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tabRatio="700" activeTab="1"/>
  </bookViews>
  <sheets>
    <sheet name="Charts A" sheetId="2" r:id="rId1"/>
    <sheet name="SBIR Data A" sheetId="1" r:id="rId2"/>
    <sheet name="SBIR Proposals All Agencies" sheetId="3" r:id="rId3"/>
    <sheet name="SBIR Awards All Agencies" sheetId="6" r:id="rId4"/>
    <sheet name="Charts B" sheetId="8" r:id="rId5"/>
    <sheet name="Industrial R&amp;D Calculations" sheetId="5" r:id="rId6"/>
  </sheets>
  <definedNames>
    <definedName name="\P">#REF!</definedName>
    <definedName name="\S">#REF!</definedName>
    <definedName name="_94CHECK1">#REF!</definedName>
    <definedName name="_94CHECK2">#REF!</definedName>
    <definedName name="_95CHECK1">#REF!</definedName>
    <definedName name="_95CHECK2">#REF!</definedName>
    <definedName name="_CHANGE1">#REF!</definedName>
    <definedName name="_CHANGE2">#REF!</definedName>
    <definedName name="CHECK">#REF!</definedName>
    <definedName name="KEY">#REF!</definedName>
    <definedName name="NON">#REF!</definedName>
    <definedName name="NOTE">#REF!</definedName>
    <definedName name="PAGE1">#REF!</definedName>
    <definedName name="PAGE2">#REF!</definedName>
    <definedName name="PERCENT">#REF!</definedName>
    <definedName name="SOURCE">#REF!</definedName>
    <definedName name="STUB1">#REF!</definedName>
    <definedName name="STUB2">#REF!</definedName>
  </definedNames>
  <calcPr calcId="145621"/>
</workbook>
</file>

<file path=xl/calcChain.xml><?xml version="1.0" encoding="utf-8"?>
<calcChain xmlns="http://schemas.openxmlformats.org/spreadsheetml/2006/main">
  <c r="C30" i="1" l="1"/>
  <c r="W3" i="8" l="1"/>
  <c r="W4" i="8"/>
  <c r="W5" i="8"/>
  <c r="W6" i="8"/>
  <c r="W7" i="8"/>
  <c r="W2" i="8"/>
  <c r="Q38" i="5"/>
  <c r="Q39" i="5"/>
  <c r="Q40" i="5"/>
  <c r="Q41" i="5"/>
  <c r="Q42" i="5"/>
  <c r="Q37" i="5"/>
  <c r="K44" i="5"/>
  <c r="K43" i="5"/>
  <c r="K42" i="5"/>
  <c r="K41" i="5"/>
  <c r="K40" i="5"/>
  <c r="K39" i="5"/>
  <c r="K38" i="5"/>
  <c r="K37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" i="5"/>
  <c r="H5" i="5"/>
  <c r="H6" i="5"/>
  <c r="H7" i="5"/>
  <c r="H8" i="5"/>
  <c r="H10" i="5"/>
  <c r="H9" i="5"/>
  <c r="D27" i="5"/>
  <c r="D9" i="5"/>
  <c r="D31" i="5"/>
  <c r="D30" i="5"/>
  <c r="D29" i="5"/>
  <c r="D28" i="5"/>
  <c r="D26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P28" i="1" l="1"/>
  <c r="P27" i="1"/>
  <c r="AN26" i="2" s="1"/>
  <c r="P26" i="1"/>
  <c r="AN25" i="2" s="1"/>
  <c r="P25" i="1"/>
  <c r="AN24" i="2" s="1"/>
  <c r="P24" i="1"/>
  <c r="P23" i="1"/>
  <c r="AN22" i="2" s="1"/>
  <c r="P22" i="1"/>
  <c r="P21" i="1"/>
  <c r="AN20" i="2" s="1"/>
  <c r="P20" i="1"/>
  <c r="AN19" i="2" s="1"/>
  <c r="P19" i="1"/>
  <c r="P18" i="1"/>
  <c r="AN17" i="2" s="1"/>
  <c r="P17" i="1"/>
  <c r="P16" i="1"/>
  <c r="P15" i="1"/>
  <c r="AN14" i="2" s="1"/>
  <c r="P14" i="1"/>
  <c r="AN13" i="2" s="1"/>
  <c r="P13" i="1"/>
  <c r="AN12" i="2" s="1"/>
  <c r="P11" i="1"/>
  <c r="P10" i="1"/>
  <c r="P9" i="1"/>
  <c r="AN8" i="2" s="1"/>
  <c r="P8" i="1"/>
  <c r="P7" i="1"/>
  <c r="AN6" i="2" s="1"/>
  <c r="P5" i="1"/>
  <c r="AN4" i="2" s="1"/>
  <c r="P4" i="1"/>
  <c r="AN3" i="2" s="1"/>
  <c r="P3" i="1"/>
  <c r="AN2" i="2" s="1"/>
  <c r="AN16" i="2"/>
  <c r="AN15" i="2"/>
  <c r="AN9" i="2"/>
  <c r="AN27" i="2"/>
  <c r="AN23" i="2"/>
  <c r="AN21" i="2"/>
  <c r="AN18" i="2"/>
  <c r="AN10" i="2"/>
  <c r="AN7" i="2"/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" i="2"/>
  <c r="N3" i="1"/>
  <c r="O23" i="1" l="1"/>
  <c r="T22" i="2" s="1"/>
  <c r="O15" i="1"/>
  <c r="T14" i="2" s="1"/>
  <c r="O7" i="1"/>
  <c r="T6" i="2" s="1"/>
  <c r="O3" i="1"/>
  <c r="T2" i="2" s="1"/>
  <c r="N28" i="1"/>
  <c r="O28" i="1" s="1"/>
  <c r="T27" i="2" s="1"/>
  <c r="N27" i="1"/>
  <c r="O27" i="1" s="1"/>
  <c r="T26" i="2" s="1"/>
  <c r="N26" i="1"/>
  <c r="O26" i="1" s="1"/>
  <c r="T25" i="2" s="1"/>
  <c r="N25" i="1"/>
  <c r="O25" i="1" s="1"/>
  <c r="T24" i="2" s="1"/>
  <c r="N24" i="1"/>
  <c r="O24" i="1" s="1"/>
  <c r="T23" i="2" s="1"/>
  <c r="N23" i="1"/>
  <c r="N22" i="1"/>
  <c r="O22" i="1" s="1"/>
  <c r="T21" i="2" s="1"/>
  <c r="N21" i="1"/>
  <c r="O21" i="1" s="1"/>
  <c r="T20" i="2" s="1"/>
  <c r="N20" i="1"/>
  <c r="O20" i="1" s="1"/>
  <c r="T19" i="2" s="1"/>
  <c r="N19" i="1"/>
  <c r="O19" i="1" s="1"/>
  <c r="T18" i="2" s="1"/>
  <c r="N18" i="1"/>
  <c r="O18" i="1" s="1"/>
  <c r="T17" i="2" s="1"/>
  <c r="N17" i="1"/>
  <c r="O17" i="1" s="1"/>
  <c r="T16" i="2" s="1"/>
  <c r="N16" i="1"/>
  <c r="O16" i="1" s="1"/>
  <c r="T15" i="2" s="1"/>
  <c r="N15" i="1"/>
  <c r="N14" i="1"/>
  <c r="O14" i="1" s="1"/>
  <c r="T13" i="2" s="1"/>
  <c r="N13" i="1"/>
  <c r="O13" i="1" s="1"/>
  <c r="T12" i="2" s="1"/>
  <c r="N11" i="1"/>
  <c r="O11" i="1" s="1"/>
  <c r="T10" i="2" s="1"/>
  <c r="N10" i="1"/>
  <c r="O10" i="1" s="1"/>
  <c r="T9" i="2" s="1"/>
  <c r="N9" i="1"/>
  <c r="O9" i="1" s="1"/>
  <c r="T8" i="2" s="1"/>
  <c r="N8" i="1"/>
  <c r="O8" i="1" s="1"/>
  <c r="T7" i="2" s="1"/>
  <c r="N7" i="1"/>
  <c r="N5" i="1"/>
  <c r="O5" i="1" s="1"/>
  <c r="T4" i="2" s="1"/>
  <c r="N4" i="1"/>
  <c r="O4" i="1" s="1"/>
  <c r="T3" i="2" s="1"/>
  <c r="E12" i="1"/>
  <c r="D12" i="1"/>
  <c r="P12" i="1" s="1"/>
  <c r="AN11" i="2" s="1"/>
  <c r="E6" i="1"/>
  <c r="D6" i="1"/>
  <c r="M24" i="1"/>
  <c r="M25" i="1"/>
  <c r="M26" i="1"/>
  <c r="M27" i="1"/>
  <c r="M2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P6" i="1" l="1"/>
  <c r="AN5" i="2" s="1"/>
  <c r="N12" i="1"/>
  <c r="O12" i="1" s="1"/>
  <c r="T11" i="2" s="1"/>
  <c r="AM17" i="2"/>
  <c r="B17" i="2"/>
  <c r="B9" i="2"/>
  <c r="AM9" i="2"/>
  <c r="AM26" i="2"/>
  <c r="B26" i="2"/>
  <c r="B16" i="2"/>
  <c r="AM16" i="2"/>
  <c r="B8" i="2"/>
  <c r="AM8" i="2"/>
  <c r="B4" i="2"/>
  <c r="AM4" i="2"/>
  <c r="AM19" i="2"/>
  <c r="B19" i="2"/>
  <c r="AM11" i="2"/>
  <c r="B11" i="2"/>
  <c r="N6" i="1"/>
  <c r="O6" i="1" s="1"/>
  <c r="T5" i="2" s="1"/>
  <c r="B22" i="2"/>
  <c r="AM22" i="2"/>
  <c r="B18" i="2"/>
  <c r="AM18" i="2"/>
  <c r="AM14" i="2"/>
  <c r="B14" i="2"/>
  <c r="B10" i="2"/>
  <c r="AM10" i="2"/>
  <c r="AM6" i="2"/>
  <c r="B6" i="2"/>
  <c r="AM27" i="2"/>
  <c r="B27" i="2"/>
  <c r="B23" i="2"/>
  <c r="AM23" i="2"/>
  <c r="AM21" i="2"/>
  <c r="B21" i="2"/>
  <c r="AM13" i="2"/>
  <c r="B13" i="2"/>
  <c r="AM5" i="2"/>
  <c r="B5" i="2"/>
  <c r="B20" i="2"/>
  <c r="AM20" i="2"/>
  <c r="AM25" i="2"/>
  <c r="B25" i="2"/>
  <c r="B12" i="2"/>
  <c r="AM12" i="2"/>
  <c r="B2" i="2"/>
  <c r="AM2" i="2"/>
  <c r="B15" i="2"/>
  <c r="AM15" i="2"/>
  <c r="AM7" i="2"/>
  <c r="B7" i="2"/>
  <c r="AM3" i="2"/>
  <c r="B3" i="2"/>
  <c r="B24" i="2"/>
  <c r="AM24" i="2"/>
</calcChain>
</file>

<file path=xl/sharedStrings.xml><?xml version="1.0" encoding="utf-8"?>
<sst xmlns="http://schemas.openxmlformats.org/spreadsheetml/2006/main" count="315" uniqueCount="252">
  <si>
    <t>Obligation (dollars in thousands)</t>
  </si>
  <si>
    <t>Year</t>
  </si>
  <si>
    <t>Obligated ($)</t>
  </si>
  <si>
    <t>Program Budget ($)</t>
  </si>
  <si>
    <t>Phase I Obligated ($)</t>
  </si>
  <si>
    <t>Phase II Obligated ($)</t>
  </si>
  <si>
    <t>460,728.00</t>
  </si>
  <si>
    <t>462,346.00</t>
  </si>
  <si>
    <t>118,098.00</t>
  </si>
  <si>
    <t>342,531.00</t>
  </si>
  <si>
    <t>483,080.00</t>
  </si>
  <si>
    <t>476,031.00</t>
  </si>
  <si>
    <t>127,858.00</t>
  </si>
  <si>
    <t>335,856.00</t>
  </si>
  <si>
    <t>508,403.00</t>
  </si>
  <si>
    <t>504,102.00</t>
  </si>
  <si>
    <t>127,940.00</t>
  </si>
  <si>
    <t>371,150.00</t>
  </si>
  <si>
    <t>717,647.00</t>
  </si>
  <si>
    <t>685,576.00</t>
  </si>
  <si>
    <t>220,419.00</t>
  </si>
  <si>
    <t>473,600.00</t>
  </si>
  <si>
    <t>864,549.00</t>
  </si>
  <si>
    <t>890,542.00</t>
  </si>
  <si>
    <t>232,192.00</t>
  </si>
  <si>
    <t>601,938.00</t>
  </si>
  <si>
    <t>916,300.00</t>
  </si>
  <si>
    <t>890,183.00</t>
  </si>
  <si>
    <t>228,939.00</t>
  </si>
  <si>
    <t>645,786.00</t>
  </si>
  <si>
    <t>1,106,997.00</t>
  </si>
  <si>
    <t>1,076,028.00</t>
  </si>
  <si>
    <t>277,644.00</t>
  </si>
  <si>
    <t>789,133.00</t>
  </si>
  <si>
    <t>1,129,476.00</t>
  </si>
  <si>
    <t>1,084,969.00</t>
  </si>
  <si>
    <t>262,284.00</t>
  </si>
  <si>
    <t>804,449.00</t>
  </si>
  <si>
    <t>1,148,485.00</t>
  </si>
  <si>
    <t>1,195,378.00</t>
  </si>
  <si>
    <t>302,034.00</t>
  </si>
  <si>
    <t>888,177.00</t>
  </si>
  <si>
    <t>1,379,000.00</t>
  </si>
  <si>
    <t>1,362,901.00</t>
  </si>
  <si>
    <t>317,094.00</t>
  </si>
  <si>
    <t>977,343.00</t>
  </si>
  <si>
    <t>1,413,086.00</t>
  </si>
  <si>
    <t>1,577,493.00</t>
  </si>
  <si>
    <t>411,468.00</t>
  </si>
  <si>
    <t>1,023,364.00</t>
  </si>
  <si>
    <t>1,791,806.00</t>
  </si>
  <si>
    <t>1,762,038.00</t>
  </si>
  <si>
    <t>455,386.00</t>
  </si>
  <si>
    <t>1,214,714.00</t>
  </si>
  <si>
    <t>1,958,879.00</t>
  </si>
  <si>
    <t>1,950,119.00</t>
  </si>
  <si>
    <t>498,749.00</t>
  </si>
  <si>
    <t>1,368,700.00</t>
  </si>
  <si>
    <t>2,029,823.00</t>
  </si>
  <si>
    <t>2,022,359.00</t>
  </si>
  <si>
    <t>461,187.00</t>
  </si>
  <si>
    <t>1,404,713.00</t>
  </si>
  <si>
    <t>2,113,981.00</t>
  </si>
  <si>
    <t>2,091,051.00</t>
  </si>
  <si>
    <t>411,185.00</t>
  </si>
  <si>
    <t>1,471,991.00</t>
  </si>
  <si>
    <t>2,080,234.00</t>
  </si>
  <si>
    <t>2,132,939.00</t>
  </si>
  <si>
    <t>447,343.00</t>
  </si>
  <si>
    <t>1,197,436.00</t>
  </si>
  <si>
    <t>2,134,604.00</t>
  </si>
  <si>
    <t>2,143,905.00</t>
  </si>
  <si>
    <t>438,192.00</t>
  </si>
  <si>
    <t>1,345,547.00</t>
  </si>
  <si>
    <t>2,371,203.00</t>
  </si>
  <si>
    <t>2,283,520.00</t>
  </si>
  <si>
    <t>502,648.00</t>
  </si>
  <si>
    <t>1,462,846.00</t>
  </si>
  <si>
    <t>2,365,307.00</t>
  </si>
  <si>
    <t>2,288,295.00</t>
  </si>
  <si>
    <t>538,912.00</t>
  </si>
  <si>
    <t>1,472,184.00</t>
  </si>
  <si>
    <t>2,214,919.00</t>
  </si>
  <si>
    <t>2,119,000.00</t>
  </si>
  <si>
    <t>489,959.00</t>
  </si>
  <si>
    <t>915,381.00</t>
  </si>
  <si>
    <t>2,228,285.00</t>
  </si>
  <si>
    <t>2,123,982.00</t>
  </si>
  <si>
    <t>534,211.00</t>
  </si>
  <si>
    <t>990,107.00</t>
  </si>
  <si>
    <t>2,108,109.00</t>
  </si>
  <si>
    <t>-</t>
  </si>
  <si>
    <t>461,607.00</t>
  </si>
  <si>
    <t>930,028.00</t>
  </si>
  <si>
    <t>2,279,999.00</t>
  </si>
  <si>
    <t>488,359.00</t>
  </si>
  <si>
    <t>1,112,332.00</t>
  </si>
  <si>
    <t>2,246,679.00</t>
  </si>
  <si>
    <t>421,738.00</t>
  </si>
  <si>
    <t>1,055,674.00</t>
  </si>
  <si>
    <t>SBIR Potential</t>
  </si>
  <si>
    <t>SBIR Pct of Potential</t>
  </si>
  <si>
    <t>Set-aside</t>
  </si>
  <si>
    <t>SBIR Potential Pct of Industry Ideal</t>
  </si>
  <si>
    <t>SBIR Potential as Pct of Industry Ideal</t>
  </si>
  <si>
    <t>Actual SBIR Pct of Industry Obligations</t>
  </si>
  <si>
    <t>SBIR Pct of Industry Obligations</t>
  </si>
  <si>
    <t>Industry Obligations</t>
  </si>
  <si>
    <t># Award</t>
  </si>
  <si>
    <t># Proposal</t>
  </si>
  <si>
    <t># Phase I Proposal</t>
  </si>
  <si>
    <t># Phase I Award</t>
  </si>
  <si>
    <t># Phase II Proposal</t>
  </si>
  <si>
    <t># Phase II Award</t>
  </si>
  <si>
    <t>No. of Total Proposals</t>
  </si>
  <si>
    <t>No. of Total Awards</t>
  </si>
  <si>
    <t>No. of Phase I Awards</t>
  </si>
  <si>
    <t>No. of Phase II Proposal</t>
  </si>
  <si>
    <t>No. of Phase II Award</t>
  </si>
  <si>
    <t>No. of Phase I Proposals</t>
  </si>
  <si>
    <t>NA</t>
  </si>
  <si>
    <t>Pct of Total</t>
  </si>
  <si>
    <t>Federal funds for industrial R&amp;D performance in the United States</t>
  </si>
  <si>
    <t>Total Industrial (C) in $millions</t>
  </si>
  <si>
    <t>Less than 500 employees in $millions</t>
  </si>
  <si>
    <t>Total Industrial (A) in $millions</t>
  </si>
  <si>
    <t>Total Industrial (B) in $millions</t>
  </si>
  <si>
    <t>SBIR Funding in dollars</t>
  </si>
  <si>
    <t>Award Summary By Year</t>
  </si>
  <si>
    <t>Award Count</t>
  </si>
  <si>
    <t># Of Firms</t>
  </si>
  <si>
    <t>Awarded Amount</t>
  </si>
  <si>
    <t>Obligated Amount</t>
  </si>
  <si>
    <t>$37,849,979.00</t>
  </si>
  <si>
    <t>1,286</t>
  </si>
  <si>
    <t>$148,955,308.00</t>
  </si>
  <si>
    <t>1,821</t>
  </si>
  <si>
    <t>1,116</t>
  </si>
  <si>
    <t>$192,404,870.00</t>
  </si>
  <si>
    <t>2,152</t>
  </si>
  <si>
    <t>1,254</t>
  </si>
  <si>
    <t>$302,535,708.00</t>
  </si>
  <si>
    <t>2,742</t>
  </si>
  <si>
    <t>1,511</t>
  </si>
  <si>
    <t>$268,227,799.00</t>
  </si>
  <si>
    <t>2,638</t>
  </si>
  <si>
    <t>1,473</t>
  </si>
  <si>
    <t>$389,028,245.00</t>
  </si>
  <si>
    <t>2,781</t>
  </si>
  <si>
    <t>1,556</t>
  </si>
  <si>
    <t>$393,463,322.00</t>
  </si>
  <si>
    <t>3,189</t>
  </si>
  <si>
    <t>1,679</t>
  </si>
  <si>
    <t>$447,566,980.00</t>
  </si>
  <si>
    <t>3,362</t>
  </si>
  <si>
    <t>1,783</t>
  </si>
  <si>
    <t>$448,681,701.00</t>
  </si>
  <si>
    <t>3,405</t>
  </si>
  <si>
    <t>1,757</t>
  </si>
  <si>
    <t>$517,216,900.00</t>
  </si>
  <si>
    <t>3,957</t>
  </si>
  <si>
    <t>1,971</t>
  </si>
  <si>
    <t>$622,273,995.00</t>
  </si>
  <si>
    <t>3,983</t>
  </si>
  <si>
    <t>2,113</t>
  </si>
  <si>
    <t>$595,029,509.00</t>
  </si>
  <si>
    <t>4,322</t>
  </si>
  <si>
    <t>2,263</t>
  </si>
  <si>
    <t>$948,045,891.00</t>
  </si>
  <si>
    <t>4,020</t>
  </si>
  <si>
    <t>2,126</t>
  </si>
  <si>
    <t>$914,709,862.00</t>
  </si>
  <si>
    <t>4,741</t>
  </si>
  <si>
    <t>2,390</t>
  </si>
  <si>
    <t>$1,122,407,177.00</t>
  </si>
  <si>
    <t>4,445</t>
  </si>
  <si>
    <t>2,298</t>
  </si>
  <si>
    <t>$1,057,829,577.00</t>
  </si>
  <si>
    <t>4,944</t>
  </si>
  <si>
    <t>2,474</t>
  </si>
  <si>
    <t>$1,162,785,427.00</t>
  </si>
  <si>
    <t>5,621</t>
  </si>
  <si>
    <t>2,420</t>
  </si>
  <si>
    <t>$1,110,239,194.00</t>
  </si>
  <si>
    <t>6,152</t>
  </si>
  <si>
    <t>2,454</t>
  </si>
  <si>
    <t>$1,227,259,367.00</t>
  </si>
  <si>
    <t>7,164</t>
  </si>
  <si>
    <t>2,862</t>
  </si>
  <si>
    <t>$1,579,678,974.00</t>
  </si>
  <si>
    <t>7,389</t>
  </si>
  <si>
    <t>3,170</t>
  </si>
  <si>
    <t>$1,843,147,113.00</t>
  </si>
  <si>
    <t>7,635</t>
  </si>
  <si>
    <t>3,445</t>
  </si>
  <si>
    <t>$2,481,272,852.85</t>
  </si>
  <si>
    <t>7,150</t>
  </si>
  <si>
    <t>3,348</t>
  </si>
  <si>
    <t>$2,367,553,728.10</t>
  </si>
  <si>
    <t>6,840</t>
  </si>
  <si>
    <t>3,150</t>
  </si>
  <si>
    <t>$2,520,434,604.23</t>
  </si>
  <si>
    <t>6,309</t>
  </si>
  <si>
    <t>2,982</t>
  </si>
  <si>
    <t>$1,943,844,673.21</t>
  </si>
  <si>
    <t>6,343</t>
  </si>
  <si>
    <t>3,022</t>
  </si>
  <si>
    <t>$2,358,591,859.02</t>
  </si>
  <si>
    <t>6,770</t>
  </si>
  <si>
    <t>3,126</t>
  </si>
  <si>
    <t>$2,388,611,163.51</t>
  </si>
  <si>
    <t>7,209</t>
  </si>
  <si>
    <t>3,322</t>
  </si>
  <si>
    <t>$2,603,667,978.44</t>
  </si>
  <si>
    <t>6,207</t>
  </si>
  <si>
    <t>2,924</t>
  </si>
  <si>
    <t>$2,400,925,683.51</t>
  </si>
  <si>
    <t>5,640</t>
  </si>
  <si>
    <t>2,807</t>
  </si>
  <si>
    <t>$2,267,304,655.60</t>
  </si>
  <si>
    <t>5,129</t>
  </si>
  <si>
    <t>2,744</t>
  </si>
  <si>
    <t>$2,157,177,033.00</t>
  </si>
  <si>
    <t>5,273</t>
  </si>
  <si>
    <t>2,809</t>
  </si>
  <si>
    <t>$2,334,786,964.46</t>
  </si>
  <si>
    <t>5,158</t>
  </si>
  <si>
    <t>2,779</t>
  </si>
  <si>
    <t>$2,495,614,903.68</t>
  </si>
  <si>
    <t>5,416</t>
  </si>
  <si>
    <t>2,884</t>
  </si>
  <si>
    <t>$2,586,146,535.70</t>
  </si>
  <si>
    <t>5,840</t>
  </si>
  <si>
    <t>3,085</t>
  </si>
  <si>
    <t>$2,529,846,316.51</t>
  </si>
  <si>
    <t>5,200</t>
  </si>
  <si>
    <t>3,032</t>
  </si>
  <si>
    <t>$2,720,404,489.15</t>
  </si>
  <si>
    <t>$79,959,172.27</t>
  </si>
  <si>
    <t>SBIR Pct of Total Federal Funds for Industrial R&amp;D</t>
  </si>
  <si>
    <t>NSF Number of Proposals from Industry</t>
  </si>
  <si>
    <t>NSF Number of Awards to Industry</t>
  </si>
  <si>
    <t>NIH Number of Proposals from Industry</t>
  </si>
  <si>
    <t>NIH Number of Awards to Industry</t>
  </si>
  <si>
    <t>NSF Number of Proposals for SBIR</t>
  </si>
  <si>
    <t>NIH Number of Proposals for SBIR</t>
  </si>
  <si>
    <t>Total Industry Proposals</t>
  </si>
  <si>
    <t>Total Industry Awards</t>
  </si>
  <si>
    <t>Total SBIR Proposals</t>
  </si>
  <si>
    <t>*</t>
  </si>
  <si>
    <t>SBIR Pct of Total Industry Proposals</t>
  </si>
  <si>
    <t>1 pct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</si>
</sst>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  <font>
      <b/>
      <sz val="14"/>
      <color rgb="FFFFFFFF"/>
      <name val="Calibri"/>
    </font>
    <font>
      <sz val="12"/>
      <name val="Helv"/>
    </font>
    <font>
      <sz val="11"/>
      <name val="Calibri"/>
      <family val="2"/>
    </font>
    <font>
      <sz val="10"/>
      <color theme="1"/>
      <name val="Verdana"/>
      <family val="2"/>
    </font>
    <font>
      <b/>
      <sz val="14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9" fillId="0" borderId="0"/>
    <xf numFmtId="0" fontId="9" fillId="0" borderId="0"/>
    <xf numFmtId="0" fontId="1" fillId="0" borderId="0"/>
    <xf numFmtId="0" fontId="3" fillId="0" borderId="0"/>
  </cellStyleXfs>
  <cellXfs count="62">
    <xf numFmtId="0" fontId="0" fillId="0" borderId="0" xfId="0"/>
    <xf numFmtId="43" fontId="0" fillId="0" borderId="0" xfId="1" applyFont="1"/>
    <xf numFmtId="10" fontId="0" fillId="0" borderId="0" xfId="2" applyNumberFormat="1" applyFont="1"/>
    <xf numFmtId="4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2" applyNumberFormat="1" applyFont="1" applyAlignment="1">
      <alignment horizontal="right"/>
    </xf>
    <xf numFmtId="0" fontId="0" fillId="4" borderId="0" xfId="0" applyFill="1"/>
    <xf numFmtId="4" fontId="0" fillId="4" borderId="0" xfId="1" applyNumberFormat="1" applyFont="1" applyFill="1" applyAlignment="1">
      <alignment horizontal="right"/>
    </xf>
    <xf numFmtId="4" fontId="0" fillId="4" borderId="0" xfId="0" applyNumberFormat="1" applyFill="1" applyAlignment="1">
      <alignment horizontal="right"/>
    </xf>
    <xf numFmtId="43" fontId="0" fillId="4" borderId="0" xfId="1" applyFont="1" applyFill="1"/>
    <xf numFmtId="10" fontId="0" fillId="4" borderId="0" xfId="2" applyNumberFormat="1" applyFont="1" applyFill="1"/>
    <xf numFmtId="0" fontId="4" fillId="3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10" fontId="0" fillId="4" borderId="0" xfId="2" applyNumberFormat="1" applyFont="1" applyFill="1" applyAlignment="1">
      <alignment horizontal="right"/>
    </xf>
    <xf numFmtId="0" fontId="3" fillId="0" borderId="0" xfId="0" applyFont="1"/>
    <xf numFmtId="0" fontId="6" fillId="3" borderId="0" xfId="0" applyFont="1" applyFill="1"/>
    <xf numFmtId="3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0" fontId="3" fillId="0" borderId="0" xfId="0" applyFont="1" applyBorder="1"/>
    <xf numFmtId="164" fontId="8" fillId="0" borderId="0" xfId="3" applyNumberFormat="1" applyFont="1" applyBorder="1" applyAlignment="1">
      <alignment horizontal="right"/>
    </xf>
    <xf numFmtId="164" fontId="8" fillId="0" borderId="0" xfId="3" applyNumberFormat="1" applyFont="1" applyBorder="1" applyAlignment="1" applyProtection="1">
      <alignment horizontal="right" vertical="center"/>
    </xf>
    <xf numFmtId="164" fontId="8" fillId="0" borderId="0" xfId="3" applyNumberFormat="1" applyFont="1" applyBorder="1" applyAlignment="1">
      <alignment horizontal="right" vertical="center"/>
    </xf>
    <xf numFmtId="10" fontId="3" fillId="0" borderId="0" xfId="2" applyNumberFormat="1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7"/>
    <xf numFmtId="0" fontId="10" fillId="3" borderId="0" xfId="7" applyFont="1" applyFill="1" applyAlignment="1">
      <alignment horizontal="right"/>
    </xf>
    <xf numFmtId="0" fontId="3" fillId="0" borderId="0" xfId="7" applyAlignment="1">
      <alignment horizontal="right"/>
    </xf>
    <xf numFmtId="0" fontId="10" fillId="3" borderId="0" xfId="7" applyFont="1" applyFill="1" applyAlignment="1">
      <alignment horizontal="left"/>
    </xf>
    <xf numFmtId="0" fontId="3" fillId="0" borderId="0" xfId="7" applyAlignment="1">
      <alignment horizontal="left"/>
    </xf>
    <xf numFmtId="0" fontId="6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10" fontId="3" fillId="0" borderId="0" xfId="2" applyNumberFormat="1" applyFont="1" applyBorder="1" applyAlignment="1">
      <alignment horizontal="right"/>
    </xf>
    <xf numFmtId="8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164" fontId="8" fillId="0" borderId="0" xfId="3" applyNumberFormat="1" applyFont="1" applyFill="1" applyBorder="1" applyAlignment="1">
      <alignment horizontal="right" vertical="center"/>
    </xf>
    <xf numFmtId="10" fontId="3" fillId="0" borderId="0" xfId="2" applyNumberFormat="1" applyFont="1" applyFill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165" fontId="3" fillId="0" borderId="0" xfId="1" applyNumberFormat="1" applyFont="1" applyBorder="1"/>
    <xf numFmtId="0" fontId="3" fillId="0" borderId="1" xfId="0" applyFont="1" applyBorder="1"/>
    <xf numFmtId="0" fontId="3" fillId="0" borderId="1" xfId="0" applyFont="1" applyFill="1" applyBorder="1" applyAlignment="1">
      <alignment horizontal="right" wrapText="1"/>
    </xf>
    <xf numFmtId="165" fontId="3" fillId="0" borderId="1" xfId="1" applyNumberFormat="1" applyFont="1" applyBorder="1"/>
    <xf numFmtId="0" fontId="3" fillId="0" borderId="2" xfId="0" applyFont="1" applyBorder="1"/>
    <xf numFmtId="0" fontId="3" fillId="0" borderId="2" xfId="0" applyFont="1" applyFill="1" applyBorder="1" applyAlignment="1">
      <alignment horizontal="right" wrapText="1"/>
    </xf>
    <xf numFmtId="165" fontId="3" fillId="0" borderId="2" xfId="1" applyNumberFormat="1" applyFont="1" applyBorder="1"/>
    <xf numFmtId="165" fontId="0" fillId="0" borderId="0" xfId="1" applyNumberFormat="1" applyFont="1" applyAlignment="1">
      <alignment horizontal="right"/>
    </xf>
    <xf numFmtId="0" fontId="3" fillId="0" borderId="0" xfId="0" applyFont="1" applyFill="1" applyBorder="1" applyAlignment="1">
      <alignment horizontal="left" wrapText="1"/>
    </xf>
    <xf numFmtId="0" fontId="4" fillId="2" borderId="0" xfId="0" applyFont="1" applyFill="1"/>
    <xf numFmtId="0" fontId="3" fillId="0" borderId="0" xfId="0" applyFont="1"/>
    <xf numFmtId="0" fontId="6" fillId="2" borderId="0" xfId="0" applyFont="1" applyFill="1"/>
    <xf numFmtId="0" fontId="0" fillId="0" borderId="0" xfId="0"/>
    <xf numFmtId="0" fontId="10" fillId="2" borderId="0" xfId="7" applyFont="1" applyFill="1"/>
    <xf numFmtId="0" fontId="3" fillId="0" borderId="0" xfId="7"/>
  </cellXfs>
  <cellStyles count="8">
    <cellStyle name="Comma" xfId="1" builtinId="3"/>
    <cellStyle name="Normal" xfId="0" builtinId="0"/>
    <cellStyle name="Normal 2" xfId="3"/>
    <cellStyle name="Normal 2 2" xfId="6"/>
    <cellStyle name="Normal 2 3" xfId="5"/>
    <cellStyle name="Normal 3" xfId="4"/>
    <cellStyle name="Normal 4" xfId="7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Business Percentage of Federal R&amp;D Obligations to Industry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A'!$B$1</c:f>
              <c:strCache>
                <c:ptCount val="1"/>
                <c:pt idx="0">
                  <c:v>Actual SBIR Pct of Industry Obligations</c:v>
                </c:pt>
              </c:strCache>
            </c:strRef>
          </c:tx>
          <c:dLbls>
            <c:delete val="1"/>
          </c:dLbls>
          <c:xVal>
            <c:numRef>
              <c:f>'Charts A'!$A$2:$A$27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A'!$B$2:$B$27</c:f>
              <c:numCache>
                <c:formatCode>0.00%</c:formatCode>
                <c:ptCount val="26"/>
                <c:pt idx="0">
                  <c:v>1.5687027579162412E-2</c:v>
                </c:pt>
                <c:pt idx="1">
                  <c:v>1.8284217618070749E-2</c:v>
                </c:pt>
                <c:pt idx="2">
                  <c:v>1.7092164008498965E-2</c:v>
                </c:pt>
                <c:pt idx="3">
                  <c:v>2.3096859591647638E-2</c:v>
                </c:pt>
                <c:pt idx="4">
                  <c:v>2.3564254028087435E-2</c:v>
                </c:pt>
                <c:pt idx="5">
                  <c:v>2.8593270957563973E-2</c:v>
                </c:pt>
                <c:pt idx="6">
                  <c:v>3.0167446944406033E-2</c:v>
                </c:pt>
                <c:pt idx="7">
                  <c:v>3.5233025560722234E-2</c:v>
                </c:pt>
                <c:pt idx="8">
                  <c:v>3.5297669273030692E-2</c:v>
                </c:pt>
                <c:pt idx="9">
                  <c:v>3.4372024061413653E-2</c:v>
                </c:pt>
                <c:pt idx="10">
                  <c:v>3.9052028113747105E-2</c:v>
                </c:pt>
                <c:pt idx="11">
                  <c:v>4.8837151650157416E-2</c:v>
                </c:pt>
                <c:pt idx="12">
                  <c:v>4.0877259972808007E-2</c:v>
                </c:pt>
                <c:pt idx="13">
                  <c:v>4.4030667534924864E-2</c:v>
                </c:pt>
                <c:pt idx="14">
                  <c:v>4.4765475208358566E-2</c:v>
                </c:pt>
                <c:pt idx="15">
                  <c:v>4.1536939381475367E-2</c:v>
                </c:pt>
                <c:pt idx="16">
                  <c:v>4.0072430526595142E-2</c:v>
                </c:pt>
                <c:pt idx="17">
                  <c:v>3.7588499213079329E-2</c:v>
                </c:pt>
                <c:pt idx="18">
                  <c:v>3.7889508960268097E-2</c:v>
                </c:pt>
                <c:pt idx="19">
                  <c:v>5.1054109277875501E-2</c:v>
                </c:pt>
                <c:pt idx="20">
                  <c:v>5.5241337110587443E-2</c:v>
                </c:pt>
                <c:pt idx="21">
                  <c:v>4.4343699260644381E-2</c:v>
                </c:pt>
                <c:pt idx="22">
                  <c:v>3.7907077296420941E-2</c:v>
                </c:pt>
                <c:pt idx="23">
                  <c:v>4.2656195131108195E-2</c:v>
                </c:pt>
                <c:pt idx="24">
                  <c:v>4.5385307495546069E-2</c:v>
                </c:pt>
                <c:pt idx="25">
                  <c:v>4.4417976133047585E-2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'Charts A'!$C$1</c:f>
              <c:strCache>
                <c:ptCount val="1"/>
                <c:pt idx="0">
                  <c:v>Set-aside</c:v>
                </c:pt>
              </c:strCache>
            </c:strRef>
          </c:tx>
          <c:dLbls>
            <c:delete val="1"/>
          </c:dLbls>
          <c:xVal>
            <c:numRef>
              <c:f>'Charts A'!$A$2:$A$27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A'!$C$2:$C$27</c:f>
              <c:numCache>
                <c:formatCode>0.00%</c:formatCode>
                <c:ptCount val="26"/>
                <c:pt idx="0">
                  <c:v>1.2500000000000001E-2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2.7E-2</c:v>
                </c:pt>
                <c:pt idx="24">
                  <c:v>2.8000000000000001E-2</c:v>
                </c:pt>
                <c:pt idx="25">
                  <c:v>2.9000000000000001E-2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444608"/>
        <c:axId val="53446144"/>
      </c:scatterChart>
      <c:valAx>
        <c:axId val="53444608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cross"/>
        <c:minorTickMark val="out"/>
        <c:tickLblPos val="nextTo"/>
        <c:crossAx val="53446144"/>
        <c:crosses val="autoZero"/>
        <c:crossBetween val="midCat"/>
        <c:minorUnit val="1"/>
      </c:valAx>
      <c:valAx>
        <c:axId val="534461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34446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Utilization Efficiency</a:t>
            </a:r>
            <a:r>
              <a:rPr lang="en-US" baseline="0"/>
              <a:t> of </a:t>
            </a:r>
            <a:r>
              <a:rPr lang="en-US"/>
              <a:t>Small Business for </a:t>
            </a:r>
            <a:r>
              <a:rPr lang="en-US" baseline="0"/>
              <a:t>Federally-Funded R&amp;D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A'!$T$1</c:f>
              <c:strCache>
                <c:ptCount val="1"/>
                <c:pt idx="0">
                  <c:v>SBIR Pct of Potential</c:v>
                </c:pt>
              </c:strCache>
            </c:strRef>
          </c:tx>
          <c:xVal>
            <c:numRef>
              <c:f>'Charts A'!$S$2:$S$27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A'!$T$2:$T$27</c:f>
              <c:numCache>
                <c:formatCode>0.00%</c:formatCode>
                <c:ptCount val="26"/>
                <c:pt idx="0">
                  <c:v>0.31291336079903176</c:v>
                </c:pt>
                <c:pt idx="1">
                  <c:v>0.31696110663001692</c:v>
                </c:pt>
                <c:pt idx="2">
                  <c:v>0.31870133940698325</c:v>
                </c:pt>
                <c:pt idx="3">
                  <c:v>0.31870133940698325</c:v>
                </c:pt>
                <c:pt idx="4">
                  <c:v>0.29695819850537519</c:v>
                </c:pt>
                <c:pt idx="5">
                  <c:v>0.31417322434052192</c:v>
                </c:pt>
                <c:pt idx="6">
                  <c:v>0.32517907384116584</c:v>
                </c:pt>
                <c:pt idx="7">
                  <c:v>0.32281249471455076</c:v>
                </c:pt>
                <c:pt idx="8">
                  <c:v>0.33640808016064533</c:v>
                </c:pt>
                <c:pt idx="9">
                  <c:v>0.33640808016064533</c:v>
                </c:pt>
                <c:pt idx="10">
                  <c:v>0.30303721931421135</c:v>
                </c:pt>
                <c:pt idx="11">
                  <c:v>0.33893339454943977</c:v>
                </c:pt>
                <c:pt idx="12">
                  <c:v>0.29501687736228793</c:v>
                </c:pt>
                <c:pt idx="13">
                  <c:v>0.32784927351810844</c:v>
                </c:pt>
                <c:pt idx="14">
                  <c:v>0.32311974698661361</c:v>
                </c:pt>
                <c:pt idx="15">
                  <c:v>0.34497296569717978</c:v>
                </c:pt>
                <c:pt idx="16">
                  <c:v>0.37183833435567315</c:v>
                </c:pt>
                <c:pt idx="17">
                  <c:v>0.38686490932385847</c:v>
                </c:pt>
                <c:pt idx="18">
                  <c:v>0.38033887264106064</c:v>
                </c:pt>
                <c:pt idx="19">
                  <c:v>0.3777798937824654</c:v>
                </c:pt>
                <c:pt idx="20">
                  <c:v>0.3618273688942481</c:v>
                </c:pt>
                <c:pt idx="21">
                  <c:v>0.43454022001553017</c:v>
                </c:pt>
                <c:pt idx="22">
                  <c:v>0.40209987908471057</c:v>
                </c:pt>
                <c:pt idx="23">
                  <c:v>0.42696431913244037</c:v>
                </c:pt>
                <c:pt idx="24">
                  <c:v>0.41602855319559939</c:v>
                </c:pt>
                <c:pt idx="25">
                  <c:v>0.45636985906238581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4816"/>
        <c:axId val="53476352"/>
      </c:scatterChart>
      <c:valAx>
        <c:axId val="53474816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cross"/>
        <c:minorTickMark val="out"/>
        <c:tickLblPos val="nextTo"/>
        <c:crossAx val="53476352"/>
        <c:crosses val="autoZero"/>
        <c:crossBetween val="midCat"/>
      </c:valAx>
      <c:valAx>
        <c:axId val="53476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3474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</a:t>
            </a:r>
            <a:r>
              <a:rPr lang="en-US" baseline="0"/>
              <a:t> Business Participation in Federally Funded R&amp;D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A'!$AM$1</c:f>
              <c:strCache>
                <c:ptCount val="1"/>
                <c:pt idx="0">
                  <c:v>Actual SBIR Pct of Industry Obligations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'Charts A'!$AL$2:$AL$27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A'!$AM$2:$AM$27</c:f>
              <c:numCache>
                <c:formatCode>0.00%</c:formatCode>
                <c:ptCount val="26"/>
                <c:pt idx="0">
                  <c:v>1.5687027579162412E-2</c:v>
                </c:pt>
                <c:pt idx="1">
                  <c:v>1.8284217618070749E-2</c:v>
                </c:pt>
                <c:pt idx="2">
                  <c:v>1.7092164008498965E-2</c:v>
                </c:pt>
                <c:pt idx="3">
                  <c:v>2.3096859591647638E-2</c:v>
                </c:pt>
                <c:pt idx="4">
                  <c:v>2.3564254028087435E-2</c:v>
                </c:pt>
                <c:pt idx="5">
                  <c:v>2.8593270957563973E-2</c:v>
                </c:pt>
                <c:pt idx="6">
                  <c:v>3.0167446944406033E-2</c:v>
                </c:pt>
                <c:pt idx="7">
                  <c:v>3.5233025560722234E-2</c:v>
                </c:pt>
                <c:pt idx="8">
                  <c:v>3.5297669273030692E-2</c:v>
                </c:pt>
                <c:pt idx="9">
                  <c:v>3.4372024061413653E-2</c:v>
                </c:pt>
                <c:pt idx="10">
                  <c:v>3.9052028113747105E-2</c:v>
                </c:pt>
                <c:pt idx="11">
                  <c:v>4.8837151650157416E-2</c:v>
                </c:pt>
                <c:pt idx="12">
                  <c:v>4.0877259972808007E-2</c:v>
                </c:pt>
                <c:pt idx="13">
                  <c:v>4.4030667534924864E-2</c:v>
                </c:pt>
                <c:pt idx="14">
                  <c:v>4.4765475208358566E-2</c:v>
                </c:pt>
                <c:pt idx="15">
                  <c:v>4.1536939381475367E-2</c:v>
                </c:pt>
                <c:pt idx="16">
                  <c:v>4.0072430526595142E-2</c:v>
                </c:pt>
                <c:pt idx="17">
                  <c:v>3.7588499213079329E-2</c:v>
                </c:pt>
                <c:pt idx="18">
                  <c:v>3.7889508960268097E-2</c:v>
                </c:pt>
                <c:pt idx="19">
                  <c:v>5.1054109277875501E-2</c:v>
                </c:pt>
                <c:pt idx="20">
                  <c:v>5.5241337110587443E-2</c:v>
                </c:pt>
                <c:pt idx="21">
                  <c:v>4.4343699260644381E-2</c:v>
                </c:pt>
                <c:pt idx="22">
                  <c:v>3.7907077296420941E-2</c:v>
                </c:pt>
                <c:pt idx="23">
                  <c:v>4.2656195131108195E-2</c:v>
                </c:pt>
                <c:pt idx="24">
                  <c:v>4.5385307495546069E-2</c:v>
                </c:pt>
                <c:pt idx="25">
                  <c:v>4.4417976133047585E-2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'Charts A'!$AN$1</c:f>
              <c:strCache>
                <c:ptCount val="1"/>
                <c:pt idx="0">
                  <c:v>SBIR Potential as Pct of Industry Ideal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'Charts A'!$AL$2:$AL$27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A'!$AN$2:$AN$27</c:f>
              <c:numCache>
                <c:formatCode>0.00%</c:formatCode>
                <c:ptCount val="26"/>
                <c:pt idx="0">
                  <c:v>2.5710550768848112E-2</c:v>
                </c:pt>
                <c:pt idx="1">
                  <c:v>2.9699625019090455E-2</c:v>
                </c:pt>
                <c:pt idx="2">
                  <c:v>2.7554206482956603E-2</c:v>
                </c:pt>
                <c:pt idx="3">
                  <c:v>3.7598308316348257E-2</c:v>
                </c:pt>
                <c:pt idx="4">
                  <c:v>4.1315272184054404E-2</c:v>
                </c:pt>
                <c:pt idx="5">
                  <c:v>4.7675063708869737E-2</c:v>
                </c:pt>
                <c:pt idx="6">
                  <c:v>4.8642211030432578E-2</c:v>
                </c:pt>
                <c:pt idx="7">
                  <c:v>5.7721968253696798E-2</c:v>
                </c:pt>
                <c:pt idx="8">
                  <c:v>5.5367287017810858E-2</c:v>
                </c:pt>
                <c:pt idx="9">
                  <c:v>5.3837167747786491E-2</c:v>
                </c:pt>
                <c:pt idx="10">
                  <c:v>6.8872106974220498E-2</c:v>
                </c:pt>
                <c:pt idx="11">
                  <c:v>7.7638872229034789E-2</c:v>
                </c:pt>
                <c:pt idx="12">
                  <c:v>7.4436450016466676E-2</c:v>
                </c:pt>
                <c:pt idx="13">
                  <c:v>7.1984599830261092E-2</c:v>
                </c:pt>
                <c:pt idx="14">
                  <c:v>7.4426282452373926E-2</c:v>
                </c:pt>
                <c:pt idx="15">
                  <c:v>6.4059783089266603E-2</c:v>
                </c:pt>
                <c:pt idx="16">
                  <c:v>5.6953082929089745E-2</c:v>
                </c:pt>
                <c:pt idx="17">
                  <c:v>5.1061526123744261E-2</c:v>
                </c:pt>
                <c:pt idx="18">
                  <c:v>5.2421313818112741E-2</c:v>
                </c:pt>
                <c:pt idx="19">
                  <c:v>7.2467988337594602E-2</c:v>
                </c:pt>
                <c:pt idx="20">
                  <c:v>8.2645466195862244E-2</c:v>
                </c:pt>
                <c:pt idx="21">
                  <c:v>5.3767095690706534E-2</c:v>
                </c:pt>
                <c:pt idx="22">
                  <c:v>4.9468144799758806E-2</c:v>
                </c:pt>
                <c:pt idx="23">
                  <c:v>5.2579371445597739E-2</c:v>
                </c:pt>
                <c:pt idx="24">
                  <c:v>5.7692811105290613E-2</c:v>
                </c:pt>
                <c:pt idx="25">
                  <c:v>5.1153822350645375E-2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'Charts A'!$AO$1</c:f>
              <c:strCache>
                <c:ptCount val="1"/>
                <c:pt idx="0">
                  <c:v>Set-aside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'Charts A'!$AL$2:$AL$27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'Charts A'!$AO$2:$AO$27</c:f>
              <c:numCache>
                <c:formatCode>0.00%</c:formatCode>
                <c:ptCount val="26"/>
                <c:pt idx="0">
                  <c:v>1.2500000000000001E-2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2.7E-2</c:v>
                </c:pt>
                <c:pt idx="24">
                  <c:v>2.8000000000000001E-2</c:v>
                </c:pt>
                <c:pt idx="25">
                  <c:v>2.9000000000000001E-2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52"/>
        <c:axId val="53708672"/>
      </c:scatterChart>
      <c:valAx>
        <c:axId val="53706752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cross"/>
        <c:minorTickMark val="out"/>
        <c:tickLblPos val="nextTo"/>
        <c:crossAx val="53708672"/>
        <c:crosses val="autoZero"/>
        <c:crossBetween val="midCat"/>
      </c:valAx>
      <c:valAx>
        <c:axId val="53708672"/>
        <c:scaling>
          <c:orientation val="minMax"/>
        </c:scaling>
        <c:delete val="0"/>
        <c:axPos val="l"/>
        <c:majorGridlines/>
        <c:numFmt formatCode="0.00%" sourceLinked="1"/>
        <c:majorTickMark val="cross"/>
        <c:minorTickMark val="out"/>
        <c:tickLblPos val="nextTo"/>
        <c:crossAx val="53706752"/>
        <c:crosses val="autoZero"/>
        <c:crossBetween val="midCat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Federal Funds</a:t>
            </a:r>
            <a:r>
              <a:rPr lang="en-US" baseline="0"/>
              <a:t> for R&amp;D Performed by Small Business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B'!$B$1</c:f>
              <c:strCache>
                <c:ptCount val="1"/>
                <c:pt idx="0">
                  <c:v>SBIR Pct of Total Federal Funds for Industrial R&amp;D</c:v>
                </c:pt>
              </c:strCache>
            </c:strRef>
          </c:tx>
          <c:xVal>
            <c:numRef>
              <c:f>'Charts B'!$A$2:$A$34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'Charts B'!$B$2:$B$34</c:f>
              <c:numCache>
                <c:formatCode>0.00%</c:formatCode>
                <c:ptCount val="33"/>
                <c:pt idx="0">
                  <c:v>2.2238922542700515E-3</c:v>
                </c:pt>
                <c:pt idx="1">
                  <c:v>8.0038746077462052E-3</c:v>
                </c:pt>
                <c:pt idx="2">
                  <c:v>8.8645821911181328E-3</c:v>
                </c:pt>
                <c:pt idx="3">
                  <c:v>1.2500855660049914E-2</c:v>
                </c:pt>
                <c:pt idx="4">
                  <c:v>1.0020389828229018E-2</c:v>
                </c:pt>
                <c:pt idx="5">
                  <c:v>1.4559876231324292E-2</c:v>
                </c:pt>
                <c:pt idx="6">
                  <c:v>1.3782566213276632E-2</c:v>
                </c:pt>
                <c:pt idx="7">
                  <c:v>1.5238916581545796E-2</c:v>
                </c:pt>
                <c:pt idx="8">
                  <c:v>1.6982267662354375E-2</c:v>
                </c:pt>
                <c:pt idx="9">
                  <c:v>1.7388481348000324E-2</c:v>
                </c:pt>
                <c:pt idx="10">
                  <c:v>2.0592143849895762E-2</c:v>
                </c:pt>
                <c:pt idx="11">
                  <c:v>1.9538054927121743E-2</c:v>
                </c:pt>
                <c:pt idx="12">
                  <c:v>3.1354767678371219E-2</c:v>
                </c:pt>
                <c:pt idx="13">
                  <c:v>3.0115094653945178E-2</c:v>
                </c:pt>
                <c:pt idx="14">
                  <c:v>3.5723494062566641E-2</c:v>
                </c:pt>
                <c:pt idx="15">
                  <c:v>3.3058620595901068E-2</c:v>
                </c:pt>
                <c:pt idx="16">
                  <c:v>3.644901140064636E-2</c:v>
                </c:pt>
                <c:pt idx="17">
                  <c:v>3.7751552886691533E-2</c:v>
                </c:pt>
                <c:pt idx="18">
                  <c:v>4.3463271805841336E-2</c:v>
                </c:pt>
                <c:pt idx="19">
                  <c:v>4.5696403540744598E-2</c:v>
                </c:pt>
                <c:pt idx="20">
                  <c:v>4.5292290432368008E-2</c:v>
                </c:pt>
                <c:pt idx="21">
                  <c:v>5.670353216274706E-2</c:v>
                </c:pt>
                <c:pt idx="22">
                  <c:v>4.8448034969785884E-2</c:v>
                </c:pt>
                <c:pt idx="23">
                  <c:v>4.7777127880918979E-2</c:v>
                </c:pt>
                <c:pt idx="24">
                  <c:v>3.5124031224036588E-2</c:v>
                </c:pt>
                <c:pt idx="25">
                  <c:v>4.1865323674064925E-2</c:v>
                </c:pt>
                <c:pt idx="26">
                  <c:v>3.9977224227062076E-2</c:v>
                </c:pt>
                <c:pt idx="27">
                  <c:v>4.3490289912774475E-2</c:v>
                </c:pt>
                <c:pt idx="28">
                  <c:v>4.4835046059771962E-2</c:v>
                </c:pt>
                <c:pt idx="29">
                  <c:v>3.8487537036942729E-2</c:v>
                </c:pt>
                <c:pt idx="30">
                  <c:v>4.3545816916676257E-2</c:v>
                </c:pt>
                <c:pt idx="31">
                  <c:v>4.6475908243209622E-2</c:v>
                </c:pt>
                <c:pt idx="32">
                  <c:v>5.2588860729277292E-2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'Charts B'!$C$1</c:f>
              <c:strCache>
                <c:ptCount val="1"/>
                <c:pt idx="0">
                  <c:v>Set-aside</c:v>
                </c:pt>
              </c:strCache>
            </c:strRef>
          </c:tx>
          <c:xVal>
            <c:numRef>
              <c:f>'Charts B'!$A$2:$A$34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'Charts B'!$C$2:$C$34</c:f>
              <c:numCache>
                <c:formatCode>0.00%</c:formatCode>
                <c:ptCount val="33"/>
                <c:pt idx="0">
                  <c:v>2E-3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1.2500000000000001E-2</c:v>
                </c:pt>
                <c:pt idx="6">
                  <c:v>1.2500000000000001E-2</c:v>
                </c:pt>
                <c:pt idx="7">
                  <c:v>1.2500000000000001E-2</c:v>
                </c:pt>
                <c:pt idx="8">
                  <c:v>1.2500000000000001E-2</c:v>
                </c:pt>
                <c:pt idx="9">
                  <c:v>1.2500000000000001E-2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2.5999999999999999E-2</c:v>
                </c:pt>
                <c:pt idx="30">
                  <c:v>2.7E-2</c:v>
                </c:pt>
                <c:pt idx="31">
                  <c:v>2.8000000000000001E-2</c:v>
                </c:pt>
                <c:pt idx="32">
                  <c:v>2.9000000000000001E-2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9472"/>
        <c:axId val="83067648"/>
      </c:scatterChart>
      <c:valAx>
        <c:axId val="83049472"/>
        <c:scaling>
          <c:orientation val="minMax"/>
          <c:max val="2015"/>
        </c:scaling>
        <c:delete val="0"/>
        <c:axPos val="b"/>
        <c:numFmt formatCode="General" sourceLinked="1"/>
        <c:majorTickMark val="out"/>
        <c:minorTickMark val="none"/>
        <c:tickLblPos val="nextTo"/>
        <c:crossAx val="83067648"/>
        <c:crosses val="autoZero"/>
        <c:crossBetween val="midCat"/>
      </c:valAx>
      <c:valAx>
        <c:axId val="8306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Total Federal Funds</a:t>
                </a:r>
                <a:r>
                  <a:rPr lang="en-US" baseline="0"/>
                  <a:t> for R&amp;D Performed by Industry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cross"/>
        <c:minorTickMark val="out"/>
        <c:tickLblPos val="nextTo"/>
        <c:crossAx val="83049472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Business Fair Share</a:t>
            </a:r>
            <a:r>
              <a:rPr lang="en-US" baseline="0"/>
              <a:t> of Federal Funds for Research and Development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B'!$W$1</c:f>
              <c:strCache>
                <c:ptCount val="1"/>
                <c:pt idx="0">
                  <c:v>SBIR Pct of Total Industry Proposals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'Charts B'!$T$2:$T$7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xVal>
          <c:yVal>
            <c:numRef>
              <c:f>'Charts B'!$W$2:$W$7</c:f>
              <c:numCache>
                <c:formatCode>0.00%</c:formatCode>
                <c:ptCount val="6"/>
                <c:pt idx="0">
                  <c:v>0.12064330737856878</c:v>
                </c:pt>
                <c:pt idx="1">
                  <c:v>0.10412270508947247</c:v>
                </c:pt>
                <c:pt idx="2">
                  <c:v>0.10981714458423061</c:v>
                </c:pt>
                <c:pt idx="3">
                  <c:v>0.10544710841406858</c:v>
                </c:pt>
                <c:pt idx="4">
                  <c:v>0.10604542896120127</c:v>
                </c:pt>
                <c:pt idx="5">
                  <c:v>0.11168527003540991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'Charts B'!$X$1</c:f>
              <c:strCache>
                <c:ptCount val="1"/>
                <c:pt idx="0">
                  <c:v>SBIR Pct of Total Federal Funds for Industrial R&amp;D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'Charts B'!$T$2:$T$7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xVal>
          <c:yVal>
            <c:numRef>
              <c:f>'Charts B'!$X$2:$X$7</c:f>
              <c:numCache>
                <c:formatCode>0.00%</c:formatCode>
                <c:ptCount val="6"/>
                <c:pt idx="0">
                  <c:v>4.3490289912774475E-2</c:v>
                </c:pt>
                <c:pt idx="1">
                  <c:v>4.4835046059771962E-2</c:v>
                </c:pt>
                <c:pt idx="2">
                  <c:v>3.8487537036942729E-2</c:v>
                </c:pt>
                <c:pt idx="3">
                  <c:v>4.3545816916676257E-2</c:v>
                </c:pt>
                <c:pt idx="4">
                  <c:v>4.6475908243209622E-2</c:v>
                </c:pt>
                <c:pt idx="5">
                  <c:v>5.2588860729277292E-2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'Charts B'!$Y$1</c:f>
              <c:strCache>
                <c:ptCount val="1"/>
                <c:pt idx="0">
                  <c:v>Set-aside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'Charts B'!$T$2:$T$7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xVal>
          <c:yVal>
            <c:numRef>
              <c:f>'Charts B'!$Y$2:$Y$7</c:f>
              <c:numCache>
                <c:formatCode>0.00%</c:formatCode>
                <c:ptCount val="6"/>
                <c:pt idx="0">
                  <c:v>2.5000000000000001E-2</c:v>
                </c:pt>
                <c:pt idx="1">
                  <c:v>2.5000000000000001E-2</c:v>
                </c:pt>
                <c:pt idx="2">
                  <c:v>2.5999999999999999E-2</c:v>
                </c:pt>
                <c:pt idx="3">
                  <c:v>2.7E-2</c:v>
                </c:pt>
                <c:pt idx="4">
                  <c:v>2.8000000000000001E-2</c:v>
                </c:pt>
                <c:pt idx="5">
                  <c:v>2.9000000000000001E-2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5568"/>
        <c:axId val="83095936"/>
      </c:scatterChart>
      <c:valAx>
        <c:axId val="83085568"/>
        <c:scaling>
          <c:orientation val="minMax"/>
          <c:max val="2015"/>
          <c:min val="2010"/>
        </c:scaling>
        <c:delete val="0"/>
        <c:axPos val="b"/>
        <c:numFmt formatCode="General" sourceLinked="1"/>
        <c:majorTickMark val="cross"/>
        <c:minorTickMark val="none"/>
        <c:tickLblPos val="nextTo"/>
        <c:crossAx val="83095936"/>
        <c:crosses val="autoZero"/>
        <c:crossBetween val="midCat"/>
      </c:valAx>
      <c:valAx>
        <c:axId val="83095936"/>
        <c:scaling>
          <c:orientation val="minMax"/>
        </c:scaling>
        <c:delete val="0"/>
        <c:axPos val="l"/>
        <c:majorGridlines/>
        <c:numFmt formatCode="0.00%" sourceLinked="1"/>
        <c:majorTickMark val="cross"/>
        <c:minorTickMark val="out"/>
        <c:tickLblPos val="nextTo"/>
        <c:crossAx val="83085568"/>
        <c:crosses val="autoZero"/>
        <c:crossBetween val="midCat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61911</xdr:rowOff>
    </xdr:from>
    <xdr:to>
      <xdr:col>17</xdr:col>
      <xdr:colOff>552450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180974</xdr:colOff>
      <xdr:row>0</xdr:row>
      <xdr:rowOff>33336</xdr:rowOff>
    </xdr:from>
    <xdr:to>
      <xdr:col>34</xdr:col>
      <xdr:colOff>38100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228599</xdr:colOff>
      <xdr:row>0</xdr:row>
      <xdr:rowOff>71436</xdr:rowOff>
    </xdr:from>
    <xdr:to>
      <xdr:col>54</xdr:col>
      <xdr:colOff>571501</xdr:colOff>
      <xdr:row>26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66674</xdr:rowOff>
    </xdr:from>
    <xdr:to>
      <xdr:col>17</xdr:col>
      <xdr:colOff>542925</xdr:colOff>
      <xdr:row>33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0</xdr:row>
      <xdr:rowOff>57149</xdr:rowOff>
    </xdr:from>
    <xdr:to>
      <xdr:col>39</xdr:col>
      <xdr:colOff>581024</xdr:colOff>
      <xdr:row>33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opLeftCell="I1" workbookViewId="0">
      <selection activeCell="S1" sqref="S1"/>
    </sheetView>
  </sheetViews>
  <sheetFormatPr defaultRowHeight="15" x14ac:dyDescent="0.25"/>
  <cols>
    <col min="1" max="1" width="6.28515625" style="6" customWidth="1"/>
    <col min="2" max="2" width="35.42578125" style="6" bestFit="1" customWidth="1"/>
    <col min="20" max="20" width="19.140625" bestFit="1" customWidth="1"/>
    <col min="38" max="38" width="6.28515625" style="6" customWidth="1"/>
    <col min="39" max="39" width="35.42578125" style="6" bestFit="1" customWidth="1"/>
    <col min="40" max="40" width="34.5703125" style="6" bestFit="1" customWidth="1"/>
  </cols>
  <sheetData>
    <row r="1" spans="1:41" x14ac:dyDescent="0.25">
      <c r="A1" s="5" t="s">
        <v>1</v>
      </c>
      <c r="B1" s="5" t="s">
        <v>105</v>
      </c>
      <c r="C1" t="s">
        <v>102</v>
      </c>
      <c r="S1" s="14" t="s">
        <v>1</v>
      </c>
      <c r="T1" s="14" t="s">
        <v>101</v>
      </c>
      <c r="AL1" s="5" t="s">
        <v>1</v>
      </c>
      <c r="AM1" s="5" t="s">
        <v>105</v>
      </c>
      <c r="AN1" s="5" t="s">
        <v>104</v>
      </c>
      <c r="AO1" t="s">
        <v>102</v>
      </c>
    </row>
    <row r="2" spans="1:41" x14ac:dyDescent="0.25">
      <c r="A2" s="6">
        <v>1990</v>
      </c>
      <c r="B2" s="7">
        <f>'SBIR Data A'!M3</f>
        <v>1.5687027579162412E-2</v>
      </c>
      <c r="C2" s="7">
        <v>1.2500000000000001E-2</v>
      </c>
      <c r="S2">
        <v>1990</v>
      </c>
      <c r="T2" s="2">
        <f>'SBIR Data A'!O3</f>
        <v>0.31291336079903176</v>
      </c>
      <c r="AL2" s="6">
        <v>1990</v>
      </c>
      <c r="AM2" s="7">
        <f>'SBIR Data A'!M3</f>
        <v>1.5687027579162412E-2</v>
      </c>
      <c r="AN2" s="7">
        <f>'SBIR Data A'!P3</f>
        <v>2.5710550768848112E-2</v>
      </c>
      <c r="AO2" s="7">
        <f>C2</f>
        <v>1.2500000000000001E-2</v>
      </c>
    </row>
    <row r="3" spans="1:41" x14ac:dyDescent="0.25">
      <c r="A3" s="6">
        <v>1991</v>
      </c>
      <c r="B3" s="7">
        <f>'SBIR Data A'!M4</f>
        <v>1.8284217618070749E-2</v>
      </c>
      <c r="C3" s="7">
        <v>1.2500000000000001E-2</v>
      </c>
      <c r="S3">
        <v>1991</v>
      </c>
      <c r="T3" s="2">
        <f>'SBIR Data A'!O4</f>
        <v>0.31696110663001692</v>
      </c>
      <c r="AL3" s="6">
        <v>1991</v>
      </c>
      <c r="AM3" s="7">
        <f>'SBIR Data A'!M4</f>
        <v>1.8284217618070749E-2</v>
      </c>
      <c r="AN3" s="7">
        <f>'SBIR Data A'!P4</f>
        <v>2.9699625019090455E-2</v>
      </c>
      <c r="AO3" s="7">
        <f t="shared" ref="AO3:AO27" si="0">C3</f>
        <v>1.2500000000000001E-2</v>
      </c>
    </row>
    <row r="4" spans="1:41" x14ac:dyDescent="0.25">
      <c r="A4" s="6">
        <v>1992</v>
      </c>
      <c r="B4" s="7">
        <f>'SBIR Data A'!M5</f>
        <v>1.7092164008498965E-2</v>
      </c>
      <c r="C4" s="7">
        <v>1.2500000000000001E-2</v>
      </c>
      <c r="S4">
        <v>1992</v>
      </c>
      <c r="T4" s="2">
        <f>'SBIR Data A'!O5</f>
        <v>0.31870133940698325</v>
      </c>
      <c r="AL4" s="6">
        <v>1992</v>
      </c>
      <c r="AM4" s="7">
        <f>'SBIR Data A'!M5</f>
        <v>1.7092164008498965E-2</v>
      </c>
      <c r="AN4" s="7">
        <f>'SBIR Data A'!P5</f>
        <v>2.7554206482956603E-2</v>
      </c>
      <c r="AO4" s="7">
        <f t="shared" si="0"/>
        <v>1.2500000000000001E-2</v>
      </c>
    </row>
    <row r="5" spans="1:41" x14ac:dyDescent="0.25">
      <c r="A5" s="15">
        <v>1993</v>
      </c>
      <c r="B5" s="16">
        <f>'SBIR Data A'!M6</f>
        <v>2.3096859591647638E-2</v>
      </c>
      <c r="C5" s="16">
        <v>2.5000000000000001E-2</v>
      </c>
      <c r="S5" s="8">
        <v>1993</v>
      </c>
      <c r="T5" s="12">
        <f>'SBIR Data A'!O6</f>
        <v>0.31870133940698325</v>
      </c>
      <c r="AL5" s="15">
        <v>1993</v>
      </c>
      <c r="AM5" s="16">
        <f>'SBIR Data A'!M6</f>
        <v>2.3096859591647638E-2</v>
      </c>
      <c r="AN5" s="16">
        <f>'SBIR Data A'!P6</f>
        <v>3.7598308316348257E-2</v>
      </c>
      <c r="AO5" s="16">
        <f t="shared" si="0"/>
        <v>2.5000000000000001E-2</v>
      </c>
    </row>
    <row r="6" spans="1:41" x14ac:dyDescent="0.25">
      <c r="A6" s="6">
        <v>1994</v>
      </c>
      <c r="B6" s="7">
        <f>'SBIR Data A'!M7</f>
        <v>2.3564254028087435E-2</v>
      </c>
      <c r="C6" s="7">
        <v>2.5000000000000001E-2</v>
      </c>
      <c r="S6">
        <v>1994</v>
      </c>
      <c r="T6" s="2">
        <f>'SBIR Data A'!O7</f>
        <v>0.29695819850537519</v>
      </c>
      <c r="AL6" s="6">
        <v>1994</v>
      </c>
      <c r="AM6" s="7">
        <f>'SBIR Data A'!M7</f>
        <v>2.3564254028087435E-2</v>
      </c>
      <c r="AN6" s="7">
        <f>'SBIR Data A'!P7</f>
        <v>4.1315272184054404E-2</v>
      </c>
      <c r="AO6" s="7">
        <f t="shared" si="0"/>
        <v>2.5000000000000001E-2</v>
      </c>
    </row>
    <row r="7" spans="1:41" x14ac:dyDescent="0.25">
      <c r="A7" s="6">
        <v>1995</v>
      </c>
      <c r="B7" s="7">
        <f>'SBIR Data A'!M8</f>
        <v>2.8593270957563973E-2</v>
      </c>
      <c r="C7" s="7">
        <v>2.5000000000000001E-2</v>
      </c>
      <c r="S7">
        <v>1995</v>
      </c>
      <c r="T7" s="2">
        <f>'SBIR Data A'!O8</f>
        <v>0.31417322434052192</v>
      </c>
      <c r="AL7" s="6">
        <v>1995</v>
      </c>
      <c r="AM7" s="7">
        <f>'SBIR Data A'!M8</f>
        <v>2.8593270957563973E-2</v>
      </c>
      <c r="AN7" s="7">
        <f>'SBIR Data A'!P8</f>
        <v>4.7675063708869737E-2</v>
      </c>
      <c r="AO7" s="7">
        <f t="shared" si="0"/>
        <v>2.5000000000000001E-2</v>
      </c>
    </row>
    <row r="8" spans="1:41" x14ac:dyDescent="0.25">
      <c r="A8" s="6">
        <v>1996</v>
      </c>
      <c r="B8" s="7">
        <f>'SBIR Data A'!M9</f>
        <v>3.0167446944406033E-2</v>
      </c>
      <c r="C8" s="7">
        <v>2.5000000000000001E-2</v>
      </c>
      <c r="S8">
        <v>1996</v>
      </c>
      <c r="T8" s="2">
        <f>'SBIR Data A'!O9</f>
        <v>0.32517907384116584</v>
      </c>
      <c r="AL8" s="6">
        <v>1996</v>
      </c>
      <c r="AM8" s="7">
        <f>'SBIR Data A'!M9</f>
        <v>3.0167446944406033E-2</v>
      </c>
      <c r="AN8" s="7">
        <f>'SBIR Data A'!P9</f>
        <v>4.8642211030432578E-2</v>
      </c>
      <c r="AO8" s="7">
        <f t="shared" si="0"/>
        <v>2.5000000000000001E-2</v>
      </c>
    </row>
    <row r="9" spans="1:41" x14ac:dyDescent="0.25">
      <c r="A9" s="6">
        <v>1997</v>
      </c>
      <c r="B9" s="7">
        <f>'SBIR Data A'!M10</f>
        <v>3.5233025560722234E-2</v>
      </c>
      <c r="C9" s="7">
        <v>2.5000000000000001E-2</v>
      </c>
      <c r="S9">
        <v>1997</v>
      </c>
      <c r="T9" s="2">
        <f>'SBIR Data A'!O10</f>
        <v>0.32281249471455076</v>
      </c>
      <c r="AL9" s="6">
        <v>1997</v>
      </c>
      <c r="AM9" s="7">
        <f>'SBIR Data A'!M10</f>
        <v>3.5233025560722234E-2</v>
      </c>
      <c r="AN9" s="7">
        <f>'SBIR Data A'!P10</f>
        <v>5.7721968253696798E-2</v>
      </c>
      <c r="AO9" s="7">
        <f t="shared" si="0"/>
        <v>2.5000000000000001E-2</v>
      </c>
    </row>
    <row r="10" spans="1:41" x14ac:dyDescent="0.25">
      <c r="A10" s="6">
        <v>1998</v>
      </c>
      <c r="B10" s="7">
        <f>'SBIR Data A'!M11</f>
        <v>3.5297669273030692E-2</v>
      </c>
      <c r="C10" s="7">
        <v>2.5000000000000001E-2</v>
      </c>
      <c r="S10">
        <v>1998</v>
      </c>
      <c r="T10" s="2">
        <f>'SBIR Data A'!O11</f>
        <v>0.33640808016064533</v>
      </c>
      <c r="AL10" s="6">
        <v>1998</v>
      </c>
      <c r="AM10" s="7">
        <f>'SBIR Data A'!M11</f>
        <v>3.5297669273030692E-2</v>
      </c>
      <c r="AN10" s="7">
        <f>'SBIR Data A'!P11</f>
        <v>5.5367287017810858E-2</v>
      </c>
      <c r="AO10" s="7">
        <f t="shared" si="0"/>
        <v>2.5000000000000001E-2</v>
      </c>
    </row>
    <row r="11" spans="1:41" x14ac:dyDescent="0.25">
      <c r="A11" s="15">
        <v>1999</v>
      </c>
      <c r="B11" s="16">
        <f>'SBIR Data A'!M12</f>
        <v>3.4372024061413653E-2</v>
      </c>
      <c r="C11" s="16">
        <v>2.5000000000000001E-2</v>
      </c>
      <c r="S11" s="8">
        <v>1999</v>
      </c>
      <c r="T11" s="12">
        <f>'SBIR Data A'!O12</f>
        <v>0.33640808016064533</v>
      </c>
      <c r="AL11" s="15">
        <v>1999</v>
      </c>
      <c r="AM11" s="16">
        <f>'SBIR Data A'!M12</f>
        <v>3.4372024061413653E-2</v>
      </c>
      <c r="AN11" s="16">
        <f>'SBIR Data A'!P12</f>
        <v>5.3837167747786491E-2</v>
      </c>
      <c r="AO11" s="16">
        <f t="shared" si="0"/>
        <v>2.5000000000000001E-2</v>
      </c>
    </row>
    <row r="12" spans="1:41" x14ac:dyDescent="0.25">
      <c r="A12" s="6">
        <v>2000</v>
      </c>
      <c r="B12" s="7">
        <f>'SBIR Data A'!M13</f>
        <v>3.9052028113747105E-2</v>
      </c>
      <c r="C12" s="7">
        <v>2.5000000000000001E-2</v>
      </c>
      <c r="S12">
        <v>2000</v>
      </c>
      <c r="T12" s="2">
        <f>'SBIR Data A'!O13</f>
        <v>0.30303721931421135</v>
      </c>
      <c r="AL12" s="6">
        <v>2000</v>
      </c>
      <c r="AM12" s="7">
        <f>'SBIR Data A'!M13</f>
        <v>3.9052028113747105E-2</v>
      </c>
      <c r="AN12" s="7">
        <f>'SBIR Data A'!P13</f>
        <v>6.8872106974220498E-2</v>
      </c>
      <c r="AO12" s="7">
        <f t="shared" si="0"/>
        <v>2.5000000000000001E-2</v>
      </c>
    </row>
    <row r="13" spans="1:41" x14ac:dyDescent="0.25">
      <c r="A13" s="6">
        <v>2001</v>
      </c>
      <c r="B13" s="7">
        <f>'SBIR Data A'!M14</f>
        <v>4.8837151650157416E-2</v>
      </c>
      <c r="C13" s="7">
        <v>2.5000000000000001E-2</v>
      </c>
      <c r="S13">
        <v>2001</v>
      </c>
      <c r="T13" s="2">
        <f>'SBIR Data A'!O14</f>
        <v>0.33893339454943977</v>
      </c>
      <c r="AL13" s="6">
        <v>2001</v>
      </c>
      <c r="AM13" s="7">
        <f>'SBIR Data A'!M14</f>
        <v>4.8837151650157416E-2</v>
      </c>
      <c r="AN13" s="7">
        <f>'SBIR Data A'!P14</f>
        <v>7.7638872229034789E-2</v>
      </c>
      <c r="AO13" s="7">
        <f t="shared" si="0"/>
        <v>2.5000000000000001E-2</v>
      </c>
    </row>
    <row r="14" spans="1:41" x14ac:dyDescent="0.25">
      <c r="A14" s="6">
        <v>2002</v>
      </c>
      <c r="B14" s="7">
        <f>'SBIR Data A'!M15</f>
        <v>4.0877259972808007E-2</v>
      </c>
      <c r="C14" s="7">
        <v>2.5000000000000001E-2</v>
      </c>
      <c r="S14">
        <v>2002</v>
      </c>
      <c r="T14" s="2">
        <f>'SBIR Data A'!O15</f>
        <v>0.29501687736228793</v>
      </c>
      <c r="AL14" s="6">
        <v>2002</v>
      </c>
      <c r="AM14" s="7">
        <f>'SBIR Data A'!M15</f>
        <v>4.0877259972808007E-2</v>
      </c>
      <c r="AN14" s="7">
        <f>'SBIR Data A'!P15</f>
        <v>7.4436450016466676E-2</v>
      </c>
      <c r="AO14" s="7">
        <f t="shared" si="0"/>
        <v>2.5000000000000001E-2</v>
      </c>
    </row>
    <row r="15" spans="1:41" x14ac:dyDescent="0.25">
      <c r="A15" s="6">
        <v>2003</v>
      </c>
      <c r="B15" s="7">
        <f>'SBIR Data A'!M16</f>
        <v>4.4030667534924864E-2</v>
      </c>
      <c r="C15" s="7">
        <v>2.5000000000000001E-2</v>
      </c>
      <c r="S15">
        <v>2003</v>
      </c>
      <c r="T15" s="2">
        <f>'SBIR Data A'!O16</f>
        <v>0.32784927351810844</v>
      </c>
      <c r="AL15" s="6">
        <v>2003</v>
      </c>
      <c r="AM15" s="7">
        <f>'SBIR Data A'!M16</f>
        <v>4.4030667534924864E-2</v>
      </c>
      <c r="AN15" s="7">
        <f>'SBIR Data A'!P16</f>
        <v>7.1984599830261092E-2</v>
      </c>
      <c r="AO15" s="7">
        <f t="shared" si="0"/>
        <v>2.5000000000000001E-2</v>
      </c>
    </row>
    <row r="16" spans="1:41" x14ac:dyDescent="0.25">
      <c r="A16" s="6">
        <v>2004</v>
      </c>
      <c r="B16" s="7">
        <f>'SBIR Data A'!M17</f>
        <v>4.4765475208358566E-2</v>
      </c>
      <c r="C16" s="7">
        <v>2.5000000000000001E-2</v>
      </c>
      <c r="S16">
        <v>2004</v>
      </c>
      <c r="T16" s="2">
        <f>'SBIR Data A'!O17</f>
        <v>0.32311974698661361</v>
      </c>
      <c r="AL16" s="6">
        <v>2004</v>
      </c>
      <c r="AM16" s="7">
        <f>'SBIR Data A'!M17</f>
        <v>4.4765475208358566E-2</v>
      </c>
      <c r="AN16" s="7">
        <f>'SBIR Data A'!P17</f>
        <v>7.4426282452373926E-2</v>
      </c>
      <c r="AO16" s="7">
        <f t="shared" si="0"/>
        <v>2.5000000000000001E-2</v>
      </c>
    </row>
    <row r="17" spans="1:41" x14ac:dyDescent="0.25">
      <c r="A17" s="6">
        <v>2005</v>
      </c>
      <c r="B17" s="7">
        <f>'SBIR Data A'!M18</f>
        <v>4.1536939381475367E-2</v>
      </c>
      <c r="C17" s="7">
        <v>2.5000000000000001E-2</v>
      </c>
      <c r="S17">
        <v>2005</v>
      </c>
      <c r="T17" s="2">
        <f>'SBIR Data A'!O18</f>
        <v>0.34497296569717978</v>
      </c>
      <c r="AL17" s="6">
        <v>2005</v>
      </c>
      <c r="AM17" s="7">
        <f>'SBIR Data A'!M18</f>
        <v>4.1536939381475367E-2</v>
      </c>
      <c r="AN17" s="7">
        <f>'SBIR Data A'!P18</f>
        <v>6.4059783089266603E-2</v>
      </c>
      <c r="AO17" s="7">
        <f t="shared" si="0"/>
        <v>2.5000000000000001E-2</v>
      </c>
    </row>
    <row r="18" spans="1:41" x14ac:dyDescent="0.25">
      <c r="A18" s="6">
        <v>2006</v>
      </c>
      <c r="B18" s="7">
        <f>'SBIR Data A'!M19</f>
        <v>4.0072430526595142E-2</v>
      </c>
      <c r="C18" s="7">
        <v>2.5000000000000001E-2</v>
      </c>
      <c r="S18">
        <v>2006</v>
      </c>
      <c r="T18" s="2">
        <f>'SBIR Data A'!O19</f>
        <v>0.37183833435567315</v>
      </c>
      <c r="AL18" s="6">
        <v>2006</v>
      </c>
      <c r="AM18" s="7">
        <f>'SBIR Data A'!M19</f>
        <v>4.0072430526595142E-2</v>
      </c>
      <c r="AN18" s="7">
        <f>'SBIR Data A'!P19</f>
        <v>5.6953082929089745E-2</v>
      </c>
      <c r="AO18" s="7">
        <f t="shared" si="0"/>
        <v>2.5000000000000001E-2</v>
      </c>
    </row>
    <row r="19" spans="1:41" x14ac:dyDescent="0.25">
      <c r="A19" s="6">
        <v>2007</v>
      </c>
      <c r="B19" s="7">
        <f>'SBIR Data A'!M20</f>
        <v>3.7588499213079329E-2</v>
      </c>
      <c r="C19" s="7">
        <v>2.5000000000000001E-2</v>
      </c>
      <c r="S19">
        <v>2007</v>
      </c>
      <c r="T19" s="2">
        <f>'SBIR Data A'!O20</f>
        <v>0.38686490932385847</v>
      </c>
      <c r="AL19" s="6">
        <v>2007</v>
      </c>
      <c r="AM19" s="7">
        <f>'SBIR Data A'!M20</f>
        <v>3.7588499213079329E-2</v>
      </c>
      <c r="AN19" s="7">
        <f>'SBIR Data A'!P20</f>
        <v>5.1061526123744261E-2</v>
      </c>
      <c r="AO19" s="7">
        <f t="shared" si="0"/>
        <v>2.5000000000000001E-2</v>
      </c>
    </row>
    <row r="20" spans="1:41" x14ac:dyDescent="0.25">
      <c r="A20" s="6">
        <v>2008</v>
      </c>
      <c r="B20" s="7">
        <f>'SBIR Data A'!M21</f>
        <v>3.7889508960268097E-2</v>
      </c>
      <c r="C20" s="7">
        <v>2.5000000000000001E-2</v>
      </c>
      <c r="S20">
        <v>2008</v>
      </c>
      <c r="T20" s="2">
        <f>'SBIR Data A'!O21</f>
        <v>0.38033887264106064</v>
      </c>
      <c r="AL20" s="6">
        <v>2008</v>
      </c>
      <c r="AM20" s="7">
        <f>'SBIR Data A'!M21</f>
        <v>3.7889508960268097E-2</v>
      </c>
      <c r="AN20" s="7">
        <f>'SBIR Data A'!P21</f>
        <v>5.2421313818112741E-2</v>
      </c>
      <c r="AO20" s="7">
        <f t="shared" si="0"/>
        <v>2.5000000000000001E-2</v>
      </c>
    </row>
    <row r="21" spans="1:41" x14ac:dyDescent="0.25">
      <c r="A21" s="6">
        <v>2009</v>
      </c>
      <c r="B21" s="7">
        <f>'SBIR Data A'!M22</f>
        <v>5.1054109277875501E-2</v>
      </c>
      <c r="C21" s="7">
        <v>2.5000000000000001E-2</v>
      </c>
      <c r="S21">
        <v>2009</v>
      </c>
      <c r="T21" s="2">
        <f>'SBIR Data A'!O22</f>
        <v>0.3777798937824654</v>
      </c>
      <c r="AL21" s="6">
        <v>2009</v>
      </c>
      <c r="AM21" s="7">
        <f>'SBIR Data A'!M22</f>
        <v>5.1054109277875501E-2</v>
      </c>
      <c r="AN21" s="7">
        <f>'SBIR Data A'!P22</f>
        <v>7.2467988337594602E-2</v>
      </c>
      <c r="AO21" s="7">
        <f t="shared" si="0"/>
        <v>2.5000000000000001E-2</v>
      </c>
    </row>
    <row r="22" spans="1:41" x14ac:dyDescent="0.25">
      <c r="A22" s="6">
        <v>2010</v>
      </c>
      <c r="B22" s="7">
        <f>'SBIR Data A'!M23</f>
        <v>5.5241337110587443E-2</v>
      </c>
      <c r="C22" s="7">
        <v>2.5000000000000001E-2</v>
      </c>
      <c r="S22">
        <v>2010</v>
      </c>
      <c r="T22" s="2">
        <f>'SBIR Data A'!O23</f>
        <v>0.3618273688942481</v>
      </c>
      <c r="AL22" s="6">
        <v>2010</v>
      </c>
      <c r="AM22" s="7">
        <f>'SBIR Data A'!M23</f>
        <v>5.5241337110587443E-2</v>
      </c>
      <c r="AN22" s="7">
        <f>'SBIR Data A'!P23</f>
        <v>8.2645466195862244E-2</v>
      </c>
      <c r="AO22" s="7">
        <f t="shared" si="0"/>
        <v>2.5000000000000001E-2</v>
      </c>
    </row>
    <row r="23" spans="1:41" x14ac:dyDescent="0.25">
      <c r="A23" s="6">
        <v>2011</v>
      </c>
      <c r="B23" s="7">
        <f>'SBIR Data A'!M24</f>
        <v>4.4343699260644381E-2</v>
      </c>
      <c r="C23" s="7">
        <v>2.5000000000000001E-2</v>
      </c>
      <c r="S23">
        <v>2011</v>
      </c>
      <c r="T23" s="2">
        <f>'SBIR Data A'!O24</f>
        <v>0.43454022001553017</v>
      </c>
      <c r="AL23" s="6">
        <v>2011</v>
      </c>
      <c r="AM23" s="7">
        <f>'SBIR Data A'!M24</f>
        <v>4.4343699260644381E-2</v>
      </c>
      <c r="AN23" s="7">
        <f>'SBIR Data A'!P24</f>
        <v>5.3767095690706534E-2</v>
      </c>
      <c r="AO23" s="7">
        <f t="shared" si="0"/>
        <v>2.5000000000000001E-2</v>
      </c>
    </row>
    <row r="24" spans="1:41" x14ac:dyDescent="0.25">
      <c r="A24" s="6">
        <v>2012</v>
      </c>
      <c r="B24" s="7">
        <f>'SBIR Data A'!M25</f>
        <v>3.7907077296420941E-2</v>
      </c>
      <c r="C24" s="7">
        <v>2.5999999999999999E-2</v>
      </c>
      <c r="S24">
        <v>2012</v>
      </c>
      <c r="T24" s="2">
        <f>'SBIR Data A'!O25</f>
        <v>0.40209987908471057</v>
      </c>
      <c r="AL24" s="6">
        <v>2012</v>
      </c>
      <c r="AM24" s="7">
        <f>'SBIR Data A'!M25</f>
        <v>3.7907077296420941E-2</v>
      </c>
      <c r="AN24" s="7">
        <f>'SBIR Data A'!P25</f>
        <v>4.9468144799758806E-2</v>
      </c>
      <c r="AO24" s="7">
        <f t="shared" si="0"/>
        <v>2.5999999999999999E-2</v>
      </c>
    </row>
    <row r="25" spans="1:41" x14ac:dyDescent="0.25">
      <c r="A25" s="15">
        <v>2013</v>
      </c>
      <c r="B25" s="16">
        <f>'SBIR Data A'!M26</f>
        <v>4.2656195131108195E-2</v>
      </c>
      <c r="C25" s="16">
        <v>2.7E-2</v>
      </c>
      <c r="S25" s="8">
        <v>2013</v>
      </c>
      <c r="T25" s="12">
        <f>'SBIR Data A'!O26</f>
        <v>0.42696431913244037</v>
      </c>
      <c r="AL25" s="15">
        <v>2013</v>
      </c>
      <c r="AM25" s="16">
        <f>'SBIR Data A'!M26</f>
        <v>4.2656195131108195E-2</v>
      </c>
      <c r="AN25" s="16">
        <f>'SBIR Data A'!P26</f>
        <v>5.2579371445597739E-2</v>
      </c>
      <c r="AO25" s="16">
        <f t="shared" si="0"/>
        <v>2.7E-2</v>
      </c>
    </row>
    <row r="26" spans="1:41" x14ac:dyDescent="0.25">
      <c r="A26" s="15">
        <v>2014</v>
      </c>
      <c r="B26" s="16">
        <f>'SBIR Data A'!M27</f>
        <v>4.5385307495546069E-2</v>
      </c>
      <c r="C26" s="16">
        <v>2.8000000000000001E-2</v>
      </c>
      <c r="S26" s="8">
        <v>2014</v>
      </c>
      <c r="T26" s="12">
        <f>'SBIR Data A'!O27</f>
        <v>0.41602855319559939</v>
      </c>
      <c r="AL26" s="15">
        <v>2014</v>
      </c>
      <c r="AM26" s="16">
        <f>'SBIR Data A'!M27</f>
        <v>4.5385307495546069E-2</v>
      </c>
      <c r="AN26" s="16">
        <f>'SBIR Data A'!P27</f>
        <v>5.7692811105290613E-2</v>
      </c>
      <c r="AO26" s="16">
        <f t="shared" si="0"/>
        <v>2.8000000000000001E-2</v>
      </c>
    </row>
    <row r="27" spans="1:41" x14ac:dyDescent="0.25">
      <c r="A27" s="15">
        <v>2015</v>
      </c>
      <c r="B27" s="16">
        <f>'SBIR Data A'!M28</f>
        <v>4.4417976133047585E-2</v>
      </c>
      <c r="C27" s="16">
        <v>2.9000000000000001E-2</v>
      </c>
      <c r="S27" s="8">
        <v>2015</v>
      </c>
      <c r="T27" s="12">
        <f>'SBIR Data A'!O28</f>
        <v>0.45636985906238581</v>
      </c>
      <c r="AL27" s="15">
        <v>2015</v>
      </c>
      <c r="AM27" s="16">
        <f>'SBIR Data A'!M28</f>
        <v>4.4417976133047585E-2</v>
      </c>
      <c r="AN27" s="16">
        <f>'SBIR Data A'!P28</f>
        <v>5.1153822350645375E-2</v>
      </c>
      <c r="AO27" s="16">
        <f t="shared" si="0"/>
        <v>2.9000000000000001E-2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C30" sqref="C30"/>
    </sheetView>
  </sheetViews>
  <sheetFormatPr defaultRowHeight="15" x14ac:dyDescent="0.25"/>
  <cols>
    <col min="2" max="2" width="16.28515625" bestFit="1" customWidth="1"/>
    <col min="3" max="3" width="18.28515625" bestFit="1" customWidth="1"/>
    <col min="4" max="4" width="19.5703125" bestFit="1" customWidth="1"/>
    <col min="5" max="5" width="20.140625" bestFit="1" customWidth="1"/>
    <col min="6" max="6" width="20.5703125" bestFit="1" customWidth="1"/>
    <col min="7" max="7" width="18.5703125" bestFit="1" customWidth="1"/>
    <col min="8" max="8" width="22.5703125" bestFit="1" customWidth="1"/>
    <col min="9" max="9" width="20.42578125" bestFit="1" customWidth="1"/>
    <col min="10" max="10" width="22.28515625" bestFit="1" customWidth="1"/>
    <col min="11" max="11" width="20.140625" bestFit="1" customWidth="1"/>
    <col min="12" max="12" width="19.140625" bestFit="1" customWidth="1"/>
    <col min="13" max="13" width="29.140625" bestFit="1" customWidth="1"/>
    <col min="14" max="14" width="13.5703125" bestFit="1" customWidth="1"/>
    <col min="15" max="15" width="19.140625" bestFit="1" customWidth="1"/>
    <col min="16" max="16" width="32.140625" bestFit="1" customWidth="1"/>
  </cols>
  <sheetData>
    <row r="1" spans="1:16" s="4" customFormat="1" x14ac:dyDescent="0.25">
      <c r="A1" s="56" t="s">
        <v>0</v>
      </c>
      <c r="B1" s="57"/>
      <c r="C1" s="57"/>
      <c r="D1" s="57"/>
      <c r="E1" s="57"/>
      <c r="F1" s="17"/>
      <c r="G1" s="17"/>
      <c r="H1" s="17"/>
      <c r="I1" s="17"/>
      <c r="J1" s="17"/>
      <c r="K1" s="17"/>
    </row>
    <row r="2" spans="1:16" s="4" customFormat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114</v>
      </c>
      <c r="G2" s="13" t="s">
        <v>115</v>
      </c>
      <c r="H2" s="13" t="s">
        <v>119</v>
      </c>
      <c r="I2" s="13" t="s">
        <v>116</v>
      </c>
      <c r="J2" s="13" t="s">
        <v>117</v>
      </c>
      <c r="K2" s="13" t="s">
        <v>118</v>
      </c>
      <c r="L2" s="13" t="s">
        <v>107</v>
      </c>
      <c r="M2" s="13" t="s">
        <v>106</v>
      </c>
      <c r="N2" s="13" t="s">
        <v>100</v>
      </c>
      <c r="O2" s="13" t="s">
        <v>101</v>
      </c>
      <c r="P2" s="13" t="s">
        <v>103</v>
      </c>
    </row>
    <row r="3" spans="1:16" x14ac:dyDescent="0.25">
      <c r="A3">
        <v>1990</v>
      </c>
      <c r="B3" s="3" t="s">
        <v>6</v>
      </c>
      <c r="C3" s="3" t="s">
        <v>7</v>
      </c>
      <c r="D3" s="3" t="s">
        <v>8</v>
      </c>
      <c r="E3" s="3" t="s">
        <v>9</v>
      </c>
      <c r="F3" s="19">
        <v>22935</v>
      </c>
      <c r="G3" s="19">
        <v>3183</v>
      </c>
      <c r="H3" s="19">
        <v>20957</v>
      </c>
      <c r="I3" s="19">
        <v>2346</v>
      </c>
      <c r="J3" s="19">
        <v>1978</v>
      </c>
      <c r="K3" s="19">
        <v>837</v>
      </c>
      <c r="L3" s="1">
        <v>29370000</v>
      </c>
      <c r="M3" s="2">
        <f t="shared" ref="M3:M28" si="0">B3/L3</f>
        <v>1.5687027579162412E-2</v>
      </c>
      <c r="N3" s="1">
        <f>($D3/0.15)+($E3/0.5)</f>
        <v>1472382</v>
      </c>
      <c r="O3" s="2">
        <f t="shared" ref="O3:O28" si="1">B3/N3</f>
        <v>0.31291336079903176</v>
      </c>
      <c r="P3" s="2">
        <f t="shared" ref="P3:P28" si="2">(($D3/0.15)+($E3/0.5))/(($D3/0.15)+($E3/0.5)+(($L3-(($D3/0.15)+($E3/0.5)))/0.5))</f>
        <v>2.5710550768848112E-2</v>
      </c>
    </row>
    <row r="4" spans="1:16" x14ac:dyDescent="0.25">
      <c r="A4">
        <v>1991</v>
      </c>
      <c r="B4" s="3" t="s">
        <v>10</v>
      </c>
      <c r="C4" s="3" t="s">
        <v>11</v>
      </c>
      <c r="D4" s="3" t="s">
        <v>12</v>
      </c>
      <c r="E4" s="3" t="s">
        <v>13</v>
      </c>
      <c r="F4" s="19">
        <v>22654</v>
      </c>
      <c r="G4" s="19">
        <v>3341</v>
      </c>
      <c r="H4" s="19">
        <v>20920</v>
      </c>
      <c r="I4" s="19">
        <v>2553</v>
      </c>
      <c r="J4" s="19">
        <v>1734</v>
      </c>
      <c r="K4" s="19">
        <v>788</v>
      </c>
      <c r="L4" s="1">
        <v>26420600</v>
      </c>
      <c r="M4" s="2">
        <f t="shared" si="0"/>
        <v>1.8284217618070749E-2</v>
      </c>
      <c r="N4" s="1">
        <f t="shared" ref="N4:N28" si="3">(D4/0.15)+(E4/0.5)</f>
        <v>1524098.6666666667</v>
      </c>
      <c r="O4" s="2">
        <f t="shared" si="1"/>
        <v>0.31696110663001692</v>
      </c>
      <c r="P4" s="2">
        <f t="shared" si="2"/>
        <v>2.9699625019090455E-2</v>
      </c>
    </row>
    <row r="5" spans="1:16" x14ac:dyDescent="0.25">
      <c r="A5">
        <v>1992</v>
      </c>
      <c r="B5" s="3" t="s">
        <v>14</v>
      </c>
      <c r="C5" s="3" t="s">
        <v>15</v>
      </c>
      <c r="D5" s="3" t="s">
        <v>16</v>
      </c>
      <c r="E5" s="3" t="s">
        <v>17</v>
      </c>
      <c r="F5" s="19">
        <v>21890</v>
      </c>
      <c r="G5" s="19">
        <v>3475</v>
      </c>
      <c r="H5" s="19">
        <v>19579</v>
      </c>
      <c r="I5" s="19">
        <v>2559</v>
      </c>
      <c r="J5" s="19">
        <v>2311</v>
      </c>
      <c r="K5" s="19">
        <v>916</v>
      </c>
      <c r="L5" s="1">
        <v>29744800</v>
      </c>
      <c r="M5" s="2">
        <f t="shared" si="0"/>
        <v>1.7092164008498965E-2</v>
      </c>
      <c r="N5" s="1">
        <f t="shared" si="3"/>
        <v>1595233.3333333335</v>
      </c>
      <c r="O5" s="2">
        <f t="shared" si="1"/>
        <v>0.31870133940698325</v>
      </c>
      <c r="P5" s="2">
        <f t="shared" si="2"/>
        <v>2.7554206482956603E-2</v>
      </c>
    </row>
    <row r="6" spans="1:16" x14ac:dyDescent="0.25">
      <c r="A6" s="8">
        <v>1993</v>
      </c>
      <c r="B6" s="9">
        <v>697964</v>
      </c>
      <c r="C6" s="10"/>
      <c r="D6" s="10">
        <f>(D5/$B5)*$B6</f>
        <v>175643.16921812028</v>
      </c>
      <c r="E6" s="10">
        <f>(E5/$B5)*$B6</f>
        <v>509535.42484997137</v>
      </c>
      <c r="F6" s="20">
        <v>27832</v>
      </c>
      <c r="G6" s="20">
        <v>4030</v>
      </c>
      <c r="H6" s="20">
        <v>25588</v>
      </c>
      <c r="I6" s="20">
        <v>3102</v>
      </c>
      <c r="J6" s="20">
        <v>2244</v>
      </c>
      <c r="K6" s="20">
        <v>928</v>
      </c>
      <c r="L6" s="11">
        <v>30219000</v>
      </c>
      <c r="M6" s="12">
        <f t="shared" si="0"/>
        <v>2.3096859591647638E-2</v>
      </c>
      <c r="N6" s="11">
        <f t="shared" si="3"/>
        <v>2190025.3111540782</v>
      </c>
      <c r="O6" s="12">
        <f t="shared" si="1"/>
        <v>0.31870133940698325</v>
      </c>
      <c r="P6" s="12">
        <f t="shared" si="2"/>
        <v>3.7598308316348257E-2</v>
      </c>
    </row>
    <row r="7" spans="1:16" x14ac:dyDescent="0.25">
      <c r="A7">
        <v>1994</v>
      </c>
      <c r="B7" s="3" t="s">
        <v>18</v>
      </c>
      <c r="C7" s="3" t="s">
        <v>19</v>
      </c>
      <c r="D7" s="3" t="s">
        <v>20</v>
      </c>
      <c r="E7" s="3" t="s">
        <v>21</v>
      </c>
      <c r="F7" s="19">
        <v>23041</v>
      </c>
      <c r="G7" s="19">
        <v>4348</v>
      </c>
      <c r="H7" s="19">
        <v>20185</v>
      </c>
      <c r="I7" s="19">
        <v>3085</v>
      </c>
      <c r="J7" s="19">
        <v>2856</v>
      </c>
      <c r="K7" s="19">
        <v>1263</v>
      </c>
      <c r="L7" s="1">
        <v>30454900</v>
      </c>
      <c r="M7" s="2">
        <f t="shared" si="0"/>
        <v>2.3564254028087435E-2</v>
      </c>
      <c r="N7" s="1">
        <f t="shared" si="3"/>
        <v>2416660</v>
      </c>
      <c r="O7" s="2">
        <f t="shared" si="1"/>
        <v>0.29695819850537519</v>
      </c>
      <c r="P7" s="2">
        <f t="shared" si="2"/>
        <v>4.1315272184054404E-2</v>
      </c>
    </row>
    <row r="8" spans="1:16" x14ac:dyDescent="0.25">
      <c r="A8">
        <v>1995</v>
      </c>
      <c r="B8" s="3" t="s">
        <v>22</v>
      </c>
      <c r="C8" s="3" t="s">
        <v>23</v>
      </c>
      <c r="D8" s="3" t="s">
        <v>24</v>
      </c>
      <c r="E8" s="3" t="s">
        <v>25</v>
      </c>
      <c r="F8" s="19">
        <v>21056</v>
      </c>
      <c r="G8" s="19">
        <v>4032</v>
      </c>
      <c r="H8" s="19">
        <v>18378</v>
      </c>
      <c r="I8" s="19">
        <v>2841</v>
      </c>
      <c r="J8" s="19">
        <v>2678</v>
      </c>
      <c r="K8" s="19">
        <v>1191</v>
      </c>
      <c r="L8" s="1">
        <v>30236100</v>
      </c>
      <c r="M8" s="2">
        <f t="shared" si="0"/>
        <v>2.8593270957563973E-2</v>
      </c>
      <c r="N8" s="1">
        <f t="shared" si="3"/>
        <v>2751822.666666667</v>
      </c>
      <c r="O8" s="2">
        <f t="shared" si="1"/>
        <v>0.31417322434052192</v>
      </c>
      <c r="P8" s="2">
        <f t="shared" si="2"/>
        <v>4.7675063708869737E-2</v>
      </c>
    </row>
    <row r="9" spans="1:16" x14ac:dyDescent="0.25">
      <c r="A9">
        <v>1996</v>
      </c>
      <c r="B9" s="3" t="s">
        <v>26</v>
      </c>
      <c r="C9" s="3" t="s">
        <v>27</v>
      </c>
      <c r="D9" s="3" t="s">
        <v>28</v>
      </c>
      <c r="E9" s="3" t="s">
        <v>29</v>
      </c>
      <c r="F9" s="19">
        <v>22005</v>
      </c>
      <c r="G9" s="19">
        <v>4775</v>
      </c>
      <c r="H9" s="19">
        <v>19585</v>
      </c>
      <c r="I9" s="19">
        <v>3371</v>
      </c>
      <c r="J9" s="19">
        <v>2420</v>
      </c>
      <c r="K9" s="19">
        <v>1404</v>
      </c>
      <c r="L9" s="1">
        <v>30373800</v>
      </c>
      <c r="M9" s="2">
        <f t="shared" si="0"/>
        <v>3.0167446944406033E-2</v>
      </c>
      <c r="N9" s="1">
        <f t="shared" si="3"/>
        <v>2817832</v>
      </c>
      <c r="O9" s="2">
        <f t="shared" si="1"/>
        <v>0.32517907384116584</v>
      </c>
      <c r="P9" s="2">
        <f t="shared" si="2"/>
        <v>4.8642211030432578E-2</v>
      </c>
    </row>
    <row r="10" spans="1:16" x14ac:dyDescent="0.25">
      <c r="A10">
        <v>1997</v>
      </c>
      <c r="B10" s="3" t="s">
        <v>30</v>
      </c>
      <c r="C10" s="3" t="s">
        <v>31</v>
      </c>
      <c r="D10" s="3" t="s">
        <v>32</v>
      </c>
      <c r="E10" s="3" t="s">
        <v>33</v>
      </c>
      <c r="F10" s="19">
        <v>21255</v>
      </c>
      <c r="G10" s="19">
        <v>4342</v>
      </c>
      <c r="H10" s="19">
        <v>18775</v>
      </c>
      <c r="I10" s="19">
        <v>3022</v>
      </c>
      <c r="J10" s="19">
        <v>2480</v>
      </c>
      <c r="K10" s="19">
        <v>1320</v>
      </c>
      <c r="L10" s="1">
        <v>31419300</v>
      </c>
      <c r="M10" s="2">
        <f t="shared" si="0"/>
        <v>3.5233025560722234E-2</v>
      </c>
      <c r="N10" s="1">
        <f t="shared" si="3"/>
        <v>3429226</v>
      </c>
      <c r="O10" s="2">
        <f t="shared" si="1"/>
        <v>0.32281249471455076</v>
      </c>
      <c r="P10" s="2">
        <f t="shared" si="2"/>
        <v>5.7721968253696798E-2</v>
      </c>
    </row>
    <row r="11" spans="1:16" x14ac:dyDescent="0.25">
      <c r="A11">
        <v>1998</v>
      </c>
      <c r="B11" s="3" t="s">
        <v>34</v>
      </c>
      <c r="C11" s="3" t="s">
        <v>35</v>
      </c>
      <c r="D11" s="3" t="s">
        <v>36</v>
      </c>
      <c r="E11" s="3" t="s">
        <v>37</v>
      </c>
      <c r="F11" s="19">
        <v>20174</v>
      </c>
      <c r="G11" s="19">
        <v>4496</v>
      </c>
      <c r="H11" s="19">
        <v>17641</v>
      </c>
      <c r="I11" s="19">
        <v>3166</v>
      </c>
      <c r="J11" s="19">
        <v>2533</v>
      </c>
      <c r="K11" s="19">
        <v>1330</v>
      </c>
      <c r="L11" s="1">
        <v>31998600</v>
      </c>
      <c r="M11" s="2">
        <f t="shared" si="0"/>
        <v>3.5297669273030692E-2</v>
      </c>
      <c r="N11" s="1">
        <f t="shared" si="3"/>
        <v>3357458</v>
      </c>
      <c r="O11" s="2">
        <f t="shared" si="1"/>
        <v>0.33640808016064533</v>
      </c>
      <c r="P11" s="2">
        <f t="shared" si="2"/>
        <v>5.5367287017810858E-2</v>
      </c>
    </row>
    <row r="12" spans="1:16" x14ac:dyDescent="0.25">
      <c r="A12" s="8">
        <v>1999</v>
      </c>
      <c r="B12" s="9">
        <v>1096526</v>
      </c>
      <c r="C12" s="10"/>
      <c r="D12" s="10">
        <f>(D11/$B11)*$B12</f>
        <v>254632.43608894743</v>
      </c>
      <c r="E12" s="10">
        <f>(E11/$B11)*$B12</f>
        <v>780980.95415396162</v>
      </c>
      <c r="F12" s="20">
        <v>19232</v>
      </c>
      <c r="G12" s="20">
        <v>4748</v>
      </c>
      <c r="H12" s="20">
        <v>16666</v>
      </c>
      <c r="I12" s="20">
        <v>3215</v>
      </c>
      <c r="J12" s="20">
        <v>2566</v>
      </c>
      <c r="K12" s="20">
        <v>1533</v>
      </c>
      <c r="L12" s="11">
        <v>31901700</v>
      </c>
      <c r="M12" s="12">
        <f t="shared" si="0"/>
        <v>3.4372024061413653E-2</v>
      </c>
      <c r="N12" s="11">
        <f t="shared" si="3"/>
        <v>3259511.4822342396</v>
      </c>
      <c r="O12" s="12">
        <f t="shared" si="1"/>
        <v>0.33640808016064533</v>
      </c>
      <c r="P12" s="12">
        <f t="shared" si="2"/>
        <v>5.3837167747786491E-2</v>
      </c>
    </row>
    <row r="13" spans="1:16" x14ac:dyDescent="0.25">
      <c r="A13">
        <v>2000</v>
      </c>
      <c r="B13" s="3" t="s">
        <v>38</v>
      </c>
      <c r="C13" s="3" t="s">
        <v>39</v>
      </c>
      <c r="D13" s="3" t="s">
        <v>40</v>
      </c>
      <c r="E13" s="3" t="s">
        <v>41</v>
      </c>
      <c r="F13" s="19">
        <v>25254</v>
      </c>
      <c r="G13" s="19">
        <v>5820</v>
      </c>
      <c r="H13" s="19">
        <v>22340</v>
      </c>
      <c r="I13" s="19">
        <v>4243</v>
      </c>
      <c r="J13" s="19">
        <v>2914</v>
      </c>
      <c r="K13" s="19">
        <v>1577</v>
      </c>
      <c r="L13" s="1">
        <v>29409100</v>
      </c>
      <c r="M13" s="2">
        <f t="shared" si="0"/>
        <v>3.9052028113747105E-2</v>
      </c>
      <c r="N13" s="1">
        <f t="shared" si="3"/>
        <v>3789914</v>
      </c>
      <c r="O13" s="2">
        <f t="shared" si="1"/>
        <v>0.30303721931421135</v>
      </c>
      <c r="P13" s="2">
        <f t="shared" si="2"/>
        <v>6.8872106974220498E-2</v>
      </c>
    </row>
    <row r="14" spans="1:16" x14ac:dyDescent="0.25">
      <c r="A14">
        <v>2001</v>
      </c>
      <c r="B14" s="3" t="s">
        <v>42</v>
      </c>
      <c r="C14" s="3" t="s">
        <v>43</v>
      </c>
      <c r="D14" s="3" t="s">
        <v>44</v>
      </c>
      <c r="E14" s="3" t="s">
        <v>45</v>
      </c>
      <c r="F14" s="19">
        <v>31259</v>
      </c>
      <c r="G14" s="19">
        <v>6224</v>
      </c>
      <c r="H14" s="19">
        <v>27992</v>
      </c>
      <c r="I14" s="19">
        <v>4465</v>
      </c>
      <c r="J14" s="19">
        <v>3267</v>
      </c>
      <c r="K14" s="19">
        <v>1759</v>
      </c>
      <c r="L14" s="1">
        <v>28236700</v>
      </c>
      <c r="M14" s="2">
        <f t="shared" si="0"/>
        <v>4.8837151650157416E-2</v>
      </c>
      <c r="N14" s="1">
        <f t="shared" si="3"/>
        <v>4068646</v>
      </c>
      <c r="O14" s="2">
        <f t="shared" si="1"/>
        <v>0.33893339454943977</v>
      </c>
      <c r="P14" s="2">
        <f t="shared" si="2"/>
        <v>7.7638872229034789E-2</v>
      </c>
    </row>
    <row r="15" spans="1:16" x14ac:dyDescent="0.25">
      <c r="A15">
        <v>2002</v>
      </c>
      <c r="B15" s="3" t="s">
        <v>46</v>
      </c>
      <c r="C15" s="3" t="s">
        <v>47</v>
      </c>
      <c r="D15" s="3" t="s">
        <v>48</v>
      </c>
      <c r="E15" s="3" t="s">
        <v>49</v>
      </c>
      <c r="F15" s="19">
        <v>34370</v>
      </c>
      <c r="G15" s="19">
        <v>6651</v>
      </c>
      <c r="H15" s="19">
        <v>30766</v>
      </c>
      <c r="I15" s="19">
        <v>4638</v>
      </c>
      <c r="J15" s="19">
        <v>3604</v>
      </c>
      <c r="K15" s="19">
        <v>2013</v>
      </c>
      <c r="L15" s="1">
        <v>34569000</v>
      </c>
      <c r="M15" s="2">
        <f t="shared" si="0"/>
        <v>4.0877259972808007E-2</v>
      </c>
      <c r="N15" s="1">
        <f t="shared" si="3"/>
        <v>4789848</v>
      </c>
      <c r="O15" s="2">
        <f t="shared" si="1"/>
        <v>0.29501687736228793</v>
      </c>
      <c r="P15" s="2">
        <f t="shared" si="2"/>
        <v>7.4436450016466676E-2</v>
      </c>
    </row>
    <row r="16" spans="1:16" x14ac:dyDescent="0.25">
      <c r="A16">
        <v>2003</v>
      </c>
      <c r="B16" s="3" t="s">
        <v>50</v>
      </c>
      <c r="C16" s="3" t="s">
        <v>51</v>
      </c>
      <c r="D16" s="3" t="s">
        <v>52</v>
      </c>
      <c r="E16" s="3" t="s">
        <v>53</v>
      </c>
      <c r="F16" s="19">
        <v>30183</v>
      </c>
      <c r="G16" s="19">
        <v>6171</v>
      </c>
      <c r="H16" s="19">
        <v>26003</v>
      </c>
      <c r="I16" s="19">
        <v>4300</v>
      </c>
      <c r="J16" s="19">
        <v>4180</v>
      </c>
      <c r="K16" s="19">
        <v>1871</v>
      </c>
      <c r="L16" s="1">
        <v>40694500</v>
      </c>
      <c r="M16" s="2">
        <f t="shared" si="0"/>
        <v>4.4030667534924864E-2</v>
      </c>
      <c r="N16" s="1">
        <f t="shared" si="3"/>
        <v>5465334.666666667</v>
      </c>
      <c r="O16" s="2">
        <f t="shared" si="1"/>
        <v>0.32784927351810844</v>
      </c>
      <c r="P16" s="2">
        <f t="shared" si="2"/>
        <v>7.1984599830261092E-2</v>
      </c>
    </row>
    <row r="17" spans="1:16" x14ac:dyDescent="0.25">
      <c r="A17">
        <v>2004</v>
      </c>
      <c r="B17" s="3" t="s">
        <v>54</v>
      </c>
      <c r="C17" s="3" t="s">
        <v>55</v>
      </c>
      <c r="D17" s="3" t="s">
        <v>56</v>
      </c>
      <c r="E17" s="3" t="s">
        <v>57</v>
      </c>
      <c r="F17" s="19">
        <v>27572</v>
      </c>
      <c r="G17" s="19">
        <v>5862</v>
      </c>
      <c r="H17" s="19">
        <v>24305</v>
      </c>
      <c r="I17" s="19">
        <v>3836</v>
      </c>
      <c r="J17" s="19">
        <v>3267</v>
      </c>
      <c r="K17" s="19">
        <v>2026</v>
      </c>
      <c r="L17" s="1">
        <v>43758700</v>
      </c>
      <c r="M17" s="2">
        <f t="shared" si="0"/>
        <v>4.4765475208358566E-2</v>
      </c>
      <c r="N17" s="1">
        <f t="shared" si="3"/>
        <v>6062393.333333334</v>
      </c>
      <c r="O17" s="2">
        <f t="shared" si="1"/>
        <v>0.32311974698661361</v>
      </c>
      <c r="P17" s="2">
        <f t="shared" si="2"/>
        <v>7.4426282452373926E-2</v>
      </c>
    </row>
    <row r="18" spans="1:16" x14ac:dyDescent="0.25">
      <c r="A18">
        <v>2005</v>
      </c>
      <c r="B18" s="3" t="s">
        <v>58</v>
      </c>
      <c r="C18" s="3" t="s">
        <v>59</v>
      </c>
      <c r="D18" s="3" t="s">
        <v>60</v>
      </c>
      <c r="E18" s="3" t="s">
        <v>61</v>
      </c>
      <c r="F18" s="19">
        <v>25190</v>
      </c>
      <c r="G18" s="19">
        <v>5356</v>
      </c>
      <c r="H18" s="19">
        <v>22278</v>
      </c>
      <c r="I18" s="19">
        <v>3814</v>
      </c>
      <c r="J18" s="19">
        <v>2912</v>
      </c>
      <c r="K18" s="19">
        <v>1542</v>
      </c>
      <c r="L18" s="1">
        <v>48867900</v>
      </c>
      <c r="M18" s="2">
        <f t="shared" si="0"/>
        <v>4.1536939381475367E-2</v>
      </c>
      <c r="N18" s="1">
        <f t="shared" si="3"/>
        <v>5884006</v>
      </c>
      <c r="O18" s="2">
        <f t="shared" si="1"/>
        <v>0.34497296569717978</v>
      </c>
      <c r="P18" s="2">
        <f t="shared" si="2"/>
        <v>6.4059783089266603E-2</v>
      </c>
    </row>
    <row r="19" spans="1:16" x14ac:dyDescent="0.25">
      <c r="A19">
        <v>2006</v>
      </c>
      <c r="B19" s="3" t="s">
        <v>62</v>
      </c>
      <c r="C19" s="3" t="s">
        <v>63</v>
      </c>
      <c r="D19" s="3" t="s">
        <v>64</v>
      </c>
      <c r="E19" s="3" t="s">
        <v>65</v>
      </c>
      <c r="F19" s="19">
        <v>25308</v>
      </c>
      <c r="G19" s="19">
        <v>5397</v>
      </c>
      <c r="H19" s="19">
        <v>22081</v>
      </c>
      <c r="I19" s="19">
        <v>3626</v>
      </c>
      <c r="J19" s="19">
        <v>3227</v>
      </c>
      <c r="K19" s="19">
        <v>1771</v>
      </c>
      <c r="L19" s="1">
        <v>52754000</v>
      </c>
      <c r="M19" s="2">
        <f t="shared" si="0"/>
        <v>4.0072430526595142E-2</v>
      </c>
      <c r="N19" s="1">
        <f t="shared" si="3"/>
        <v>5685215.333333334</v>
      </c>
      <c r="O19" s="2">
        <f t="shared" si="1"/>
        <v>0.37183833435567315</v>
      </c>
      <c r="P19" s="2">
        <f t="shared" si="2"/>
        <v>5.6953082929089745E-2</v>
      </c>
    </row>
    <row r="20" spans="1:16" x14ac:dyDescent="0.25">
      <c r="A20">
        <v>2007</v>
      </c>
      <c r="B20" s="3" t="s">
        <v>66</v>
      </c>
      <c r="C20" s="3" t="s">
        <v>67</v>
      </c>
      <c r="D20" s="3" t="s">
        <v>68</v>
      </c>
      <c r="E20" s="3" t="s">
        <v>69</v>
      </c>
      <c r="F20" s="19">
        <v>25859</v>
      </c>
      <c r="G20" s="19">
        <v>5800</v>
      </c>
      <c r="H20" s="19">
        <v>22598</v>
      </c>
      <c r="I20" s="19">
        <v>4007</v>
      </c>
      <c r="J20" s="19">
        <v>3261</v>
      </c>
      <c r="K20" s="19">
        <v>1793</v>
      </c>
      <c r="L20" s="1">
        <v>55342300</v>
      </c>
      <c r="M20" s="2">
        <f t="shared" si="0"/>
        <v>3.7588499213079329E-2</v>
      </c>
      <c r="N20" s="1">
        <f t="shared" si="3"/>
        <v>5377158.666666667</v>
      </c>
      <c r="O20" s="2">
        <f t="shared" si="1"/>
        <v>0.38686490932385847</v>
      </c>
      <c r="P20" s="2">
        <f t="shared" si="2"/>
        <v>5.1061526123744261E-2</v>
      </c>
    </row>
    <row r="21" spans="1:16" x14ac:dyDescent="0.25">
      <c r="A21">
        <v>2008</v>
      </c>
      <c r="B21" s="3" t="s">
        <v>70</v>
      </c>
      <c r="C21" s="3" t="s">
        <v>71</v>
      </c>
      <c r="D21" s="3" t="s">
        <v>72</v>
      </c>
      <c r="E21" s="3" t="s">
        <v>73</v>
      </c>
      <c r="F21" s="19">
        <v>28234</v>
      </c>
      <c r="G21" s="19">
        <v>5891</v>
      </c>
      <c r="H21" s="19">
        <v>24878</v>
      </c>
      <c r="I21" s="19">
        <v>4045</v>
      </c>
      <c r="J21" s="19">
        <v>3356</v>
      </c>
      <c r="K21" s="19">
        <v>1846</v>
      </c>
      <c r="L21" s="1">
        <v>56337600</v>
      </c>
      <c r="M21" s="2">
        <f t="shared" si="0"/>
        <v>3.7889508960268097E-2</v>
      </c>
      <c r="N21" s="1">
        <f t="shared" si="3"/>
        <v>5612374</v>
      </c>
      <c r="O21" s="2">
        <f t="shared" si="1"/>
        <v>0.38033887264106064</v>
      </c>
      <c r="P21" s="2">
        <f t="shared" si="2"/>
        <v>5.2421313818112741E-2</v>
      </c>
    </row>
    <row r="22" spans="1:16" x14ac:dyDescent="0.25">
      <c r="A22">
        <v>2009</v>
      </c>
      <c r="B22" s="3" t="s">
        <v>74</v>
      </c>
      <c r="C22" s="3" t="s">
        <v>75</v>
      </c>
      <c r="D22" s="3" t="s">
        <v>76</v>
      </c>
      <c r="E22" s="3" t="s">
        <v>77</v>
      </c>
      <c r="F22" s="19">
        <v>28245</v>
      </c>
      <c r="G22" s="19">
        <v>5498</v>
      </c>
      <c r="H22" s="19">
        <v>24661</v>
      </c>
      <c r="I22" s="19">
        <v>3739</v>
      </c>
      <c r="J22" s="19">
        <v>3584</v>
      </c>
      <c r="K22" s="19">
        <v>1759</v>
      </c>
      <c r="L22" s="1">
        <v>46444900</v>
      </c>
      <c r="M22" s="2">
        <f t="shared" si="0"/>
        <v>5.1054109277875501E-2</v>
      </c>
      <c r="N22" s="1">
        <f t="shared" si="3"/>
        <v>6276678.666666667</v>
      </c>
      <c r="O22" s="2">
        <f t="shared" si="1"/>
        <v>0.3777798937824654</v>
      </c>
      <c r="P22" s="2">
        <f t="shared" si="2"/>
        <v>7.2467988337594602E-2</v>
      </c>
    </row>
    <row r="23" spans="1:16" x14ac:dyDescent="0.25">
      <c r="A23">
        <v>2010</v>
      </c>
      <c r="B23" s="3" t="s">
        <v>78</v>
      </c>
      <c r="C23" s="3" t="s">
        <v>79</v>
      </c>
      <c r="D23" s="3" t="s">
        <v>80</v>
      </c>
      <c r="E23" s="3" t="s">
        <v>81</v>
      </c>
      <c r="F23" s="19">
        <v>24961</v>
      </c>
      <c r="G23" s="19">
        <v>5510</v>
      </c>
      <c r="H23" s="19">
        <v>21576</v>
      </c>
      <c r="I23" s="19">
        <v>3528</v>
      </c>
      <c r="J23" s="19">
        <v>3385</v>
      </c>
      <c r="K23" s="19">
        <v>1982</v>
      </c>
      <c r="L23" s="1">
        <v>42817700</v>
      </c>
      <c r="M23" s="2">
        <f t="shared" si="0"/>
        <v>5.5241337110587443E-2</v>
      </c>
      <c r="N23" s="1">
        <f t="shared" si="3"/>
        <v>6537114.666666667</v>
      </c>
      <c r="O23" s="2">
        <f t="shared" si="1"/>
        <v>0.3618273688942481</v>
      </c>
      <c r="P23" s="2">
        <f t="shared" si="2"/>
        <v>8.2645466195862244E-2</v>
      </c>
    </row>
    <row r="24" spans="1:16" x14ac:dyDescent="0.25">
      <c r="A24">
        <v>2011</v>
      </c>
      <c r="B24" s="3" t="s">
        <v>82</v>
      </c>
      <c r="C24" s="3" t="s">
        <v>83</v>
      </c>
      <c r="D24" s="3" t="s">
        <v>84</v>
      </c>
      <c r="E24" s="3" t="s">
        <v>85</v>
      </c>
      <c r="F24" s="19">
        <v>22919</v>
      </c>
      <c r="G24" s="19">
        <v>4485</v>
      </c>
      <c r="H24" s="19">
        <v>20213</v>
      </c>
      <c r="I24" s="19">
        <v>3011</v>
      </c>
      <c r="J24" s="19">
        <v>2706</v>
      </c>
      <c r="K24" s="19">
        <v>1474</v>
      </c>
      <c r="L24" s="1">
        <v>49948900</v>
      </c>
      <c r="M24" s="2">
        <f t="shared" si="0"/>
        <v>4.4343699260644381E-2</v>
      </c>
      <c r="N24" s="1">
        <f t="shared" si="3"/>
        <v>5097155.333333334</v>
      </c>
      <c r="O24" s="2">
        <f t="shared" si="1"/>
        <v>0.43454022001553017</v>
      </c>
      <c r="P24" s="2">
        <f t="shared" si="2"/>
        <v>5.3767095690706534E-2</v>
      </c>
    </row>
    <row r="25" spans="1:16" x14ac:dyDescent="0.25">
      <c r="A25">
        <v>2012</v>
      </c>
      <c r="B25" s="3" t="s">
        <v>86</v>
      </c>
      <c r="C25" s="3" t="s">
        <v>87</v>
      </c>
      <c r="D25" s="3" t="s">
        <v>88</v>
      </c>
      <c r="E25" s="3" t="s">
        <v>89</v>
      </c>
      <c r="F25" s="19">
        <v>20137</v>
      </c>
      <c r="G25" s="19">
        <v>4677</v>
      </c>
      <c r="H25" s="19">
        <v>17141</v>
      </c>
      <c r="I25" s="19">
        <v>3164</v>
      </c>
      <c r="J25" s="19">
        <v>2996</v>
      </c>
      <c r="K25" s="19">
        <v>1513</v>
      </c>
      <c r="L25" s="1">
        <v>58782822.600000001</v>
      </c>
      <c r="M25" s="2">
        <f t="shared" si="0"/>
        <v>3.7907077296420941E-2</v>
      </c>
      <c r="N25" s="1">
        <f t="shared" si="3"/>
        <v>5541620.666666667</v>
      </c>
      <c r="O25" s="2">
        <f t="shared" si="1"/>
        <v>0.40209987908471057</v>
      </c>
      <c r="P25" s="2">
        <f t="shared" si="2"/>
        <v>4.9468144799758806E-2</v>
      </c>
    </row>
    <row r="26" spans="1:16" x14ac:dyDescent="0.25">
      <c r="A26" s="8">
        <v>2013</v>
      </c>
      <c r="B26" s="10" t="s">
        <v>90</v>
      </c>
      <c r="C26" s="10" t="s">
        <v>91</v>
      </c>
      <c r="D26" s="10" t="s">
        <v>92</v>
      </c>
      <c r="E26" s="10" t="s">
        <v>93</v>
      </c>
      <c r="F26" s="20">
        <v>19958</v>
      </c>
      <c r="G26" s="20">
        <v>4324</v>
      </c>
      <c r="H26" s="20">
        <v>17158</v>
      </c>
      <c r="I26" s="20">
        <v>2870</v>
      </c>
      <c r="J26" s="20">
        <v>2800</v>
      </c>
      <c r="K26" s="20">
        <v>1454</v>
      </c>
      <c r="L26" s="11">
        <v>49420933.899999999</v>
      </c>
      <c r="M26" s="12">
        <f t="shared" si="0"/>
        <v>4.2656195131108195E-2</v>
      </c>
      <c r="N26" s="11">
        <f t="shared" si="3"/>
        <v>4937436</v>
      </c>
      <c r="O26" s="12">
        <f t="shared" si="1"/>
        <v>0.42696431913244037</v>
      </c>
      <c r="P26" s="12">
        <f t="shared" si="2"/>
        <v>5.2579371445597739E-2</v>
      </c>
    </row>
    <row r="27" spans="1:16" x14ac:dyDescent="0.25">
      <c r="A27" s="8">
        <v>2014</v>
      </c>
      <c r="B27" s="10" t="s">
        <v>94</v>
      </c>
      <c r="C27" s="10" t="s">
        <v>91</v>
      </c>
      <c r="D27" s="10" t="s">
        <v>95</v>
      </c>
      <c r="E27" s="10" t="s">
        <v>96</v>
      </c>
      <c r="F27" s="20"/>
      <c r="G27" s="20"/>
      <c r="H27" s="20"/>
      <c r="I27" s="20"/>
      <c r="J27" s="20"/>
      <c r="K27" s="20"/>
      <c r="L27" s="11">
        <v>50236500</v>
      </c>
      <c r="M27" s="12">
        <f t="shared" si="0"/>
        <v>4.5385307495546069E-2</v>
      </c>
      <c r="N27" s="11">
        <f t="shared" si="3"/>
        <v>5480390.666666667</v>
      </c>
      <c r="O27" s="12">
        <f t="shared" si="1"/>
        <v>0.41602855319559939</v>
      </c>
      <c r="P27" s="12">
        <f t="shared" si="2"/>
        <v>5.7692811105290613E-2</v>
      </c>
    </row>
    <row r="28" spans="1:16" x14ac:dyDescent="0.25">
      <c r="A28" s="8">
        <v>2015</v>
      </c>
      <c r="B28" s="10" t="s">
        <v>97</v>
      </c>
      <c r="C28" s="10" t="s">
        <v>91</v>
      </c>
      <c r="D28" s="10" t="s">
        <v>98</v>
      </c>
      <c r="E28" s="10" t="s">
        <v>99</v>
      </c>
      <c r="F28" s="20"/>
      <c r="G28" s="20"/>
      <c r="H28" s="20"/>
      <c r="I28" s="20"/>
      <c r="J28" s="20"/>
      <c r="K28" s="20"/>
      <c r="L28" s="11">
        <v>50580400</v>
      </c>
      <c r="M28" s="12">
        <f t="shared" si="0"/>
        <v>4.4417976133047585E-2</v>
      </c>
      <c r="N28" s="11">
        <f t="shared" si="3"/>
        <v>4922934.666666667</v>
      </c>
      <c r="O28" s="12">
        <f t="shared" si="1"/>
        <v>0.45636985906238581</v>
      </c>
      <c r="P28" s="12">
        <f t="shared" si="2"/>
        <v>5.1153822350645375E-2</v>
      </c>
    </row>
    <row r="30" spans="1:16" x14ac:dyDescent="0.25">
      <c r="A30" s="8">
        <v>2015</v>
      </c>
      <c r="B30" s="10" t="s">
        <v>251</v>
      </c>
      <c r="C30" s="1">
        <f>((C25*1000)/0.029)/100</f>
        <v>732407586.20689654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3" sqref="B3"/>
    </sheetView>
  </sheetViews>
  <sheetFormatPr defaultRowHeight="15" x14ac:dyDescent="0.25"/>
  <cols>
    <col min="1" max="1" width="9.140625" style="34"/>
    <col min="2" max="2" width="13" bestFit="1" customWidth="1"/>
    <col min="3" max="3" width="10.5703125" bestFit="1" customWidth="1"/>
    <col min="4" max="4" width="22" bestFit="1" customWidth="1"/>
    <col min="5" max="5" width="19.42578125" bestFit="1" customWidth="1"/>
    <col min="6" max="6" width="22.7109375" bestFit="1" customWidth="1"/>
    <col min="7" max="7" width="20.140625" bestFit="1" customWidth="1"/>
  </cols>
  <sheetData>
    <row r="1" spans="1:7" ht="18.75" x14ac:dyDescent="0.3">
      <c r="A1" s="58" t="s">
        <v>108</v>
      </c>
      <c r="B1" s="59"/>
      <c r="C1" s="59"/>
      <c r="D1" s="59"/>
      <c r="E1" s="59"/>
      <c r="F1" s="59"/>
      <c r="G1" s="59"/>
    </row>
    <row r="2" spans="1:7" ht="18.75" x14ac:dyDescent="0.3">
      <c r="A2" s="33" t="s">
        <v>1</v>
      </c>
      <c r="B2" s="18" t="s">
        <v>109</v>
      </c>
      <c r="C2" s="18" t="s">
        <v>108</v>
      </c>
      <c r="D2" s="18" t="s">
        <v>110</v>
      </c>
      <c r="E2" s="18" t="s">
        <v>111</v>
      </c>
      <c r="F2" s="18" t="s">
        <v>112</v>
      </c>
      <c r="G2" s="18" t="s">
        <v>113</v>
      </c>
    </row>
    <row r="3" spans="1:7" x14ac:dyDescent="0.25">
      <c r="A3" s="34">
        <v>1990</v>
      </c>
      <c r="B3">
        <v>22935</v>
      </c>
      <c r="C3">
        <v>3183</v>
      </c>
      <c r="D3">
        <v>20957</v>
      </c>
      <c r="E3">
        <v>2346</v>
      </c>
      <c r="F3">
        <v>1978</v>
      </c>
      <c r="G3">
        <v>837</v>
      </c>
    </row>
    <row r="4" spans="1:7" x14ac:dyDescent="0.25">
      <c r="A4" s="34">
        <v>1991</v>
      </c>
      <c r="B4">
        <v>22654</v>
      </c>
      <c r="C4">
        <v>3341</v>
      </c>
      <c r="D4">
        <v>20920</v>
      </c>
      <c r="E4">
        <v>2553</v>
      </c>
      <c r="F4">
        <v>1734</v>
      </c>
      <c r="G4">
        <v>788</v>
      </c>
    </row>
    <row r="5" spans="1:7" x14ac:dyDescent="0.25">
      <c r="A5" s="34">
        <v>1992</v>
      </c>
      <c r="B5">
        <v>21890</v>
      </c>
      <c r="C5">
        <v>3475</v>
      </c>
      <c r="D5">
        <v>19579</v>
      </c>
      <c r="E5">
        <v>2559</v>
      </c>
      <c r="F5">
        <v>2311</v>
      </c>
      <c r="G5">
        <v>916</v>
      </c>
    </row>
    <row r="6" spans="1:7" x14ac:dyDescent="0.25">
      <c r="A6" s="34">
        <v>1994</v>
      </c>
      <c r="B6">
        <v>27832</v>
      </c>
      <c r="C6">
        <v>4030</v>
      </c>
      <c r="D6">
        <v>25588</v>
      </c>
      <c r="E6">
        <v>3102</v>
      </c>
      <c r="F6">
        <v>2244</v>
      </c>
      <c r="G6">
        <v>928</v>
      </c>
    </row>
    <row r="7" spans="1:7" x14ac:dyDescent="0.25">
      <c r="A7" s="34">
        <v>1995</v>
      </c>
      <c r="B7">
        <v>23041</v>
      </c>
      <c r="C7">
        <v>4348</v>
      </c>
      <c r="D7">
        <v>20185</v>
      </c>
      <c r="E7">
        <v>3085</v>
      </c>
      <c r="F7">
        <v>2856</v>
      </c>
      <c r="G7">
        <v>1263</v>
      </c>
    </row>
    <row r="8" spans="1:7" x14ac:dyDescent="0.25">
      <c r="A8" s="34">
        <v>1996</v>
      </c>
      <c r="B8">
        <v>21056</v>
      </c>
      <c r="C8">
        <v>4032</v>
      </c>
      <c r="D8">
        <v>18378</v>
      </c>
      <c r="E8">
        <v>2841</v>
      </c>
      <c r="F8">
        <v>2678</v>
      </c>
      <c r="G8">
        <v>1191</v>
      </c>
    </row>
    <row r="9" spans="1:7" x14ac:dyDescent="0.25">
      <c r="A9" s="34">
        <v>1997</v>
      </c>
      <c r="B9">
        <v>22005</v>
      </c>
      <c r="C9">
        <v>4775</v>
      </c>
      <c r="D9">
        <v>19585</v>
      </c>
      <c r="E9">
        <v>3371</v>
      </c>
      <c r="F9">
        <v>2420</v>
      </c>
      <c r="G9">
        <v>1404</v>
      </c>
    </row>
    <row r="10" spans="1:7" x14ac:dyDescent="0.25">
      <c r="A10" s="34">
        <v>1998</v>
      </c>
      <c r="B10">
        <v>21255</v>
      </c>
      <c r="C10">
        <v>4342</v>
      </c>
      <c r="D10">
        <v>18775</v>
      </c>
      <c r="E10">
        <v>3022</v>
      </c>
      <c r="F10">
        <v>2480</v>
      </c>
      <c r="G10">
        <v>1320</v>
      </c>
    </row>
    <row r="11" spans="1:7" x14ac:dyDescent="0.25">
      <c r="A11" s="34">
        <v>2000</v>
      </c>
      <c r="B11">
        <v>20174</v>
      </c>
      <c r="C11">
        <v>4496</v>
      </c>
      <c r="D11">
        <v>17641</v>
      </c>
      <c r="E11">
        <v>3166</v>
      </c>
      <c r="F11">
        <v>2533</v>
      </c>
      <c r="G11">
        <v>1330</v>
      </c>
    </row>
    <row r="12" spans="1:7" x14ac:dyDescent="0.25">
      <c r="A12" s="34">
        <v>2001</v>
      </c>
      <c r="B12">
        <v>19232</v>
      </c>
      <c r="C12">
        <v>4748</v>
      </c>
      <c r="D12">
        <v>16666</v>
      </c>
      <c r="E12">
        <v>3215</v>
      </c>
      <c r="F12">
        <v>2566</v>
      </c>
      <c r="G12">
        <v>1533</v>
      </c>
    </row>
    <row r="13" spans="1:7" x14ac:dyDescent="0.25">
      <c r="A13" s="34">
        <v>2002</v>
      </c>
      <c r="B13">
        <v>25254</v>
      </c>
      <c r="C13">
        <v>5820</v>
      </c>
      <c r="D13">
        <v>22340</v>
      </c>
      <c r="E13">
        <v>4243</v>
      </c>
      <c r="F13">
        <v>2914</v>
      </c>
      <c r="G13">
        <v>1577</v>
      </c>
    </row>
    <row r="14" spans="1:7" x14ac:dyDescent="0.25">
      <c r="A14" s="34">
        <v>2003</v>
      </c>
      <c r="B14">
        <v>31259</v>
      </c>
      <c r="C14">
        <v>6224</v>
      </c>
      <c r="D14">
        <v>27992</v>
      </c>
      <c r="E14">
        <v>4465</v>
      </c>
      <c r="F14">
        <v>3267</v>
      </c>
      <c r="G14">
        <v>1759</v>
      </c>
    </row>
    <row r="15" spans="1:7" x14ac:dyDescent="0.25">
      <c r="A15" s="34">
        <v>2004</v>
      </c>
      <c r="B15">
        <v>34370</v>
      </c>
      <c r="C15">
        <v>6651</v>
      </c>
      <c r="D15">
        <v>30766</v>
      </c>
      <c r="E15">
        <v>4638</v>
      </c>
      <c r="F15">
        <v>3604</v>
      </c>
      <c r="G15">
        <v>2013</v>
      </c>
    </row>
    <row r="16" spans="1:7" x14ac:dyDescent="0.25">
      <c r="A16" s="34">
        <v>2005</v>
      </c>
      <c r="B16">
        <v>30183</v>
      </c>
      <c r="C16">
        <v>6171</v>
      </c>
      <c r="D16">
        <v>26003</v>
      </c>
      <c r="E16">
        <v>4300</v>
      </c>
      <c r="F16">
        <v>4180</v>
      </c>
      <c r="G16">
        <v>1871</v>
      </c>
    </row>
    <row r="17" spans="1:7" x14ac:dyDescent="0.25">
      <c r="A17" s="34">
        <v>2006</v>
      </c>
      <c r="B17">
        <v>27572</v>
      </c>
      <c r="C17">
        <v>5862</v>
      </c>
      <c r="D17">
        <v>24305</v>
      </c>
      <c r="E17">
        <v>3836</v>
      </c>
      <c r="F17">
        <v>3267</v>
      </c>
      <c r="G17">
        <v>2026</v>
      </c>
    </row>
    <row r="18" spans="1:7" x14ac:dyDescent="0.25">
      <c r="A18" s="34">
        <v>2007</v>
      </c>
      <c r="B18">
        <v>25190</v>
      </c>
      <c r="C18">
        <v>5356</v>
      </c>
      <c r="D18">
        <v>22278</v>
      </c>
      <c r="E18">
        <v>3814</v>
      </c>
      <c r="F18">
        <v>2912</v>
      </c>
      <c r="G18">
        <v>1542</v>
      </c>
    </row>
    <row r="19" spans="1:7" x14ac:dyDescent="0.25">
      <c r="A19" s="34">
        <v>2008</v>
      </c>
      <c r="B19">
        <v>25308</v>
      </c>
      <c r="C19">
        <v>5397</v>
      </c>
      <c r="D19">
        <v>22081</v>
      </c>
      <c r="E19">
        <v>3626</v>
      </c>
      <c r="F19">
        <v>3227</v>
      </c>
      <c r="G19">
        <v>1771</v>
      </c>
    </row>
    <row r="20" spans="1:7" x14ac:dyDescent="0.25">
      <c r="A20" s="34">
        <v>2009</v>
      </c>
      <c r="B20">
        <v>25859</v>
      </c>
      <c r="C20">
        <v>5800</v>
      </c>
      <c r="D20">
        <v>22598</v>
      </c>
      <c r="E20">
        <v>4007</v>
      </c>
      <c r="F20">
        <v>3261</v>
      </c>
      <c r="G20">
        <v>1793</v>
      </c>
    </row>
    <row r="21" spans="1:7" x14ac:dyDescent="0.25">
      <c r="A21" s="34">
        <v>2010</v>
      </c>
      <c r="B21">
        <v>28234</v>
      </c>
      <c r="C21">
        <v>5891</v>
      </c>
      <c r="D21">
        <v>24878</v>
      </c>
      <c r="E21">
        <v>4045</v>
      </c>
      <c r="F21">
        <v>3356</v>
      </c>
      <c r="G21">
        <v>1846</v>
      </c>
    </row>
    <row r="22" spans="1:7" x14ac:dyDescent="0.25">
      <c r="A22" s="34">
        <v>2011</v>
      </c>
      <c r="B22">
        <v>28245</v>
      </c>
      <c r="C22">
        <v>5498</v>
      </c>
      <c r="D22">
        <v>24661</v>
      </c>
      <c r="E22">
        <v>3739</v>
      </c>
      <c r="F22">
        <v>3584</v>
      </c>
      <c r="G22">
        <v>1759</v>
      </c>
    </row>
    <row r="23" spans="1:7" x14ac:dyDescent="0.25">
      <c r="A23" s="34">
        <v>2012</v>
      </c>
      <c r="B23">
        <v>24961</v>
      </c>
      <c r="C23">
        <v>5510</v>
      </c>
      <c r="D23">
        <v>21576</v>
      </c>
      <c r="E23">
        <v>3528</v>
      </c>
      <c r="F23">
        <v>3385</v>
      </c>
      <c r="G23">
        <v>1982</v>
      </c>
    </row>
    <row r="24" spans="1:7" x14ac:dyDescent="0.25">
      <c r="A24" s="34">
        <v>2013</v>
      </c>
      <c r="B24">
        <v>22919</v>
      </c>
      <c r="C24">
        <v>4485</v>
      </c>
      <c r="D24">
        <v>20213</v>
      </c>
      <c r="E24">
        <v>3011</v>
      </c>
      <c r="F24">
        <v>2706</v>
      </c>
      <c r="G24">
        <v>1474</v>
      </c>
    </row>
    <row r="25" spans="1:7" x14ac:dyDescent="0.25">
      <c r="A25" s="34">
        <v>2014</v>
      </c>
      <c r="B25">
        <v>20137</v>
      </c>
      <c r="C25">
        <v>4677</v>
      </c>
      <c r="D25">
        <v>17141</v>
      </c>
      <c r="E25">
        <v>3164</v>
      </c>
      <c r="F25">
        <v>2996</v>
      </c>
      <c r="G25">
        <v>1513</v>
      </c>
    </row>
    <row r="26" spans="1:7" x14ac:dyDescent="0.25">
      <c r="A26" s="34">
        <v>2015</v>
      </c>
      <c r="B26">
        <v>19958</v>
      </c>
      <c r="C26">
        <v>4324</v>
      </c>
      <c r="D26">
        <v>17158</v>
      </c>
      <c r="E26">
        <v>2870</v>
      </c>
      <c r="F26">
        <v>2800</v>
      </c>
      <c r="G26">
        <v>1454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C3" sqref="C3"/>
    </sheetView>
  </sheetViews>
  <sheetFormatPr defaultRowHeight="15" x14ac:dyDescent="0.25"/>
  <cols>
    <col min="1" max="1" width="6.42578125" style="32" bestFit="1" customWidth="1"/>
    <col min="2" max="2" width="16.140625" style="30" bestFit="1" customWidth="1"/>
    <col min="3" max="3" width="12.7109375" style="30" bestFit="1" customWidth="1"/>
    <col min="4" max="4" width="21.7109375" style="30" bestFit="1" customWidth="1"/>
    <col min="5" max="5" width="22.5703125" style="30" bestFit="1" customWidth="1"/>
    <col min="6" max="16384" width="9.140625" style="28"/>
  </cols>
  <sheetData>
    <row r="1" spans="1:5" ht="18.75" x14ac:dyDescent="0.3">
      <c r="A1" s="60" t="s">
        <v>128</v>
      </c>
      <c r="B1" s="61"/>
      <c r="C1" s="61"/>
      <c r="D1" s="61"/>
      <c r="E1" s="61"/>
    </row>
    <row r="2" spans="1:5" ht="18.75" x14ac:dyDescent="0.3">
      <c r="A2" s="31" t="s">
        <v>1</v>
      </c>
      <c r="B2" s="29" t="s">
        <v>129</v>
      </c>
      <c r="C2" s="29" t="s">
        <v>130</v>
      </c>
      <c r="D2" s="29" t="s">
        <v>131</v>
      </c>
      <c r="E2" s="29" t="s">
        <v>132</v>
      </c>
    </row>
    <row r="3" spans="1:5" x14ac:dyDescent="0.25">
      <c r="A3" s="32">
        <v>1983</v>
      </c>
      <c r="B3" s="30">
        <v>785</v>
      </c>
      <c r="C3" s="30">
        <v>543</v>
      </c>
      <c r="D3" s="30" t="s">
        <v>133</v>
      </c>
      <c r="E3" s="30" t="s">
        <v>91</v>
      </c>
    </row>
    <row r="4" spans="1:5" x14ac:dyDescent="0.25">
      <c r="A4" s="32">
        <v>1984</v>
      </c>
      <c r="B4" s="30" t="s">
        <v>134</v>
      </c>
      <c r="C4" s="30">
        <v>825</v>
      </c>
      <c r="D4" s="30" t="s">
        <v>135</v>
      </c>
      <c r="E4" s="30" t="s">
        <v>91</v>
      </c>
    </row>
    <row r="5" spans="1:5" x14ac:dyDescent="0.25">
      <c r="A5" s="32">
        <v>1985</v>
      </c>
      <c r="B5" s="30" t="s">
        <v>136</v>
      </c>
      <c r="C5" s="30" t="s">
        <v>137</v>
      </c>
      <c r="D5" s="30" t="s">
        <v>138</v>
      </c>
      <c r="E5" s="30" t="s">
        <v>91</v>
      </c>
    </row>
    <row r="6" spans="1:5" x14ac:dyDescent="0.25">
      <c r="A6" s="32">
        <v>1986</v>
      </c>
      <c r="B6" s="30" t="s">
        <v>139</v>
      </c>
      <c r="C6" s="30" t="s">
        <v>140</v>
      </c>
      <c r="D6" s="30" t="s">
        <v>141</v>
      </c>
      <c r="E6" s="30" t="s">
        <v>91</v>
      </c>
    </row>
    <row r="7" spans="1:5" x14ac:dyDescent="0.25">
      <c r="A7" s="32">
        <v>1987</v>
      </c>
      <c r="B7" s="30" t="s">
        <v>142</v>
      </c>
      <c r="C7" s="30" t="s">
        <v>143</v>
      </c>
      <c r="D7" s="30" t="s">
        <v>144</v>
      </c>
      <c r="E7" s="30" t="s">
        <v>91</v>
      </c>
    </row>
    <row r="8" spans="1:5" x14ac:dyDescent="0.25">
      <c r="A8" s="32">
        <v>1988</v>
      </c>
      <c r="B8" s="30" t="s">
        <v>145</v>
      </c>
      <c r="C8" s="30" t="s">
        <v>146</v>
      </c>
      <c r="D8" s="30" t="s">
        <v>147</v>
      </c>
      <c r="E8" s="30" t="s">
        <v>91</v>
      </c>
    </row>
    <row r="9" spans="1:5" x14ac:dyDescent="0.25">
      <c r="A9" s="32">
        <v>1989</v>
      </c>
      <c r="B9" s="30" t="s">
        <v>148</v>
      </c>
      <c r="C9" s="30" t="s">
        <v>149</v>
      </c>
      <c r="D9" s="30" t="s">
        <v>150</v>
      </c>
      <c r="E9" s="30" t="s">
        <v>91</v>
      </c>
    </row>
    <row r="10" spans="1:5" x14ac:dyDescent="0.25">
      <c r="A10" s="32">
        <v>1990</v>
      </c>
      <c r="B10" s="30" t="s">
        <v>151</v>
      </c>
      <c r="C10" s="30" t="s">
        <v>152</v>
      </c>
      <c r="D10" s="30" t="s">
        <v>153</v>
      </c>
      <c r="E10" s="30" t="s">
        <v>91</v>
      </c>
    </row>
    <row r="11" spans="1:5" x14ac:dyDescent="0.25">
      <c r="A11" s="32">
        <v>1991</v>
      </c>
      <c r="B11" s="30" t="s">
        <v>154</v>
      </c>
      <c r="C11" s="30" t="s">
        <v>155</v>
      </c>
      <c r="D11" s="30" t="s">
        <v>156</v>
      </c>
      <c r="E11" s="30" t="s">
        <v>91</v>
      </c>
    </row>
    <row r="12" spans="1:5" x14ac:dyDescent="0.25">
      <c r="A12" s="32">
        <v>1992</v>
      </c>
      <c r="B12" s="30" t="s">
        <v>157</v>
      </c>
      <c r="C12" s="30" t="s">
        <v>158</v>
      </c>
      <c r="D12" s="30" t="s">
        <v>159</v>
      </c>
      <c r="E12" s="30" t="s">
        <v>91</v>
      </c>
    </row>
    <row r="13" spans="1:5" x14ac:dyDescent="0.25">
      <c r="A13" s="32">
        <v>1993</v>
      </c>
      <c r="B13" s="30" t="s">
        <v>160</v>
      </c>
      <c r="C13" s="30" t="s">
        <v>161</v>
      </c>
      <c r="D13" s="30" t="s">
        <v>162</v>
      </c>
      <c r="E13" s="30" t="s">
        <v>91</v>
      </c>
    </row>
    <row r="14" spans="1:5" x14ac:dyDescent="0.25">
      <c r="A14" s="32">
        <v>1994</v>
      </c>
      <c r="B14" s="30" t="s">
        <v>163</v>
      </c>
      <c r="C14" s="30" t="s">
        <v>164</v>
      </c>
      <c r="D14" s="30" t="s">
        <v>165</v>
      </c>
      <c r="E14" s="30" t="s">
        <v>91</v>
      </c>
    </row>
    <row r="15" spans="1:5" x14ac:dyDescent="0.25">
      <c r="A15" s="32">
        <v>1995</v>
      </c>
      <c r="B15" s="30" t="s">
        <v>166</v>
      </c>
      <c r="C15" s="30" t="s">
        <v>167</v>
      </c>
      <c r="D15" s="30" t="s">
        <v>168</v>
      </c>
      <c r="E15" s="30" t="s">
        <v>91</v>
      </c>
    </row>
    <row r="16" spans="1:5" x14ac:dyDescent="0.25">
      <c r="A16" s="32">
        <v>1996</v>
      </c>
      <c r="B16" s="30" t="s">
        <v>169</v>
      </c>
      <c r="C16" s="30" t="s">
        <v>170</v>
      </c>
      <c r="D16" s="30" t="s">
        <v>171</v>
      </c>
      <c r="E16" s="30" t="s">
        <v>91</v>
      </c>
    </row>
    <row r="17" spans="1:5" x14ac:dyDescent="0.25">
      <c r="A17" s="32">
        <v>1997</v>
      </c>
      <c r="B17" s="30" t="s">
        <v>172</v>
      </c>
      <c r="C17" s="30" t="s">
        <v>173</v>
      </c>
      <c r="D17" s="30" t="s">
        <v>174</v>
      </c>
      <c r="E17" s="30" t="s">
        <v>91</v>
      </c>
    </row>
    <row r="18" spans="1:5" x14ac:dyDescent="0.25">
      <c r="A18" s="32">
        <v>1998</v>
      </c>
      <c r="B18" s="30" t="s">
        <v>175</v>
      </c>
      <c r="C18" s="30" t="s">
        <v>176</v>
      </c>
      <c r="D18" s="30" t="s">
        <v>177</v>
      </c>
      <c r="E18" s="30" t="s">
        <v>91</v>
      </c>
    </row>
    <row r="19" spans="1:5" x14ac:dyDescent="0.25">
      <c r="A19" s="32">
        <v>1999</v>
      </c>
      <c r="B19" s="30" t="s">
        <v>178</v>
      </c>
      <c r="C19" s="30" t="s">
        <v>179</v>
      </c>
      <c r="D19" s="30" t="s">
        <v>180</v>
      </c>
      <c r="E19" s="30" t="s">
        <v>91</v>
      </c>
    </row>
    <row r="20" spans="1:5" x14ac:dyDescent="0.25">
      <c r="A20" s="32">
        <v>2000</v>
      </c>
      <c r="B20" s="30" t="s">
        <v>181</v>
      </c>
      <c r="C20" s="30" t="s">
        <v>182</v>
      </c>
      <c r="D20" s="30" t="s">
        <v>183</v>
      </c>
      <c r="E20" s="30" t="s">
        <v>91</v>
      </c>
    </row>
    <row r="21" spans="1:5" x14ac:dyDescent="0.25">
      <c r="A21" s="32">
        <v>2001</v>
      </c>
      <c r="B21" s="30" t="s">
        <v>184</v>
      </c>
      <c r="C21" s="30" t="s">
        <v>185</v>
      </c>
      <c r="D21" s="30" t="s">
        <v>186</v>
      </c>
      <c r="E21" s="30" t="s">
        <v>91</v>
      </c>
    </row>
    <row r="22" spans="1:5" x14ac:dyDescent="0.25">
      <c r="A22" s="32">
        <v>2002</v>
      </c>
      <c r="B22" s="30" t="s">
        <v>187</v>
      </c>
      <c r="C22" s="30" t="s">
        <v>188</v>
      </c>
      <c r="D22" s="30" t="s">
        <v>189</v>
      </c>
      <c r="E22" s="30" t="s">
        <v>91</v>
      </c>
    </row>
    <row r="23" spans="1:5" x14ac:dyDescent="0.25">
      <c r="A23" s="32">
        <v>2003</v>
      </c>
      <c r="B23" s="30" t="s">
        <v>190</v>
      </c>
      <c r="C23" s="30" t="s">
        <v>191</v>
      </c>
      <c r="D23" s="30" t="s">
        <v>192</v>
      </c>
      <c r="E23" s="30" t="s">
        <v>91</v>
      </c>
    </row>
    <row r="24" spans="1:5" x14ac:dyDescent="0.25">
      <c r="A24" s="32">
        <v>2004</v>
      </c>
      <c r="B24" s="30" t="s">
        <v>193</v>
      </c>
      <c r="C24" s="30" t="s">
        <v>194</v>
      </c>
      <c r="D24" s="30" t="s">
        <v>195</v>
      </c>
      <c r="E24" s="30" t="s">
        <v>91</v>
      </c>
    </row>
    <row r="25" spans="1:5" x14ac:dyDescent="0.25">
      <c r="A25" s="32">
        <v>2005</v>
      </c>
      <c r="B25" s="30" t="s">
        <v>196</v>
      </c>
      <c r="C25" s="30" t="s">
        <v>197</v>
      </c>
      <c r="D25" s="30" t="s">
        <v>198</v>
      </c>
      <c r="E25" s="30" t="s">
        <v>91</v>
      </c>
    </row>
    <row r="26" spans="1:5" x14ac:dyDescent="0.25">
      <c r="A26" s="32">
        <v>2006</v>
      </c>
      <c r="B26" s="30" t="s">
        <v>199</v>
      </c>
      <c r="C26" s="30" t="s">
        <v>200</v>
      </c>
      <c r="D26" s="30" t="s">
        <v>201</v>
      </c>
      <c r="E26" s="30" t="s">
        <v>91</v>
      </c>
    </row>
    <row r="27" spans="1:5" x14ac:dyDescent="0.25">
      <c r="A27" s="32">
        <v>2007</v>
      </c>
      <c r="B27" s="30" t="s">
        <v>202</v>
      </c>
      <c r="C27" s="30" t="s">
        <v>203</v>
      </c>
      <c r="D27" s="30" t="s">
        <v>204</v>
      </c>
      <c r="E27" s="30" t="s">
        <v>91</v>
      </c>
    </row>
    <row r="28" spans="1:5" x14ac:dyDescent="0.25">
      <c r="A28" s="32">
        <v>2008</v>
      </c>
      <c r="B28" s="30" t="s">
        <v>205</v>
      </c>
      <c r="C28" s="30" t="s">
        <v>206</v>
      </c>
      <c r="D28" s="30" t="s">
        <v>207</v>
      </c>
      <c r="E28" s="30" t="s">
        <v>91</v>
      </c>
    </row>
    <row r="29" spans="1:5" x14ac:dyDescent="0.25">
      <c r="A29" s="32">
        <v>2009</v>
      </c>
      <c r="B29" s="30" t="s">
        <v>208</v>
      </c>
      <c r="C29" s="30" t="s">
        <v>209</v>
      </c>
      <c r="D29" s="30" t="s">
        <v>210</v>
      </c>
      <c r="E29" s="30" t="s">
        <v>91</v>
      </c>
    </row>
    <row r="30" spans="1:5" x14ac:dyDescent="0.25">
      <c r="A30" s="32">
        <v>2010</v>
      </c>
      <c r="B30" s="30" t="s">
        <v>211</v>
      </c>
      <c r="C30" s="30" t="s">
        <v>212</v>
      </c>
      <c r="D30" s="30" t="s">
        <v>213</v>
      </c>
      <c r="E30" s="30" t="s">
        <v>91</v>
      </c>
    </row>
    <row r="31" spans="1:5" x14ac:dyDescent="0.25">
      <c r="A31" s="32">
        <v>2011</v>
      </c>
      <c r="B31" s="30" t="s">
        <v>214</v>
      </c>
      <c r="C31" s="30" t="s">
        <v>215</v>
      </c>
      <c r="D31" s="30" t="s">
        <v>216</v>
      </c>
      <c r="E31" s="30" t="s">
        <v>91</v>
      </c>
    </row>
    <row r="32" spans="1:5" x14ac:dyDescent="0.25">
      <c r="A32" s="32">
        <v>2012</v>
      </c>
      <c r="B32" s="30" t="s">
        <v>217</v>
      </c>
      <c r="C32" s="30" t="s">
        <v>218</v>
      </c>
      <c r="D32" s="30" t="s">
        <v>219</v>
      </c>
      <c r="E32" s="30" t="s">
        <v>91</v>
      </c>
    </row>
    <row r="33" spans="1:5" x14ac:dyDescent="0.25">
      <c r="A33" s="32">
        <v>2013</v>
      </c>
      <c r="B33" s="30" t="s">
        <v>220</v>
      </c>
      <c r="C33" s="30" t="s">
        <v>221</v>
      </c>
      <c r="D33" s="30" t="s">
        <v>222</v>
      </c>
      <c r="E33" s="30" t="s">
        <v>91</v>
      </c>
    </row>
    <row r="34" spans="1:5" x14ac:dyDescent="0.25">
      <c r="A34" s="32">
        <v>2014</v>
      </c>
      <c r="B34" s="30" t="s">
        <v>223</v>
      </c>
      <c r="C34" s="30" t="s">
        <v>224</v>
      </c>
      <c r="D34" s="30" t="s">
        <v>225</v>
      </c>
      <c r="E34" s="30" t="s">
        <v>91</v>
      </c>
    </row>
    <row r="35" spans="1:5" x14ac:dyDescent="0.25">
      <c r="A35" s="32">
        <v>2015</v>
      </c>
      <c r="B35" s="30" t="s">
        <v>226</v>
      </c>
      <c r="C35" s="30" t="s">
        <v>227</v>
      </c>
      <c r="D35" s="30" t="s">
        <v>91</v>
      </c>
      <c r="E35" s="30" t="s">
        <v>228</v>
      </c>
    </row>
    <row r="36" spans="1:5" x14ac:dyDescent="0.25">
      <c r="A36" s="32">
        <v>2016</v>
      </c>
      <c r="B36" s="30" t="s">
        <v>229</v>
      </c>
      <c r="C36" s="30" t="s">
        <v>230</v>
      </c>
      <c r="D36" s="30" t="s">
        <v>91</v>
      </c>
      <c r="E36" s="30" t="s">
        <v>231</v>
      </c>
    </row>
    <row r="37" spans="1:5" x14ac:dyDescent="0.25">
      <c r="A37" s="32">
        <v>2017</v>
      </c>
      <c r="B37" s="30" t="s">
        <v>232</v>
      </c>
      <c r="C37" s="30" t="s">
        <v>233</v>
      </c>
      <c r="D37" s="30" t="s">
        <v>91</v>
      </c>
      <c r="E37" s="30" t="s">
        <v>234</v>
      </c>
    </row>
    <row r="38" spans="1:5" x14ac:dyDescent="0.25">
      <c r="A38" s="32">
        <v>2018</v>
      </c>
      <c r="B38" s="30" t="s">
        <v>235</v>
      </c>
      <c r="C38" s="30" t="s">
        <v>236</v>
      </c>
      <c r="D38" s="30" t="s">
        <v>91</v>
      </c>
      <c r="E38" s="30" t="s">
        <v>237</v>
      </c>
    </row>
    <row r="39" spans="1:5" x14ac:dyDescent="0.25">
      <c r="A39" s="32">
        <v>2019</v>
      </c>
      <c r="B39" s="30">
        <v>245</v>
      </c>
      <c r="C39" s="30">
        <v>239</v>
      </c>
      <c r="D39" s="30" t="s">
        <v>91</v>
      </c>
      <c r="E39" s="30" t="s">
        <v>238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/>
  </sheetViews>
  <sheetFormatPr defaultRowHeight="15" x14ac:dyDescent="0.25"/>
  <cols>
    <col min="2" max="2" width="16.5703125" customWidth="1"/>
    <col min="3" max="3" width="16.5703125" style="6" customWidth="1"/>
    <col min="20" max="20" width="9.140625" style="34"/>
    <col min="21" max="21" width="11.5703125" style="54" bestFit="1" customWidth="1"/>
    <col min="22" max="22" width="10.5703125" style="54" bestFit="1" customWidth="1"/>
    <col min="23" max="23" width="9.7109375" customWidth="1"/>
  </cols>
  <sheetData>
    <row r="1" spans="1:25" ht="105" x14ac:dyDescent="0.25">
      <c r="A1" s="35" t="s">
        <v>1</v>
      </c>
      <c r="B1" s="38" t="s">
        <v>239</v>
      </c>
      <c r="C1" s="41" t="s">
        <v>102</v>
      </c>
      <c r="T1" s="55" t="s">
        <v>1</v>
      </c>
      <c r="U1" s="38" t="s">
        <v>246</v>
      </c>
      <c r="V1" s="38" t="s">
        <v>248</v>
      </c>
      <c r="W1" s="38" t="s">
        <v>250</v>
      </c>
      <c r="X1" s="38" t="s">
        <v>239</v>
      </c>
      <c r="Y1" s="41" t="s">
        <v>102</v>
      </c>
    </row>
    <row r="2" spans="1:25" x14ac:dyDescent="0.25">
      <c r="A2" s="26">
        <v>1983</v>
      </c>
      <c r="B2" s="39">
        <v>2.2238922542700515E-3</v>
      </c>
      <c r="C2" s="39">
        <v>2E-3</v>
      </c>
      <c r="T2" s="34">
        <v>2010</v>
      </c>
      <c r="U2" s="54">
        <v>107880</v>
      </c>
      <c r="V2" s="54">
        <v>13015</v>
      </c>
      <c r="W2" s="2">
        <f>V2/U2</f>
        <v>0.12064330737856878</v>
      </c>
      <c r="X2" s="39">
        <v>4.3490289912774475E-2</v>
      </c>
      <c r="Y2" s="39">
        <v>2.5000000000000001E-2</v>
      </c>
    </row>
    <row r="3" spans="1:25" x14ac:dyDescent="0.25">
      <c r="A3" s="26">
        <v>1984</v>
      </c>
      <c r="B3" s="39">
        <v>8.0038746077462052E-3</v>
      </c>
      <c r="C3" s="39">
        <v>6.0000000000000001E-3</v>
      </c>
      <c r="T3" s="34">
        <v>2011</v>
      </c>
      <c r="U3" s="54">
        <v>107575</v>
      </c>
      <c r="V3" s="54">
        <v>11201</v>
      </c>
      <c r="W3" s="2">
        <f t="shared" ref="W3:W7" si="0">V3/U3</f>
        <v>0.10412270508947247</v>
      </c>
      <c r="X3" s="39">
        <v>4.4835046059771962E-2</v>
      </c>
      <c r="Y3" s="39">
        <v>2.5000000000000001E-2</v>
      </c>
    </row>
    <row r="4" spans="1:25" x14ac:dyDescent="0.25">
      <c r="A4" s="26">
        <v>1985</v>
      </c>
      <c r="B4" s="39">
        <v>8.8645821911181328E-3</v>
      </c>
      <c r="C4" s="39">
        <v>0.01</v>
      </c>
      <c r="T4" s="34">
        <v>2012</v>
      </c>
      <c r="U4" s="54">
        <v>105876</v>
      </c>
      <c r="V4" s="54">
        <v>11627</v>
      </c>
      <c r="W4" s="2">
        <f t="shared" si="0"/>
        <v>0.10981714458423061</v>
      </c>
      <c r="X4" s="39">
        <v>3.8487537036942729E-2</v>
      </c>
      <c r="Y4" s="39">
        <v>2.5999999999999999E-2</v>
      </c>
    </row>
    <row r="5" spans="1:25" x14ac:dyDescent="0.25">
      <c r="A5" s="26">
        <v>1986</v>
      </c>
      <c r="B5" s="39">
        <v>1.2500855660049914E-2</v>
      </c>
      <c r="C5" s="39">
        <v>1.2500000000000001E-2</v>
      </c>
      <c r="T5" s="34">
        <v>2013</v>
      </c>
      <c r="U5" s="54">
        <v>104147</v>
      </c>
      <c r="V5" s="54">
        <v>10982</v>
      </c>
      <c r="W5" s="2">
        <f t="shared" si="0"/>
        <v>0.10544710841406858</v>
      </c>
      <c r="X5" s="39">
        <v>4.3545816916676257E-2</v>
      </c>
      <c r="Y5" s="39">
        <v>2.7E-2</v>
      </c>
    </row>
    <row r="6" spans="1:25" x14ac:dyDescent="0.25">
      <c r="A6" s="26">
        <v>1987</v>
      </c>
      <c r="B6" s="39">
        <v>1.0020389828229018E-2</v>
      </c>
      <c r="C6" s="39">
        <v>1.2500000000000001E-2</v>
      </c>
      <c r="T6" s="34">
        <v>2014</v>
      </c>
      <c r="U6" s="54">
        <v>104823</v>
      </c>
      <c r="V6" s="54">
        <v>11116</v>
      </c>
      <c r="W6" s="2">
        <f t="shared" si="0"/>
        <v>0.10604542896120127</v>
      </c>
      <c r="X6" s="39">
        <v>4.6475908243209622E-2</v>
      </c>
      <c r="Y6" s="39">
        <v>2.8000000000000001E-2</v>
      </c>
    </row>
    <row r="7" spans="1:25" x14ac:dyDescent="0.25">
      <c r="A7" s="26">
        <v>1988</v>
      </c>
      <c r="B7" s="39">
        <v>1.4559876231324292E-2</v>
      </c>
      <c r="C7" s="39">
        <v>1.2500000000000001E-2</v>
      </c>
      <c r="T7" s="34">
        <v>2015</v>
      </c>
      <c r="U7" s="54">
        <v>107597</v>
      </c>
      <c r="V7" s="54">
        <v>12017</v>
      </c>
      <c r="W7" s="2">
        <f t="shared" si="0"/>
        <v>0.11168527003540991</v>
      </c>
      <c r="X7" s="39">
        <v>5.2588860729277292E-2</v>
      </c>
      <c r="Y7" s="39">
        <v>2.9000000000000001E-2</v>
      </c>
    </row>
    <row r="8" spans="1:25" x14ac:dyDescent="0.25">
      <c r="A8" s="26">
        <v>1989</v>
      </c>
      <c r="B8" s="39">
        <v>1.3782566213276632E-2</v>
      </c>
      <c r="C8" s="39">
        <v>1.2500000000000001E-2</v>
      </c>
    </row>
    <row r="9" spans="1:25" x14ac:dyDescent="0.25">
      <c r="A9" s="26">
        <v>1990</v>
      </c>
      <c r="B9" s="39">
        <v>1.5238916581545796E-2</v>
      </c>
      <c r="C9" s="39">
        <v>1.2500000000000001E-2</v>
      </c>
    </row>
    <row r="10" spans="1:25" x14ac:dyDescent="0.25">
      <c r="A10" s="26">
        <v>1991</v>
      </c>
      <c r="B10" s="39">
        <v>1.6982267662354375E-2</v>
      </c>
      <c r="C10" s="39">
        <v>1.2500000000000001E-2</v>
      </c>
    </row>
    <row r="11" spans="1:25" x14ac:dyDescent="0.25">
      <c r="A11" s="26">
        <v>1992</v>
      </c>
      <c r="B11" s="39">
        <v>1.7388481348000324E-2</v>
      </c>
      <c r="C11" s="39">
        <v>1.2500000000000001E-2</v>
      </c>
    </row>
    <row r="12" spans="1:25" x14ac:dyDescent="0.25">
      <c r="A12" s="26">
        <v>1993</v>
      </c>
      <c r="B12" s="39">
        <v>2.0592143849895762E-2</v>
      </c>
      <c r="C12" s="39">
        <v>2.5000000000000001E-2</v>
      </c>
    </row>
    <row r="13" spans="1:25" x14ac:dyDescent="0.25">
      <c r="A13" s="26">
        <v>1994</v>
      </c>
      <c r="B13" s="39">
        <v>1.9538054927121743E-2</v>
      </c>
      <c r="C13" s="39">
        <v>2.5000000000000001E-2</v>
      </c>
    </row>
    <row r="14" spans="1:25" x14ac:dyDescent="0.25">
      <c r="A14" s="26">
        <v>1995</v>
      </c>
      <c r="B14" s="39">
        <v>3.1354767678371219E-2</v>
      </c>
      <c r="C14" s="39">
        <v>2.5000000000000001E-2</v>
      </c>
    </row>
    <row r="15" spans="1:25" x14ac:dyDescent="0.25">
      <c r="A15" s="26">
        <v>1996</v>
      </c>
      <c r="B15" s="39">
        <v>3.0115094653945178E-2</v>
      </c>
      <c r="C15" s="39">
        <v>2.5000000000000001E-2</v>
      </c>
    </row>
    <row r="16" spans="1:25" x14ac:dyDescent="0.25">
      <c r="A16" s="26">
        <v>1997</v>
      </c>
      <c r="B16" s="39">
        <v>3.5723494062566641E-2</v>
      </c>
      <c r="C16" s="39">
        <v>2.5000000000000001E-2</v>
      </c>
    </row>
    <row r="17" spans="1:3" x14ac:dyDescent="0.25">
      <c r="A17" s="26">
        <v>1998</v>
      </c>
      <c r="B17" s="39">
        <v>3.3058620595901068E-2</v>
      </c>
      <c r="C17" s="39">
        <v>2.5000000000000001E-2</v>
      </c>
    </row>
    <row r="18" spans="1:3" x14ac:dyDescent="0.25">
      <c r="A18" s="27">
        <v>1999</v>
      </c>
      <c r="B18" s="39">
        <v>3.644901140064636E-2</v>
      </c>
      <c r="C18" s="39">
        <v>2.5000000000000001E-2</v>
      </c>
    </row>
    <row r="19" spans="1:3" x14ac:dyDescent="0.25">
      <c r="A19" s="27">
        <v>2000</v>
      </c>
      <c r="B19" s="39">
        <v>3.7751552886691533E-2</v>
      </c>
      <c r="C19" s="39">
        <v>2.5000000000000001E-2</v>
      </c>
    </row>
    <row r="20" spans="1:3" x14ac:dyDescent="0.25">
      <c r="A20" s="27">
        <v>2001</v>
      </c>
      <c r="B20" s="39">
        <v>4.3463271805841336E-2</v>
      </c>
      <c r="C20" s="39">
        <v>2.5000000000000001E-2</v>
      </c>
    </row>
    <row r="21" spans="1:3" x14ac:dyDescent="0.25">
      <c r="A21" s="27">
        <v>2002</v>
      </c>
      <c r="B21" s="39">
        <v>4.5696403540744598E-2</v>
      </c>
      <c r="C21" s="39">
        <v>2.5000000000000001E-2</v>
      </c>
    </row>
    <row r="22" spans="1:3" x14ac:dyDescent="0.25">
      <c r="A22" s="27">
        <v>2003</v>
      </c>
      <c r="B22" s="39">
        <v>4.5292290432368008E-2</v>
      </c>
      <c r="C22" s="39">
        <v>2.5000000000000001E-2</v>
      </c>
    </row>
    <row r="23" spans="1:3" x14ac:dyDescent="0.25">
      <c r="A23" s="26">
        <v>2004</v>
      </c>
      <c r="B23" s="39">
        <v>5.670353216274706E-2</v>
      </c>
      <c r="C23" s="39">
        <v>2.5000000000000001E-2</v>
      </c>
    </row>
    <row r="24" spans="1:3" x14ac:dyDescent="0.25">
      <c r="A24" s="27">
        <v>2005</v>
      </c>
      <c r="B24" s="39">
        <v>4.8448034969785884E-2</v>
      </c>
      <c r="C24" s="39">
        <v>2.5000000000000001E-2</v>
      </c>
    </row>
    <row r="25" spans="1:3" x14ac:dyDescent="0.25">
      <c r="A25" s="27">
        <v>2006</v>
      </c>
      <c r="B25" s="39">
        <v>4.7777127880918979E-2</v>
      </c>
      <c r="C25" s="39">
        <v>2.5000000000000001E-2</v>
      </c>
    </row>
    <row r="26" spans="1:3" x14ac:dyDescent="0.25">
      <c r="A26" s="26">
        <v>2007</v>
      </c>
      <c r="B26" s="39">
        <v>3.5124031224036588E-2</v>
      </c>
      <c r="C26" s="39">
        <v>2.5000000000000001E-2</v>
      </c>
    </row>
    <row r="27" spans="1:3" x14ac:dyDescent="0.25">
      <c r="A27" s="27">
        <v>2008</v>
      </c>
      <c r="B27" s="39">
        <v>4.1865323674064925E-2</v>
      </c>
      <c r="C27" s="39">
        <v>2.5000000000000001E-2</v>
      </c>
    </row>
    <row r="28" spans="1:3" x14ac:dyDescent="0.25">
      <c r="A28" s="27">
        <v>2009</v>
      </c>
      <c r="B28" s="39">
        <v>3.9977224227062076E-2</v>
      </c>
      <c r="C28" s="39">
        <v>2.5000000000000001E-2</v>
      </c>
    </row>
    <row r="29" spans="1:3" x14ac:dyDescent="0.25">
      <c r="A29" s="26">
        <v>2010</v>
      </c>
      <c r="B29" s="39">
        <v>4.3490289912774475E-2</v>
      </c>
      <c r="C29" s="39">
        <v>2.5000000000000001E-2</v>
      </c>
    </row>
    <row r="30" spans="1:3" x14ac:dyDescent="0.25">
      <c r="A30" s="27">
        <v>2011</v>
      </c>
      <c r="B30" s="39">
        <v>4.4835046059771962E-2</v>
      </c>
      <c r="C30" s="39">
        <v>2.5000000000000001E-2</v>
      </c>
    </row>
    <row r="31" spans="1:3" x14ac:dyDescent="0.25">
      <c r="A31" s="27">
        <v>2012</v>
      </c>
      <c r="B31" s="39">
        <v>3.8487537036942729E-2</v>
      </c>
      <c r="C31" s="39">
        <v>2.5999999999999999E-2</v>
      </c>
    </row>
    <row r="32" spans="1:3" x14ac:dyDescent="0.25">
      <c r="A32" s="26">
        <v>2013</v>
      </c>
      <c r="B32" s="39">
        <v>4.3545816916676257E-2</v>
      </c>
      <c r="C32" s="39">
        <v>2.7E-2</v>
      </c>
    </row>
    <row r="33" spans="1:3" x14ac:dyDescent="0.25">
      <c r="A33" s="27">
        <v>2014</v>
      </c>
      <c r="B33" s="39">
        <v>4.6475908243209622E-2</v>
      </c>
      <c r="C33" s="39">
        <v>2.8000000000000001E-2</v>
      </c>
    </row>
    <row r="34" spans="1:3" x14ac:dyDescent="0.25">
      <c r="A34" s="27">
        <v>2015</v>
      </c>
      <c r="B34" s="39">
        <v>5.2588860729277292E-2</v>
      </c>
      <c r="C34" s="39">
        <v>2.9000000000000001E-2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"/>
  <sheetViews>
    <sheetView workbookViewId="0">
      <pane xSplit="1" ySplit="3" topLeftCell="F29" activePane="bottomRight" state="frozen"/>
      <selection pane="topRight" activeCell="B1" sqref="B1"/>
      <selection pane="bottomLeft" activeCell="A4" sqref="A4"/>
      <selection pane="bottomRight" activeCell="Q37" sqref="Q37:Q42"/>
    </sheetView>
  </sheetViews>
  <sheetFormatPr defaultRowHeight="15" x14ac:dyDescent="0.25"/>
  <cols>
    <col min="1" max="1" width="9.140625" style="26"/>
    <col min="2" max="2" width="20.5703125" style="37" customWidth="1"/>
    <col min="3" max="3" width="15" style="37" customWidth="1"/>
    <col min="4" max="4" width="10.85546875" style="37" bestFit="1" customWidth="1"/>
    <col min="5" max="5" width="18.42578125" style="37" customWidth="1"/>
    <col min="6" max="6" width="17.5703125" style="37" customWidth="1"/>
    <col min="7" max="7" width="21.42578125" style="37" bestFit="1" customWidth="1"/>
    <col min="8" max="8" width="16.28515625" style="37" customWidth="1"/>
    <col min="9" max="10" width="9.140625" style="21"/>
    <col min="11" max="11" width="10.5703125" style="51" bestFit="1" customWidth="1"/>
    <col min="12" max="12" width="10.5703125" style="21" bestFit="1" customWidth="1"/>
    <col min="13" max="13" width="10.5703125" style="48" customWidth="1"/>
    <col min="14" max="14" width="10.5703125" style="51" customWidth="1"/>
    <col min="15" max="15" width="10.5703125" style="21" bestFit="1" customWidth="1"/>
    <col min="16" max="16" width="10.5703125" style="48" bestFit="1" customWidth="1"/>
    <col min="17" max="17" width="10.5703125" style="51" customWidth="1"/>
    <col min="18" max="18" width="10.5703125" style="21" bestFit="1" customWidth="1"/>
    <col min="19" max="19" width="10.5703125" style="48" bestFit="1" customWidth="1"/>
    <col min="20" max="16384" width="9.140625" style="21"/>
  </cols>
  <sheetData>
    <row r="2" spans="1:19" x14ac:dyDescent="0.25">
      <c r="A2" s="26" t="s">
        <v>122</v>
      </c>
    </row>
    <row r="3" spans="1:19" s="36" customFormat="1" ht="75" x14ac:dyDescent="0.25">
      <c r="A3" s="35" t="s">
        <v>1</v>
      </c>
      <c r="B3" s="41" t="s">
        <v>125</v>
      </c>
      <c r="C3" s="41" t="s">
        <v>124</v>
      </c>
      <c r="D3" s="38" t="s">
        <v>121</v>
      </c>
      <c r="E3" s="41" t="s">
        <v>126</v>
      </c>
      <c r="F3" s="42" t="s">
        <v>123</v>
      </c>
      <c r="G3" s="38" t="s">
        <v>127</v>
      </c>
      <c r="H3" s="38" t="s">
        <v>239</v>
      </c>
      <c r="I3" s="36" t="s">
        <v>102</v>
      </c>
      <c r="K3" s="52" t="s">
        <v>246</v>
      </c>
      <c r="L3" s="38" t="s">
        <v>240</v>
      </c>
      <c r="M3" s="49" t="s">
        <v>242</v>
      </c>
      <c r="N3" s="52" t="s">
        <v>247</v>
      </c>
      <c r="O3" s="38" t="s">
        <v>241</v>
      </c>
      <c r="P3" s="49" t="s">
        <v>243</v>
      </c>
      <c r="Q3" s="52" t="s">
        <v>248</v>
      </c>
      <c r="R3" s="38" t="s">
        <v>244</v>
      </c>
      <c r="S3" s="49" t="s">
        <v>245</v>
      </c>
    </row>
    <row r="4" spans="1:19" x14ac:dyDescent="0.25">
      <c r="A4" s="26">
        <v>1977</v>
      </c>
      <c r="D4" s="43"/>
      <c r="E4" s="24">
        <v>10717.2</v>
      </c>
      <c r="F4" s="24">
        <v>10717.2</v>
      </c>
      <c r="H4" s="39" t="str">
        <f t="shared" ref="H4:H8" si="0">IF(ISBLANK(G4),"NA",IF(F4=0,"NA",(G4/1000000)/F4))</f>
        <v>NA</v>
      </c>
      <c r="I4" s="39" t="s">
        <v>120</v>
      </c>
      <c r="J4" s="39"/>
      <c r="K4" s="53"/>
      <c r="L4" s="47"/>
      <c r="M4" s="50"/>
      <c r="N4" s="53"/>
      <c r="O4" s="47"/>
      <c r="P4" s="50"/>
      <c r="Q4" s="53"/>
      <c r="R4" s="47"/>
      <c r="S4" s="50"/>
    </row>
    <row r="5" spans="1:19" x14ac:dyDescent="0.25">
      <c r="A5" s="26">
        <v>1978</v>
      </c>
      <c r="D5" s="43"/>
      <c r="E5" s="24">
        <v>11400</v>
      </c>
      <c r="F5" s="24">
        <v>11400</v>
      </c>
      <c r="H5" s="39" t="str">
        <f t="shared" si="0"/>
        <v>NA</v>
      </c>
      <c r="I5" s="39" t="s">
        <v>120</v>
      </c>
      <c r="J5" s="39"/>
      <c r="K5" s="53"/>
      <c r="L5" s="47"/>
      <c r="M5" s="50"/>
      <c r="N5" s="53"/>
      <c r="O5" s="47"/>
      <c r="P5" s="50"/>
      <c r="Q5" s="53"/>
      <c r="R5" s="47"/>
      <c r="S5" s="50"/>
    </row>
    <row r="6" spans="1:19" x14ac:dyDescent="0.25">
      <c r="A6" s="26">
        <v>1979</v>
      </c>
      <c r="D6" s="43"/>
      <c r="E6" s="24">
        <v>12172.4</v>
      </c>
      <c r="F6" s="24">
        <v>12172.4</v>
      </c>
      <c r="H6" s="39" t="str">
        <f t="shared" si="0"/>
        <v>NA</v>
      </c>
      <c r="I6" s="39" t="s">
        <v>120</v>
      </c>
      <c r="J6" s="39"/>
      <c r="K6" s="53"/>
      <c r="L6" s="47"/>
      <c r="M6" s="50"/>
      <c r="N6" s="53"/>
      <c r="O6" s="47"/>
      <c r="P6" s="50"/>
      <c r="Q6" s="53"/>
      <c r="R6" s="47"/>
      <c r="S6" s="50"/>
    </row>
    <row r="7" spans="1:19" x14ac:dyDescent="0.25">
      <c r="A7" s="26">
        <v>1980</v>
      </c>
      <c r="D7" s="43"/>
      <c r="E7" s="24">
        <v>12969.1</v>
      </c>
      <c r="F7" s="24">
        <v>12969.1</v>
      </c>
      <c r="H7" s="39" t="str">
        <f t="shared" si="0"/>
        <v>NA</v>
      </c>
      <c r="I7" s="39" t="s">
        <v>120</v>
      </c>
      <c r="J7" s="39"/>
      <c r="K7" s="53"/>
      <c r="L7" s="47"/>
      <c r="M7" s="50"/>
      <c r="N7" s="53"/>
      <c r="O7" s="47"/>
      <c r="P7" s="50"/>
      <c r="Q7" s="53"/>
      <c r="R7" s="47"/>
      <c r="S7" s="50"/>
    </row>
    <row r="8" spans="1:19" x14ac:dyDescent="0.25">
      <c r="A8" s="26">
        <v>1981</v>
      </c>
      <c r="D8" s="43"/>
      <c r="E8" s="24">
        <v>14867.9</v>
      </c>
      <c r="F8" s="24">
        <v>14867.9</v>
      </c>
      <c r="H8" s="39" t="str">
        <f t="shared" si="0"/>
        <v>NA</v>
      </c>
      <c r="I8" s="39" t="s">
        <v>120</v>
      </c>
      <c r="J8" s="39"/>
      <c r="K8" s="53"/>
      <c r="L8" s="47"/>
      <c r="M8" s="50"/>
      <c r="N8" s="53"/>
      <c r="O8" s="47"/>
      <c r="P8" s="50"/>
      <c r="Q8" s="53"/>
      <c r="R8" s="47"/>
      <c r="S8" s="50"/>
    </row>
    <row r="9" spans="1:19" x14ac:dyDescent="0.25">
      <c r="A9" s="26">
        <v>1982</v>
      </c>
      <c r="B9" s="22">
        <v>18545</v>
      </c>
      <c r="C9" s="22">
        <v>523</v>
      </c>
      <c r="D9" s="39">
        <f>C9/B9</f>
        <v>2.8201671609598276E-2</v>
      </c>
      <c r="E9" s="24">
        <v>17192.2</v>
      </c>
      <c r="F9" s="24">
        <v>17192.2</v>
      </c>
      <c r="H9" s="39" t="str">
        <f>IF(ISBLANK(G9),"NA",IF(F9=0,"NA",(G9/1000000)/F9))</f>
        <v>NA</v>
      </c>
      <c r="I9" s="39" t="s">
        <v>120</v>
      </c>
      <c r="J9" s="39"/>
      <c r="K9" s="53"/>
      <c r="L9" s="47"/>
      <c r="M9" s="50"/>
      <c r="N9" s="53"/>
      <c r="O9" s="47"/>
      <c r="P9" s="50"/>
      <c r="Q9" s="53"/>
      <c r="R9" s="47"/>
      <c r="S9" s="50"/>
    </row>
    <row r="10" spans="1:19" x14ac:dyDescent="0.25">
      <c r="A10" s="26">
        <v>1983</v>
      </c>
      <c r="B10" s="22">
        <v>20680</v>
      </c>
      <c r="C10" s="22">
        <v>641</v>
      </c>
      <c r="D10" s="39">
        <f t="shared" ref="D10:D31" si="1">C10/B10</f>
        <v>3.0996131528046422E-2</v>
      </c>
      <c r="E10" s="24">
        <v>17019.7</v>
      </c>
      <c r="F10" s="24">
        <v>17019.7</v>
      </c>
      <c r="G10" s="40">
        <v>37849979</v>
      </c>
      <c r="H10" s="39">
        <f>IF(ISBLANK(G10),"NA",IF(F10=0,"NA",(G10/1000000)/F10))</f>
        <v>2.2238922542700515E-3</v>
      </c>
      <c r="I10" s="25">
        <v>2E-3</v>
      </c>
      <c r="J10" s="25"/>
      <c r="K10" s="53"/>
      <c r="L10" s="47"/>
      <c r="M10" s="50"/>
      <c r="N10" s="53"/>
      <c r="O10" s="47"/>
      <c r="P10" s="50"/>
      <c r="Q10" s="53"/>
      <c r="R10" s="47"/>
      <c r="S10" s="50"/>
    </row>
    <row r="11" spans="1:19" x14ac:dyDescent="0.25">
      <c r="A11" s="26">
        <v>1984</v>
      </c>
      <c r="B11" s="22">
        <v>23396</v>
      </c>
      <c r="C11" s="22">
        <v>621</v>
      </c>
      <c r="D11" s="39">
        <f t="shared" si="1"/>
        <v>2.6542998803214226E-2</v>
      </c>
      <c r="E11" s="24">
        <v>18610.400000000001</v>
      </c>
      <c r="F11" s="24">
        <v>18610.400000000001</v>
      </c>
      <c r="G11" s="40">
        <v>148955308</v>
      </c>
      <c r="H11" s="39">
        <f t="shared" ref="H11:H42" si="2">IF(ISBLANK(G11),"NA",IF(F11=0,"NA",(G11/1000000)/F11))</f>
        <v>8.0038746077462052E-3</v>
      </c>
      <c r="I11" s="25">
        <v>6.0000000000000001E-3</v>
      </c>
      <c r="J11" s="25"/>
      <c r="K11" s="53"/>
      <c r="L11" s="47"/>
      <c r="M11" s="50"/>
      <c r="N11" s="53"/>
      <c r="O11" s="47"/>
      <c r="P11" s="50"/>
      <c r="Q11" s="53"/>
      <c r="R11" s="47"/>
      <c r="S11" s="50"/>
    </row>
    <row r="12" spans="1:19" x14ac:dyDescent="0.25">
      <c r="A12" s="26">
        <v>1985</v>
      </c>
      <c r="B12" s="22">
        <v>27196</v>
      </c>
      <c r="C12" s="22">
        <v>739</v>
      </c>
      <c r="D12" s="39">
        <f t="shared" si="1"/>
        <v>2.7173113693190174E-2</v>
      </c>
      <c r="E12" s="24">
        <v>21704.9</v>
      </c>
      <c r="F12" s="24">
        <v>21704.9</v>
      </c>
      <c r="G12" s="40">
        <v>192404870</v>
      </c>
      <c r="H12" s="39">
        <f t="shared" si="2"/>
        <v>8.8645821911181328E-3</v>
      </c>
      <c r="I12" s="25">
        <v>0.01</v>
      </c>
      <c r="J12" s="25"/>
      <c r="K12" s="53"/>
      <c r="L12" s="47"/>
      <c r="M12" s="50"/>
      <c r="N12" s="53"/>
      <c r="O12" s="47"/>
      <c r="P12" s="50"/>
      <c r="Q12" s="53"/>
      <c r="R12" s="47"/>
      <c r="S12" s="50"/>
    </row>
    <row r="13" spans="1:19" x14ac:dyDescent="0.25">
      <c r="A13" s="26">
        <v>1986</v>
      </c>
      <c r="B13" s="22">
        <v>27891</v>
      </c>
      <c r="C13" s="22">
        <v>868</v>
      </c>
      <c r="D13" s="39">
        <f t="shared" si="1"/>
        <v>3.1121150191818148E-2</v>
      </c>
      <c r="E13" s="24">
        <v>24201.200000000001</v>
      </c>
      <c r="F13" s="24">
        <v>24201.200000000001</v>
      </c>
      <c r="G13" s="40">
        <v>302535708</v>
      </c>
      <c r="H13" s="39">
        <f t="shared" si="2"/>
        <v>1.2500855660049914E-2</v>
      </c>
      <c r="I13" s="25">
        <v>1.2500000000000001E-2</v>
      </c>
      <c r="J13" s="25"/>
      <c r="K13" s="53"/>
      <c r="L13" s="47"/>
      <c r="M13" s="50"/>
      <c r="N13" s="53"/>
      <c r="O13" s="47"/>
      <c r="P13" s="50"/>
      <c r="Q13" s="53"/>
      <c r="R13" s="47"/>
      <c r="S13" s="50"/>
    </row>
    <row r="14" spans="1:19" x14ac:dyDescent="0.25">
      <c r="A14" s="26">
        <v>1987</v>
      </c>
      <c r="B14" s="23">
        <v>30752</v>
      </c>
      <c r="C14" s="22">
        <v>963</v>
      </c>
      <c r="D14" s="39">
        <f t="shared" si="1"/>
        <v>3.1315036420395424E-2</v>
      </c>
      <c r="E14" s="24">
        <v>26768.2</v>
      </c>
      <c r="F14" s="24">
        <v>26768.2</v>
      </c>
      <c r="G14" s="40">
        <v>268227799</v>
      </c>
      <c r="H14" s="39">
        <f t="shared" si="2"/>
        <v>1.0020389828229018E-2</v>
      </c>
      <c r="I14" s="25">
        <v>1.2500000000000001E-2</v>
      </c>
      <c r="J14" s="25"/>
      <c r="K14" s="53"/>
      <c r="L14" s="47"/>
      <c r="M14" s="50"/>
      <c r="N14" s="53"/>
      <c r="O14" s="47"/>
      <c r="P14" s="50"/>
      <c r="Q14" s="53"/>
      <c r="R14" s="47"/>
      <c r="S14" s="50"/>
    </row>
    <row r="15" spans="1:19" x14ac:dyDescent="0.25">
      <c r="A15" s="26">
        <v>1988</v>
      </c>
      <c r="B15" s="23">
        <v>30343.265026505775</v>
      </c>
      <c r="C15" s="23">
        <v>816.27648908677645</v>
      </c>
      <c r="D15" s="39">
        <f t="shared" si="1"/>
        <v>2.6901405909144381E-2</v>
      </c>
      <c r="E15" s="24">
        <v>26719.200000000001</v>
      </c>
      <c r="F15" s="24">
        <v>26719.200000000001</v>
      </c>
      <c r="G15" s="40">
        <v>389028245</v>
      </c>
      <c r="H15" s="39">
        <f t="shared" si="2"/>
        <v>1.4559876231324292E-2</v>
      </c>
      <c r="I15" s="25">
        <v>1.2500000000000001E-2</v>
      </c>
      <c r="J15" s="25"/>
      <c r="K15" s="53"/>
      <c r="L15" s="47"/>
      <c r="M15" s="50"/>
      <c r="N15" s="53"/>
      <c r="O15" s="47"/>
      <c r="P15" s="50"/>
      <c r="Q15" s="53"/>
      <c r="R15" s="47"/>
      <c r="S15" s="50"/>
    </row>
    <row r="16" spans="1:19" x14ac:dyDescent="0.25">
      <c r="A16" s="26">
        <v>1989</v>
      </c>
      <c r="B16" s="23">
        <v>28554.365568516918</v>
      </c>
      <c r="C16" s="23">
        <v>901</v>
      </c>
      <c r="D16" s="39">
        <f t="shared" si="1"/>
        <v>3.1553844116691293E-2</v>
      </c>
      <c r="E16" s="24">
        <v>28547.9</v>
      </c>
      <c r="F16" s="24">
        <v>28547.9</v>
      </c>
      <c r="G16" s="40">
        <v>393463322</v>
      </c>
      <c r="H16" s="39">
        <f t="shared" si="2"/>
        <v>1.3782566213276632E-2</v>
      </c>
      <c r="I16" s="25">
        <v>1.2500000000000001E-2</v>
      </c>
      <c r="J16" s="25"/>
      <c r="K16" s="53"/>
      <c r="L16" s="47"/>
      <c r="M16" s="50"/>
      <c r="N16" s="53"/>
      <c r="O16" s="47"/>
      <c r="P16" s="50"/>
      <c r="Q16" s="53"/>
      <c r="R16" s="47"/>
      <c r="S16" s="50"/>
    </row>
    <row r="17" spans="1:19" x14ac:dyDescent="0.25">
      <c r="A17" s="26">
        <v>1990</v>
      </c>
      <c r="B17" s="23">
        <v>28125</v>
      </c>
      <c r="C17" s="23">
        <v>895.34709070724216</v>
      </c>
      <c r="D17" s="39">
        <f t="shared" si="1"/>
        <v>3.1834563225146391E-2</v>
      </c>
      <c r="E17" s="24">
        <v>29370</v>
      </c>
      <c r="F17" s="24">
        <v>29370</v>
      </c>
      <c r="G17" s="40">
        <v>447566980</v>
      </c>
      <c r="H17" s="39">
        <f t="shared" si="2"/>
        <v>1.5238916581545796E-2</v>
      </c>
      <c r="I17" s="25">
        <v>1.2500000000000001E-2</v>
      </c>
      <c r="J17" s="25"/>
      <c r="K17" s="53"/>
      <c r="L17" s="47"/>
      <c r="M17" s="50"/>
      <c r="N17" s="53"/>
      <c r="O17" s="47"/>
      <c r="P17" s="50"/>
      <c r="Q17" s="53"/>
      <c r="R17" s="47">
        <v>1459</v>
      </c>
      <c r="S17" s="50"/>
    </row>
    <row r="18" spans="1:19" x14ac:dyDescent="0.25">
      <c r="A18" s="26">
        <v>1991</v>
      </c>
      <c r="B18" s="23">
        <v>26372</v>
      </c>
      <c r="C18" s="23">
        <v>1887</v>
      </c>
      <c r="D18" s="39">
        <f t="shared" si="1"/>
        <v>7.1553162445017443E-2</v>
      </c>
      <c r="E18" s="24">
        <v>26420.6</v>
      </c>
      <c r="F18" s="24">
        <v>26420.6</v>
      </c>
      <c r="G18" s="40">
        <v>448681701</v>
      </c>
      <c r="H18" s="39">
        <f t="shared" si="2"/>
        <v>1.6982267662354375E-2</v>
      </c>
      <c r="I18" s="25">
        <v>1.2500000000000001E-2</v>
      </c>
      <c r="J18" s="25"/>
      <c r="K18" s="53"/>
      <c r="L18" s="47"/>
      <c r="M18" s="50"/>
      <c r="N18" s="53"/>
      <c r="O18" s="47"/>
      <c r="P18" s="50"/>
      <c r="Q18" s="53"/>
      <c r="R18" s="47">
        <v>1623</v>
      </c>
      <c r="S18" s="50"/>
    </row>
    <row r="19" spans="1:19" x14ac:dyDescent="0.25">
      <c r="A19" s="26">
        <v>1992</v>
      </c>
      <c r="B19" s="23">
        <v>24722</v>
      </c>
      <c r="C19" s="23">
        <v>2025</v>
      </c>
      <c r="D19" s="39">
        <f t="shared" si="1"/>
        <v>8.1910848636841685E-2</v>
      </c>
      <c r="E19" s="24">
        <v>29744.799999999999</v>
      </c>
      <c r="F19" s="24">
        <v>29744.799999999999</v>
      </c>
      <c r="G19" s="40">
        <v>517216900</v>
      </c>
      <c r="H19" s="39">
        <f t="shared" si="2"/>
        <v>1.7388481348000324E-2</v>
      </c>
      <c r="I19" s="25">
        <v>1.2500000000000001E-2</v>
      </c>
      <c r="J19" s="25"/>
      <c r="K19" s="53"/>
      <c r="L19" s="47"/>
      <c r="M19" s="50"/>
      <c r="N19" s="53"/>
      <c r="O19" s="47"/>
      <c r="P19" s="50"/>
      <c r="Q19" s="53"/>
      <c r="R19" s="47">
        <v>1854</v>
      </c>
      <c r="S19" s="50"/>
    </row>
    <row r="20" spans="1:19" x14ac:dyDescent="0.25">
      <c r="A20" s="26">
        <v>1993</v>
      </c>
      <c r="B20" s="23">
        <v>22809</v>
      </c>
      <c r="C20" s="23">
        <v>1614</v>
      </c>
      <c r="D20" s="39">
        <f t="shared" si="1"/>
        <v>7.0761541496777589E-2</v>
      </c>
      <c r="E20" s="24">
        <v>30219</v>
      </c>
      <c r="F20" s="24">
        <v>30219</v>
      </c>
      <c r="G20" s="40">
        <v>622273995</v>
      </c>
      <c r="H20" s="39">
        <f t="shared" si="2"/>
        <v>2.0592143849895762E-2</v>
      </c>
      <c r="I20" s="25">
        <v>2.5000000000000001E-2</v>
      </c>
      <c r="J20" s="25"/>
      <c r="K20" s="53"/>
      <c r="L20" s="47"/>
      <c r="M20" s="50"/>
      <c r="N20" s="53"/>
      <c r="O20" s="47"/>
      <c r="P20" s="50"/>
      <c r="Q20" s="53"/>
      <c r="S20" s="50"/>
    </row>
    <row r="21" spans="1:19" x14ac:dyDescent="0.25">
      <c r="A21" s="26">
        <v>1994</v>
      </c>
      <c r="B21" s="23">
        <v>22463</v>
      </c>
      <c r="C21" s="23">
        <v>1164</v>
      </c>
      <c r="D21" s="39">
        <f t="shared" si="1"/>
        <v>5.1818546053510217E-2</v>
      </c>
      <c r="E21" s="24">
        <v>30454.9</v>
      </c>
      <c r="F21" s="24">
        <v>30454.9</v>
      </c>
      <c r="G21" s="40">
        <v>595029509</v>
      </c>
      <c r="H21" s="39">
        <f t="shared" si="2"/>
        <v>1.9538054927121743E-2</v>
      </c>
      <c r="I21" s="25">
        <v>2.5000000000000001E-2</v>
      </c>
      <c r="J21" s="25"/>
      <c r="K21" s="53"/>
      <c r="L21" s="47"/>
      <c r="M21" s="50"/>
      <c r="N21" s="53"/>
      <c r="O21" s="47"/>
      <c r="P21" s="50"/>
      <c r="Q21" s="53"/>
      <c r="R21" s="47">
        <v>2374</v>
      </c>
      <c r="S21" s="50"/>
    </row>
    <row r="22" spans="1:19" x14ac:dyDescent="0.25">
      <c r="A22" s="26">
        <v>1995</v>
      </c>
      <c r="B22" s="24">
        <v>23451</v>
      </c>
      <c r="C22" s="24">
        <v>1978</v>
      </c>
      <c r="D22" s="39">
        <f t="shared" si="1"/>
        <v>8.4346083322672807E-2</v>
      </c>
      <c r="E22" s="24">
        <v>30236.1</v>
      </c>
      <c r="F22" s="24">
        <v>30236.1</v>
      </c>
      <c r="G22" s="40">
        <v>948045891</v>
      </c>
      <c r="H22" s="39">
        <f t="shared" si="2"/>
        <v>3.1354767678371219E-2</v>
      </c>
      <c r="I22" s="25">
        <v>2.5000000000000001E-2</v>
      </c>
      <c r="J22" s="25"/>
      <c r="K22" s="53"/>
      <c r="L22" s="47"/>
      <c r="M22" s="50"/>
      <c r="N22" s="53"/>
      <c r="O22" s="47"/>
      <c r="P22" s="50"/>
      <c r="Q22" s="53"/>
      <c r="R22" s="47">
        <v>2287</v>
      </c>
      <c r="S22" s="50"/>
    </row>
    <row r="23" spans="1:19" x14ac:dyDescent="0.25">
      <c r="A23" s="26">
        <v>1996</v>
      </c>
      <c r="B23" s="24">
        <v>23653</v>
      </c>
      <c r="C23" s="24">
        <v>2301</v>
      </c>
      <c r="D23" s="39">
        <f t="shared" si="1"/>
        <v>9.7281528770134865E-2</v>
      </c>
      <c r="E23" s="24">
        <v>30373.8</v>
      </c>
      <c r="F23" s="24">
        <v>30373.8</v>
      </c>
      <c r="G23" s="40">
        <v>914709862</v>
      </c>
      <c r="H23" s="39">
        <f t="shared" si="2"/>
        <v>3.0115094653945178E-2</v>
      </c>
      <c r="I23" s="25">
        <v>2.5000000000000001E-2</v>
      </c>
      <c r="J23" s="25"/>
      <c r="K23" s="53"/>
      <c r="L23" s="47"/>
      <c r="M23" s="50"/>
      <c r="N23" s="53"/>
      <c r="O23" s="47"/>
      <c r="P23" s="50"/>
      <c r="Q23" s="53"/>
      <c r="R23" s="47">
        <v>2080</v>
      </c>
      <c r="S23" s="50"/>
    </row>
    <row r="24" spans="1:19" x14ac:dyDescent="0.25">
      <c r="A24" s="26">
        <v>1997</v>
      </c>
      <c r="B24" s="24">
        <v>23928</v>
      </c>
      <c r="C24" s="24">
        <v>2209</v>
      </c>
      <c r="D24" s="39">
        <f t="shared" si="1"/>
        <v>9.2318622534269479E-2</v>
      </c>
      <c r="E24" s="24">
        <v>31419.3</v>
      </c>
      <c r="F24" s="24">
        <v>31419.3</v>
      </c>
      <c r="G24" s="40">
        <v>1122407177</v>
      </c>
      <c r="H24" s="39">
        <f t="shared" si="2"/>
        <v>3.5723494062566641E-2</v>
      </c>
      <c r="I24" s="25">
        <v>2.5000000000000001E-2</v>
      </c>
      <c r="J24" s="25"/>
      <c r="K24" s="53"/>
      <c r="L24" s="47"/>
      <c r="M24" s="50">
        <v>24222</v>
      </c>
      <c r="N24" s="53"/>
      <c r="O24" s="47"/>
      <c r="P24" s="50"/>
      <c r="Q24" s="53"/>
      <c r="R24" s="47">
        <v>1967</v>
      </c>
      <c r="S24" s="50">
        <v>3108</v>
      </c>
    </row>
    <row r="25" spans="1:19" x14ac:dyDescent="0.25">
      <c r="A25" s="26">
        <v>1998</v>
      </c>
      <c r="B25" s="24">
        <v>24164</v>
      </c>
      <c r="C25" s="24">
        <v>3436</v>
      </c>
      <c r="D25" s="39">
        <f t="shared" si="1"/>
        <v>0.14219500082767753</v>
      </c>
      <c r="E25" s="24">
        <v>31998.6</v>
      </c>
      <c r="F25" s="24">
        <v>31998.6</v>
      </c>
      <c r="G25" s="40">
        <v>1057829577</v>
      </c>
      <c r="H25" s="39">
        <f t="shared" si="2"/>
        <v>3.3058620595901068E-2</v>
      </c>
      <c r="I25" s="25">
        <v>2.5000000000000001E-2</v>
      </c>
      <c r="J25" s="25"/>
      <c r="K25" s="53"/>
      <c r="L25" s="47"/>
      <c r="M25" s="50">
        <v>24151</v>
      </c>
      <c r="N25" s="53"/>
      <c r="O25" s="47"/>
      <c r="P25" s="50"/>
      <c r="Q25" s="53"/>
      <c r="R25" s="47">
        <v>1798</v>
      </c>
      <c r="S25" s="50">
        <v>2964</v>
      </c>
    </row>
    <row r="26" spans="1:19" x14ac:dyDescent="0.25">
      <c r="A26" s="27">
        <v>1999</v>
      </c>
      <c r="B26" s="24">
        <v>22535</v>
      </c>
      <c r="C26" s="24">
        <v>2741</v>
      </c>
      <c r="D26" s="39">
        <f t="shared" si="1"/>
        <v>0.12163301530951853</v>
      </c>
      <c r="E26" s="24">
        <v>31901.7</v>
      </c>
      <c r="F26" s="24">
        <v>31901.7</v>
      </c>
      <c r="G26" s="40">
        <v>1162785427</v>
      </c>
      <c r="H26" s="39">
        <f t="shared" si="2"/>
        <v>3.644901140064636E-2</v>
      </c>
      <c r="I26" s="25">
        <v>2.5000000000000001E-2</v>
      </c>
      <c r="J26" s="25"/>
      <c r="K26" s="53"/>
      <c r="L26" s="47"/>
      <c r="M26" s="50">
        <v>26408</v>
      </c>
      <c r="N26" s="53"/>
      <c r="O26" s="47"/>
      <c r="P26" s="50"/>
      <c r="Q26" s="53"/>
      <c r="S26" s="50">
        <v>3758</v>
      </c>
    </row>
    <row r="27" spans="1:19" x14ac:dyDescent="0.25">
      <c r="A27" s="27">
        <v>2000</v>
      </c>
      <c r="B27" s="24">
        <v>19118</v>
      </c>
      <c r="C27" s="24">
        <v>2987</v>
      </c>
      <c r="D27" s="39">
        <f t="shared" si="1"/>
        <v>0.15624019248875406</v>
      </c>
      <c r="E27" s="24">
        <v>29409.1</v>
      </c>
      <c r="F27" s="24">
        <v>29409.1</v>
      </c>
      <c r="G27" s="40">
        <v>1110239194</v>
      </c>
      <c r="H27" s="39">
        <f t="shared" si="2"/>
        <v>3.7751552886691533E-2</v>
      </c>
      <c r="I27" s="25">
        <v>2.5000000000000001E-2</v>
      </c>
      <c r="J27" s="25"/>
      <c r="K27" s="53"/>
      <c r="L27" s="47"/>
      <c r="M27" s="50">
        <v>27798</v>
      </c>
      <c r="N27" s="53"/>
      <c r="O27" s="47"/>
      <c r="P27" s="50"/>
      <c r="Q27" s="53"/>
      <c r="R27" s="47">
        <v>1611</v>
      </c>
      <c r="S27" s="50">
        <v>4171</v>
      </c>
    </row>
    <row r="28" spans="1:19" x14ac:dyDescent="0.25">
      <c r="A28" s="27">
        <v>2001</v>
      </c>
      <c r="B28" s="24">
        <v>16899</v>
      </c>
      <c r="C28" s="44">
        <v>2865</v>
      </c>
      <c r="D28" s="45">
        <f t="shared" si="1"/>
        <v>0.16953665897390377</v>
      </c>
      <c r="E28" s="24">
        <v>28236.7</v>
      </c>
      <c r="F28" s="24">
        <v>28236.7</v>
      </c>
      <c r="G28" s="40">
        <v>1227259367</v>
      </c>
      <c r="H28" s="39">
        <f t="shared" si="2"/>
        <v>4.3463271805841336E-2</v>
      </c>
      <c r="I28" s="25">
        <v>2.5000000000000001E-2</v>
      </c>
      <c r="J28" s="25"/>
      <c r="K28" s="53"/>
      <c r="L28" s="47"/>
      <c r="M28" s="50">
        <v>28368</v>
      </c>
      <c r="N28" s="53"/>
      <c r="O28" s="47"/>
      <c r="P28" s="50"/>
      <c r="Q28" s="53"/>
      <c r="R28" s="47">
        <v>1417</v>
      </c>
      <c r="S28" s="50">
        <v>3629</v>
      </c>
    </row>
    <row r="29" spans="1:19" x14ac:dyDescent="0.25">
      <c r="A29" s="27">
        <v>2002</v>
      </c>
      <c r="B29" s="24">
        <v>16401</v>
      </c>
      <c r="C29" s="44">
        <v>2807</v>
      </c>
      <c r="D29" s="45">
        <f t="shared" si="1"/>
        <v>0.17114810072556552</v>
      </c>
      <c r="E29" s="24">
        <v>34569</v>
      </c>
      <c r="F29" s="24">
        <v>34569</v>
      </c>
      <c r="G29" s="40">
        <v>1579678974</v>
      </c>
      <c r="H29" s="39">
        <f t="shared" si="2"/>
        <v>4.5696403540744598E-2</v>
      </c>
      <c r="I29" s="25">
        <v>2.5000000000000001E-2</v>
      </c>
      <c r="J29" s="25"/>
      <c r="K29" s="53"/>
      <c r="L29" s="47"/>
      <c r="M29" s="50">
        <v>30068</v>
      </c>
      <c r="N29" s="53"/>
      <c r="O29" s="47"/>
      <c r="P29" s="50"/>
      <c r="Q29" s="53"/>
      <c r="R29" s="47">
        <v>1625</v>
      </c>
      <c r="S29" s="50">
        <v>4095</v>
      </c>
    </row>
    <row r="30" spans="1:19" x14ac:dyDescent="0.25">
      <c r="A30" s="27">
        <v>2003</v>
      </c>
      <c r="B30" s="24">
        <v>20699</v>
      </c>
      <c r="C30" s="44">
        <v>3527</v>
      </c>
      <c r="D30" s="45">
        <f t="shared" si="1"/>
        <v>0.17039470505821538</v>
      </c>
      <c r="E30" s="24">
        <v>40694.5</v>
      </c>
      <c r="F30" s="24">
        <v>40694.5</v>
      </c>
      <c r="G30" s="40">
        <v>1843147113</v>
      </c>
      <c r="H30" s="39">
        <f t="shared" si="2"/>
        <v>4.5292290432368008E-2</v>
      </c>
      <c r="I30" s="25">
        <v>2.5000000000000001E-2</v>
      </c>
      <c r="J30" s="25"/>
      <c r="K30" s="53"/>
      <c r="L30" s="47"/>
      <c r="M30" s="50">
        <v>34710</v>
      </c>
      <c r="N30" s="53"/>
      <c r="O30" s="47"/>
      <c r="P30" s="50"/>
      <c r="Q30" s="53"/>
      <c r="R30" s="47">
        <v>2929</v>
      </c>
      <c r="S30" s="50">
        <v>5135</v>
      </c>
    </row>
    <row r="31" spans="1:19" x14ac:dyDescent="0.25">
      <c r="A31" s="26">
        <v>2004</v>
      </c>
      <c r="B31" s="24">
        <v>20266</v>
      </c>
      <c r="C31" s="24">
        <v>3510</v>
      </c>
      <c r="D31" s="45">
        <f t="shared" si="1"/>
        <v>0.17319648672653706</v>
      </c>
      <c r="E31" s="24">
        <v>43758.7</v>
      </c>
      <c r="F31" s="24">
        <v>43758.7</v>
      </c>
      <c r="G31" s="40">
        <v>2481272852.8499999</v>
      </c>
      <c r="H31" s="39">
        <f t="shared" si="2"/>
        <v>5.670353216274706E-2</v>
      </c>
      <c r="I31" s="25">
        <v>2.5000000000000001E-2</v>
      </c>
      <c r="J31" s="25"/>
      <c r="K31" s="53"/>
      <c r="L31" s="47"/>
      <c r="M31" s="50">
        <v>40861</v>
      </c>
      <c r="N31" s="53"/>
      <c r="O31" s="47"/>
      <c r="P31" s="50"/>
      <c r="Q31" s="53"/>
      <c r="R31" s="47">
        <v>2929</v>
      </c>
      <c r="S31" s="50">
        <v>6109</v>
      </c>
    </row>
    <row r="32" spans="1:19" x14ac:dyDescent="0.25">
      <c r="A32" s="27">
        <v>2005</v>
      </c>
      <c r="B32" s="24"/>
      <c r="C32" s="24"/>
      <c r="E32" s="24">
        <v>48867.9</v>
      </c>
      <c r="F32" s="24">
        <v>48867.9</v>
      </c>
      <c r="G32" s="40">
        <v>2367553728.0999999</v>
      </c>
      <c r="H32" s="39">
        <f t="shared" si="2"/>
        <v>4.8448034969785884E-2</v>
      </c>
      <c r="I32" s="25">
        <v>2.5000000000000001E-2</v>
      </c>
      <c r="J32" s="25"/>
      <c r="K32" s="53"/>
      <c r="L32" s="47"/>
      <c r="M32" s="50">
        <v>43069</v>
      </c>
      <c r="N32" s="53"/>
      <c r="O32" s="47"/>
      <c r="P32" s="50"/>
      <c r="Q32" s="53"/>
      <c r="R32" s="47">
        <v>1753</v>
      </c>
      <c r="S32" s="50">
        <v>5380</v>
      </c>
    </row>
    <row r="33" spans="1:20" x14ac:dyDescent="0.25">
      <c r="A33" s="27">
        <v>2006</v>
      </c>
      <c r="B33" s="24"/>
      <c r="C33" s="24"/>
      <c r="E33" s="24">
        <v>52754</v>
      </c>
      <c r="F33" s="24">
        <v>52754</v>
      </c>
      <c r="G33" s="40">
        <v>2520434604.23</v>
      </c>
      <c r="H33" s="39">
        <f t="shared" si="2"/>
        <v>4.7777127880918979E-2</v>
      </c>
      <c r="I33" s="25">
        <v>2.5000000000000001E-2</v>
      </c>
      <c r="J33" s="25"/>
      <c r="K33" s="53"/>
      <c r="L33" s="47"/>
      <c r="M33" s="50">
        <v>45688</v>
      </c>
      <c r="N33" s="53"/>
      <c r="O33" s="47"/>
      <c r="P33" s="50"/>
      <c r="Q33" s="53"/>
      <c r="R33" s="47">
        <v>1760</v>
      </c>
      <c r="S33" s="50">
        <v>4580</v>
      </c>
    </row>
    <row r="34" spans="1:20" x14ac:dyDescent="0.25">
      <c r="A34" s="26">
        <v>2007</v>
      </c>
      <c r="B34" s="24"/>
      <c r="C34" s="24"/>
      <c r="E34" s="24">
        <v>55342.3</v>
      </c>
      <c r="F34" s="24">
        <v>55342.3</v>
      </c>
      <c r="G34" s="40">
        <v>1943844673.21</v>
      </c>
      <c r="H34" s="39">
        <f t="shared" si="2"/>
        <v>3.5124031224036588E-2</v>
      </c>
      <c r="I34" s="25">
        <v>2.5000000000000001E-2</v>
      </c>
      <c r="J34" s="25"/>
      <c r="K34" s="53"/>
      <c r="L34" s="47"/>
      <c r="M34" s="50">
        <v>47455</v>
      </c>
      <c r="N34" s="53"/>
      <c r="O34" s="47"/>
      <c r="P34" s="50"/>
      <c r="Q34" s="53"/>
      <c r="R34" s="47">
        <v>1990</v>
      </c>
      <c r="S34" s="50">
        <v>3613</v>
      </c>
    </row>
    <row r="35" spans="1:20" x14ac:dyDescent="0.25">
      <c r="A35" s="27">
        <v>2008</v>
      </c>
      <c r="B35" s="24">
        <v>36360</v>
      </c>
      <c r="C35" s="24"/>
      <c r="D35" s="46"/>
      <c r="E35" s="24">
        <v>56337.599999999999</v>
      </c>
      <c r="F35" s="24">
        <v>56337.599999999999</v>
      </c>
      <c r="G35" s="40">
        <v>2358591859.02</v>
      </c>
      <c r="H35" s="39">
        <f t="shared" si="2"/>
        <v>4.1865323674064925E-2</v>
      </c>
      <c r="I35" s="25">
        <v>2.5000000000000001E-2</v>
      </c>
      <c r="J35" s="25"/>
      <c r="K35" s="53"/>
      <c r="L35" s="47"/>
      <c r="M35" s="50">
        <v>43467</v>
      </c>
      <c r="N35" s="53"/>
      <c r="O35" s="47"/>
      <c r="P35" s="50"/>
      <c r="Q35" s="53"/>
      <c r="R35" s="47">
        <v>1686</v>
      </c>
      <c r="S35" s="50">
        <v>3524</v>
      </c>
    </row>
    <row r="36" spans="1:20" x14ac:dyDescent="0.25">
      <c r="A36" s="27">
        <v>2009</v>
      </c>
      <c r="B36" s="24">
        <v>39573</v>
      </c>
      <c r="C36" s="24"/>
      <c r="E36" s="24">
        <v>59749.3</v>
      </c>
      <c r="F36" s="24">
        <v>59749.3</v>
      </c>
      <c r="G36" s="40">
        <v>2388611163.5100002</v>
      </c>
      <c r="H36" s="39">
        <f t="shared" si="2"/>
        <v>3.9977224227062076E-2</v>
      </c>
      <c r="I36" s="25">
        <v>2.5000000000000001E-2</v>
      </c>
      <c r="J36" s="25"/>
      <c r="K36" s="53"/>
      <c r="L36" s="47">
        <v>45214</v>
      </c>
      <c r="O36" s="47">
        <v>14640</v>
      </c>
      <c r="P36" s="50"/>
      <c r="Q36" s="53"/>
      <c r="R36" s="47">
        <v>1767</v>
      </c>
      <c r="S36" s="50"/>
    </row>
    <row r="37" spans="1:20" x14ac:dyDescent="0.25">
      <c r="A37" s="26">
        <v>2010</v>
      </c>
      <c r="B37" s="24">
        <v>34199</v>
      </c>
      <c r="C37" s="24"/>
      <c r="E37" s="24">
        <v>59867.8</v>
      </c>
      <c r="F37" s="24">
        <v>59867.8</v>
      </c>
      <c r="G37" s="40">
        <v>2603667978.4400001</v>
      </c>
      <c r="H37" s="39">
        <f t="shared" si="2"/>
        <v>4.3490289912774475E-2</v>
      </c>
      <c r="I37" s="25">
        <v>2.5000000000000001E-2</v>
      </c>
      <c r="J37" s="25"/>
      <c r="K37" s="53">
        <f>SUM(L37:M37)</f>
        <v>107880</v>
      </c>
      <c r="L37" s="47">
        <v>55559</v>
      </c>
      <c r="M37" s="50">
        <v>52321</v>
      </c>
      <c r="N37" s="53"/>
      <c r="O37" s="47">
        <v>13015</v>
      </c>
      <c r="P37" s="50"/>
      <c r="Q37" s="53">
        <f>SUM(O37:P37)</f>
        <v>13015</v>
      </c>
      <c r="R37" s="47">
        <v>2738</v>
      </c>
      <c r="S37" s="50">
        <v>5660</v>
      </c>
    </row>
    <row r="38" spans="1:20" x14ac:dyDescent="0.25">
      <c r="A38" s="27">
        <v>2011</v>
      </c>
      <c r="B38" s="24">
        <v>31309</v>
      </c>
      <c r="C38" s="24"/>
      <c r="E38" s="24">
        <v>54781.5</v>
      </c>
      <c r="F38" s="24">
        <v>53550.2</v>
      </c>
      <c r="G38" s="40">
        <v>2400925683.5100002</v>
      </c>
      <c r="H38" s="39">
        <f t="shared" si="2"/>
        <v>4.4835046059771962E-2</v>
      </c>
      <c r="I38" s="25">
        <v>2.5000000000000001E-2</v>
      </c>
      <c r="J38" s="25"/>
      <c r="K38" s="53">
        <f t="shared" ref="K38:K44" si="3">SUM(L38:M38)</f>
        <v>107575</v>
      </c>
      <c r="L38" s="47">
        <v>51568</v>
      </c>
      <c r="M38" s="50">
        <v>56007</v>
      </c>
      <c r="N38" s="53"/>
      <c r="O38" s="47">
        <v>11201</v>
      </c>
      <c r="P38" s="50"/>
      <c r="Q38" s="53">
        <f t="shared" ref="Q38:Q42" si="4">SUM(O38:P38)</f>
        <v>11201</v>
      </c>
      <c r="R38" s="47">
        <v>2800</v>
      </c>
      <c r="S38" s="50">
        <v>6415</v>
      </c>
      <c r="T38" s="21" t="s">
        <v>249</v>
      </c>
    </row>
    <row r="39" spans="1:20" x14ac:dyDescent="0.25">
      <c r="A39" s="27">
        <v>2012</v>
      </c>
      <c r="B39" s="24">
        <v>30621</v>
      </c>
      <c r="C39" s="24"/>
      <c r="E39" s="24">
        <v>55080.2</v>
      </c>
      <c r="F39" s="24">
        <v>58910.1</v>
      </c>
      <c r="G39" s="40">
        <v>2267304655.5999999</v>
      </c>
      <c r="H39" s="39">
        <f t="shared" si="2"/>
        <v>3.8487537036942729E-2</v>
      </c>
      <c r="I39" s="25">
        <v>2.5999999999999999E-2</v>
      </c>
      <c r="J39" s="25"/>
      <c r="K39" s="53">
        <f t="shared" si="3"/>
        <v>105876</v>
      </c>
      <c r="L39" s="47">
        <v>48716</v>
      </c>
      <c r="M39" s="50">
        <v>57160</v>
      </c>
      <c r="N39" s="53"/>
      <c r="O39" s="47">
        <v>11627</v>
      </c>
      <c r="P39" s="50"/>
      <c r="Q39" s="53">
        <f t="shared" si="4"/>
        <v>11627</v>
      </c>
      <c r="R39" s="47">
        <v>2370</v>
      </c>
      <c r="S39" s="50">
        <v>5202</v>
      </c>
    </row>
    <row r="40" spans="1:20" x14ac:dyDescent="0.25">
      <c r="A40" s="26">
        <v>2013</v>
      </c>
      <c r="B40" s="24">
        <v>29362</v>
      </c>
      <c r="C40" s="24"/>
      <c r="E40" s="24"/>
      <c r="F40" s="24">
        <v>49538.1</v>
      </c>
      <c r="G40" s="40">
        <v>2157177033</v>
      </c>
      <c r="H40" s="39">
        <f t="shared" si="2"/>
        <v>4.3545816916676257E-2</v>
      </c>
      <c r="I40" s="25">
        <v>2.7E-2</v>
      </c>
      <c r="J40" s="25"/>
      <c r="K40" s="53">
        <f t="shared" si="3"/>
        <v>104147</v>
      </c>
      <c r="L40" s="47">
        <v>49151</v>
      </c>
      <c r="M40" s="50">
        <v>54996</v>
      </c>
      <c r="N40" s="53"/>
      <c r="O40" s="47">
        <v>10982</v>
      </c>
      <c r="P40" s="50"/>
      <c r="Q40" s="53">
        <f t="shared" si="4"/>
        <v>10982</v>
      </c>
      <c r="R40" s="47">
        <v>1878</v>
      </c>
      <c r="S40" s="50">
        <v>4605</v>
      </c>
    </row>
    <row r="41" spans="1:20" x14ac:dyDescent="0.25">
      <c r="A41" s="27">
        <v>2014</v>
      </c>
      <c r="B41" s="24">
        <v>26554</v>
      </c>
      <c r="C41" s="24"/>
      <c r="F41" s="24">
        <v>50236.5</v>
      </c>
      <c r="G41" s="40">
        <v>2334786964.46</v>
      </c>
      <c r="H41" s="39">
        <f t="shared" si="2"/>
        <v>4.6475908243209622E-2</v>
      </c>
      <c r="I41" s="25">
        <v>2.8000000000000001E-2</v>
      </c>
      <c r="J41" s="25"/>
      <c r="K41" s="53">
        <f t="shared" si="3"/>
        <v>104823</v>
      </c>
      <c r="L41" s="47">
        <v>48201</v>
      </c>
      <c r="M41" s="50">
        <v>56622</v>
      </c>
      <c r="N41" s="53"/>
      <c r="O41" s="47">
        <v>11116</v>
      </c>
      <c r="P41" s="50"/>
      <c r="Q41" s="53">
        <f t="shared" si="4"/>
        <v>11116</v>
      </c>
      <c r="R41" s="47">
        <v>1947</v>
      </c>
      <c r="S41" s="50">
        <v>4521</v>
      </c>
    </row>
    <row r="42" spans="1:20" x14ac:dyDescent="0.25">
      <c r="A42" s="27">
        <v>2015</v>
      </c>
      <c r="B42" s="24">
        <v>26990</v>
      </c>
      <c r="C42" s="24"/>
      <c r="F42" s="24">
        <v>47455.199999999997</v>
      </c>
      <c r="G42" s="40">
        <v>2495614903.6799998</v>
      </c>
      <c r="H42" s="39">
        <f t="shared" si="2"/>
        <v>5.2588860729277292E-2</v>
      </c>
      <c r="I42" s="25">
        <v>2.9000000000000001E-2</v>
      </c>
      <c r="J42" s="25"/>
      <c r="K42" s="53">
        <f t="shared" si="3"/>
        <v>107597</v>
      </c>
      <c r="L42" s="47">
        <v>49631</v>
      </c>
      <c r="M42" s="50">
        <v>57966</v>
      </c>
      <c r="N42" s="53"/>
      <c r="O42" s="47">
        <v>12017</v>
      </c>
      <c r="P42" s="50"/>
      <c r="Q42" s="53">
        <f t="shared" si="4"/>
        <v>12017</v>
      </c>
      <c r="R42" s="47">
        <v>2215</v>
      </c>
      <c r="S42" s="50">
        <v>4602</v>
      </c>
    </row>
    <row r="43" spans="1:20" x14ac:dyDescent="0.25">
      <c r="A43" s="26">
        <v>2016</v>
      </c>
      <c r="K43" s="53">
        <f t="shared" si="3"/>
        <v>96514</v>
      </c>
      <c r="L43" s="47">
        <v>49307</v>
      </c>
      <c r="M43" s="50">
        <v>47207</v>
      </c>
      <c r="N43" s="53"/>
      <c r="O43" s="47">
        <v>11894</v>
      </c>
      <c r="P43" s="50"/>
      <c r="Q43" s="53"/>
      <c r="R43" s="47"/>
      <c r="S43" s="50">
        <v>4656</v>
      </c>
    </row>
    <row r="44" spans="1:20" x14ac:dyDescent="0.25">
      <c r="A44" s="27">
        <v>2017</v>
      </c>
      <c r="K44" s="53">
        <f t="shared" si="3"/>
        <v>109615</v>
      </c>
      <c r="L44" s="47">
        <v>49425</v>
      </c>
      <c r="M44" s="50">
        <v>60190</v>
      </c>
      <c r="N44" s="53"/>
      <c r="O44" s="47">
        <v>11457</v>
      </c>
      <c r="P44" s="50"/>
      <c r="Q44" s="53"/>
      <c r="R44" s="47"/>
      <c r="S44" s="50">
        <v>5125</v>
      </c>
    </row>
    <row r="45" spans="1:20" x14ac:dyDescent="0.25">
      <c r="A45" s="27">
        <v>2018</v>
      </c>
      <c r="K45" s="53"/>
      <c r="L45" s="47">
        <v>48334</v>
      </c>
      <c r="M45" s="50"/>
      <c r="N45" s="53"/>
      <c r="O45" s="47">
        <v>11716</v>
      </c>
      <c r="P45" s="50"/>
      <c r="Q45" s="53"/>
      <c r="R45" s="47"/>
      <c r="S45" s="5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 A</vt:lpstr>
      <vt:lpstr>SBIR Data A</vt:lpstr>
      <vt:lpstr>SBIR Proposals All Agencies</vt:lpstr>
      <vt:lpstr>SBIR Awards All Agencies</vt:lpstr>
      <vt:lpstr>Charts B</vt:lpstr>
      <vt:lpstr>Industrial R&amp;D Calculations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Malcolm S. Townes</cp:lastModifiedBy>
  <dcterms:created xsi:type="dcterms:W3CDTF">2019-04-18T22:54:22Z</dcterms:created>
  <dcterms:modified xsi:type="dcterms:W3CDTF">2019-04-29T04:04:03Z</dcterms:modified>
</cp:coreProperties>
</file>