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1420" activeTab="1"/>
  </bookViews>
  <sheets>
    <sheet name="info" sheetId="2" r:id="rId1"/>
    <sheet name="mass-energy-balance"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1" i="4" l="1"/>
  <c r="D42" i="4"/>
  <c r="D43" i="4"/>
  <c r="E42" i="4"/>
  <c r="E26" i="4"/>
  <c r="E43" i="4" s="1"/>
  <c r="F26" i="4"/>
  <c r="F43" i="4" s="1"/>
  <c r="G26" i="4"/>
  <c r="G43" i="4" s="1"/>
  <c r="H26" i="4"/>
  <c r="H43" i="4" s="1"/>
  <c r="I26" i="4"/>
  <c r="I43" i="4" s="1"/>
  <c r="J26" i="4"/>
  <c r="J43" i="4" s="1"/>
  <c r="E27" i="4"/>
  <c r="F27" i="4"/>
  <c r="G27" i="4"/>
  <c r="H27" i="4"/>
  <c r="I27" i="4"/>
  <c r="J27" i="4"/>
  <c r="E28" i="4"/>
  <c r="F28" i="4"/>
  <c r="G28" i="4"/>
  <c r="H28" i="4"/>
  <c r="I28" i="4"/>
  <c r="J28" i="4"/>
  <c r="E29" i="4"/>
  <c r="F29" i="4"/>
  <c r="G29" i="4"/>
  <c r="H29" i="4"/>
  <c r="I29" i="4"/>
  <c r="J29" i="4"/>
  <c r="E30" i="4"/>
  <c r="F30" i="4"/>
  <c r="G30" i="4"/>
  <c r="G40" i="4" s="1"/>
  <c r="H30" i="4"/>
  <c r="I30" i="4"/>
  <c r="J30" i="4"/>
  <c r="E31" i="4"/>
  <c r="F31" i="4"/>
  <c r="G31" i="4"/>
  <c r="G42" i="4" s="1"/>
  <c r="H31" i="4"/>
  <c r="H42" i="4" s="1"/>
  <c r="I31" i="4"/>
  <c r="I40" i="4" s="1"/>
  <c r="J31" i="4"/>
  <c r="J40" i="4" s="1"/>
  <c r="E32" i="4"/>
  <c r="F32" i="4"/>
  <c r="G32" i="4"/>
  <c r="H32" i="4"/>
  <c r="I32" i="4"/>
  <c r="J32" i="4"/>
  <c r="E33" i="4"/>
  <c r="F33" i="4"/>
  <c r="G33" i="4"/>
  <c r="H33" i="4"/>
  <c r="I33" i="4"/>
  <c r="J33" i="4"/>
  <c r="E34" i="4"/>
  <c r="F34" i="4"/>
  <c r="G34" i="4"/>
  <c r="H34" i="4"/>
  <c r="I34" i="4"/>
  <c r="J34" i="4"/>
  <c r="E35" i="4"/>
  <c r="F35" i="4"/>
  <c r="G35" i="4"/>
  <c r="H35" i="4"/>
  <c r="I35" i="4"/>
  <c r="J35" i="4"/>
  <c r="E36" i="4"/>
  <c r="F36" i="4"/>
  <c r="G36" i="4"/>
  <c r="H36" i="4"/>
  <c r="I36" i="4"/>
  <c r="J36" i="4"/>
  <c r="D29" i="4"/>
  <c r="D27" i="4"/>
  <c r="D26" i="4"/>
  <c r="D16" i="4"/>
  <c r="D35" i="4"/>
  <c r="D36" i="4"/>
  <c r="D28" i="4"/>
  <c r="D30" i="4"/>
  <c r="D32" i="4"/>
  <c r="H55" i="4" l="1"/>
  <c r="F59" i="4"/>
  <c r="F60" i="4"/>
  <c r="D54" i="4"/>
  <c r="I56" i="4"/>
  <c r="F61" i="4"/>
  <c r="G54" i="4"/>
  <c r="I41" i="4"/>
  <c r="F42" i="4"/>
  <c r="J41" i="4"/>
  <c r="H40" i="4"/>
  <c r="D53" i="4"/>
  <c r="H41" i="4"/>
  <c r="F40" i="4"/>
  <c r="G41" i="4"/>
  <c r="E40" i="4"/>
  <c r="G57" i="4"/>
  <c r="J42" i="4"/>
  <c r="F41" i="4"/>
  <c r="I42" i="4"/>
  <c r="E41" i="4"/>
  <c r="G58" i="4"/>
  <c r="E49" i="4"/>
  <c r="F49" i="4"/>
  <c r="G49" i="4"/>
  <c r="H49" i="4"/>
  <c r="I49" i="4"/>
  <c r="J49" i="4"/>
  <c r="D34" i="4"/>
  <c r="D33" i="4"/>
  <c r="D31" i="4"/>
  <c r="D49" i="4"/>
  <c r="F24" i="4"/>
  <c r="F51" i="4" s="1"/>
  <c r="G24" i="4"/>
  <c r="G51" i="4" s="1"/>
  <c r="H24" i="4"/>
  <c r="H51" i="4" s="1"/>
  <c r="I24" i="4"/>
  <c r="I51" i="4" s="1"/>
  <c r="J24" i="4"/>
  <c r="J51" i="4" s="1"/>
  <c r="E24" i="4"/>
  <c r="E51" i="4" s="1"/>
  <c r="D24" i="4"/>
  <c r="D51" i="4" s="1"/>
  <c r="D52" i="4" l="1"/>
  <c r="G52" i="4"/>
  <c r="E55" i="4"/>
  <c r="I61" i="4"/>
  <c r="H52" i="4"/>
  <c r="I57" i="4"/>
  <c r="G60" i="4"/>
  <c r="I52" i="4"/>
  <c r="J52" i="4"/>
  <c r="E52" i="4"/>
  <c r="I53" i="4"/>
  <c r="E59" i="4"/>
  <c r="E63" i="4"/>
  <c r="D57" i="4"/>
  <c r="F52" i="4"/>
  <c r="G56" i="4"/>
  <c r="I58" i="4"/>
  <c r="J53" i="4"/>
  <c r="I55" i="4"/>
  <c r="H62" i="4"/>
  <c r="E62" i="4"/>
  <c r="I60" i="4"/>
  <c r="H61" i="4"/>
  <c r="J61" i="4"/>
  <c r="F62" i="4"/>
  <c r="D40" i="4"/>
  <c r="D58" i="4"/>
  <c r="E57" i="4"/>
  <c r="J63" i="4"/>
  <c r="F54" i="4"/>
  <c r="J56" i="4"/>
  <c r="E54" i="4"/>
  <c r="F63" i="4"/>
  <c r="G55" i="4"/>
  <c r="D61" i="4"/>
  <c r="H58" i="4"/>
  <c r="H53" i="4"/>
  <c r="E61" i="4"/>
  <c r="D56" i="4"/>
  <c r="H54" i="4"/>
  <c r="E56" i="4"/>
  <c r="H59" i="4"/>
  <c r="G59" i="4"/>
  <c r="D60" i="4"/>
  <c r="F53" i="4"/>
  <c r="G61" i="4"/>
  <c r="G63" i="4"/>
  <c r="D63" i="4"/>
  <c r="J58" i="4"/>
  <c r="D62" i="4"/>
  <c r="G62" i="4"/>
  <c r="J54" i="4"/>
  <c r="J55" i="4"/>
  <c r="E60" i="4"/>
  <c r="F55" i="4"/>
  <c r="F58" i="4"/>
  <c r="I54" i="4"/>
  <c r="D55" i="4"/>
  <c r="I63" i="4"/>
  <c r="F56" i="4"/>
  <c r="F57" i="4"/>
  <c r="D59" i="4"/>
  <c r="H56" i="4"/>
  <c r="H60" i="4"/>
  <c r="I59" i="4"/>
  <c r="H63" i="4"/>
  <c r="E53" i="4"/>
  <c r="G53" i="4"/>
  <c r="J60" i="4"/>
  <c r="J59" i="4"/>
  <c r="J62" i="4"/>
  <c r="I62" i="4"/>
  <c r="H57" i="4"/>
  <c r="J57" i="4"/>
  <c r="E58" i="4"/>
</calcChain>
</file>

<file path=xl/sharedStrings.xml><?xml version="1.0" encoding="utf-8"?>
<sst xmlns="http://schemas.openxmlformats.org/spreadsheetml/2006/main" count="159" uniqueCount="92">
  <si>
    <t>Name</t>
  </si>
  <si>
    <t>Author</t>
  </si>
  <si>
    <t>Elias Azzi</t>
  </si>
  <si>
    <t>Contact</t>
  </si>
  <si>
    <t>eazzi@kth.se</t>
  </si>
  <si>
    <t>Date</t>
  </si>
  <si>
    <t>Content description</t>
  </si>
  <si>
    <t>References</t>
  </si>
  <si>
    <t>Unit</t>
  </si>
  <si>
    <t>Symbol</t>
  </si>
  <si>
    <t>Biochar produced, dry</t>
  </si>
  <si>
    <t>m_bc_dry</t>
  </si>
  <si>
    <t>kg</t>
  </si>
  <si>
    <t>Lower heating value of the biomass, dry</t>
  </si>
  <si>
    <t>LHV_bio_dry</t>
  </si>
  <si>
    <t>MJ/kg</t>
  </si>
  <si>
    <t>Electricity produced</t>
  </si>
  <si>
    <t>o_e</t>
  </si>
  <si>
    <t>kWh</t>
  </si>
  <si>
    <t>Moisture content of the biomass as received</t>
  </si>
  <si>
    <t>w</t>
  </si>
  <si>
    <t>%</t>
  </si>
  <si>
    <t>District heat produced</t>
  </si>
  <si>
    <t>o_dh</t>
  </si>
  <si>
    <t>MJ</t>
  </si>
  <si>
    <t>Target moisture content after drying</t>
  </si>
  <si>
    <t>w_d</t>
  </si>
  <si>
    <t>Specific heat for drying machine</t>
  </si>
  <si>
    <t>h_d</t>
  </si>
  <si>
    <t>MJ/kg w</t>
  </si>
  <si>
    <t>Biomass consumed, dry</t>
  </si>
  <si>
    <t>m_bio_dry</t>
  </si>
  <si>
    <t>Electricity during drying, for fans and co</t>
  </si>
  <si>
    <t>e_d</t>
  </si>
  <si>
    <t>kWh/kg w</t>
  </si>
  <si>
    <t>Process electricity, heating</t>
  </si>
  <si>
    <t>i_e</t>
  </si>
  <si>
    <t>Fraction of drying heat recovered as district heat</t>
  </si>
  <si>
    <t>r_d</t>
  </si>
  <si>
    <t>Process electricity, operation</t>
  </si>
  <si>
    <t>i_e,p</t>
  </si>
  <si>
    <t>Lower heating value of the biochar, dry</t>
  </si>
  <si>
    <t>LHV_bc_dry</t>
  </si>
  <si>
    <t>Drying electricity, drying</t>
  </si>
  <si>
    <t>i_e,d</t>
  </si>
  <si>
    <t>Biochar yield, dry to dry mass</t>
  </si>
  <si>
    <t>y_bc</t>
  </si>
  <si>
    <t>Electricity input to for pyrolysis heating</t>
  </si>
  <si>
    <t>i_el</t>
  </si>
  <si>
    <t>kWh/kg bc</t>
  </si>
  <si>
    <t>Boiler heat efficiency, as percent enthalpy of syngas</t>
  </si>
  <si>
    <t>eta_h</t>
  </si>
  <si>
    <t>Power to heat ratio</t>
  </si>
  <si>
    <t>alpha</t>
  </si>
  <si>
    <t>Total boiler-turbine efficiency (calc)</t>
  </si>
  <si>
    <t>eta_T</t>
  </si>
  <si>
    <t>E_in</t>
  </si>
  <si>
    <t>E_out</t>
  </si>
  <si>
    <t>Electricity input for pyrolysis operation</t>
  </si>
  <si>
    <t>i_elp</t>
  </si>
  <si>
    <t>Conversion factor</t>
  </si>
  <si>
    <t>3-coproduct-use-model-heat-production.xlsx</t>
  </si>
  <si>
    <t>Scenarios</t>
  </si>
  <si>
    <t>Model inputs</t>
  </si>
  <si>
    <t>Model outputs - scaled for 1 tonne of biochar produced</t>
  </si>
  <si>
    <t>Energy balance checks</t>
  </si>
  <si>
    <t>Energy input, as LHV</t>
  </si>
  <si>
    <t>Energy output, as LHV</t>
  </si>
  <si>
    <t>Model outputs - rescaled to any other unit (e.g. 1 tonne dry biomass, 1 MJ of district heat)</t>
  </si>
  <si>
    <t>A</t>
  </si>
  <si>
    <t>kg bio per kg bc</t>
  </si>
  <si>
    <t>B</t>
  </si>
  <si>
    <t>C</t>
  </si>
  <si>
    <t>D</t>
  </si>
  <si>
    <t>E</t>
  </si>
  <si>
    <t>F</t>
  </si>
  <si>
    <t>G</t>
  </si>
  <si>
    <t xml:space="preserve">The model applies to slow pyrolysis of biomass, with direct combustion of pyrolysis gas and oil. It is based on mass and energy balances. It can either represent a pyrolysis reactor sustained by electrical heating or by heat from the flue gases. Biomass drying and excess use as district heat is considered. An electrical efficiency can be assumed as well.
Disclaimer: the model has many input parameters, some of which are not independent (e.g. biochar yield and biochar energy content are correlated). Thus, the user must make consistent choices of parameter data for realistic results. 
Inputs:
  - Biomass properties: lower heating value, as received moisture content
  - Drying step: target biomass moisture content, specific heat for dryer, electricity consumption of drying fans, assumed fraction of drying heat recovered as district heat
  - Pyrolysis step: biochar yield, lower heating value of biochar, electricity input for pyrolysis heating (if electricity heated reactor), boiler heat efficiency, power-to-heat ratio (if a turbine is installed)
Model outputs:
  - Electricity output
  - Drying requirement
  - District heat output
  - Biochar output
</t>
  </si>
  <si>
    <t>Losses, flue gases</t>
  </si>
  <si>
    <t>Losses, drying air</t>
  </si>
  <si>
    <t>L_fg</t>
  </si>
  <si>
    <t>L_d</t>
  </si>
  <si>
    <t>Balance in-out</t>
  </si>
  <si>
    <t>-</t>
  </si>
  <si>
    <t>District heat recovered from drying</t>
  </si>
  <si>
    <t>o_dhd</t>
  </si>
  <si>
    <t>External drying heat input</t>
  </si>
  <si>
    <t>D_e</t>
  </si>
  <si>
    <t>Boiler efficiency</t>
  </si>
  <si>
    <t>eta_T (recalc)</t>
  </si>
  <si>
    <t>Pyrolysis heat to drying</t>
  </si>
  <si>
    <t>D_p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</si>
</sst>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5" x14ac:knownFonts="1">
    <font>
      <sz val="11"/>
      <color theme="1"/>
      <name val="Arial"/>
      <family val="2"/>
      <scheme val="minor"/>
    </font>
    <font>
      <sz val="11"/>
      <color theme="1"/>
      <name val="Arial"/>
      <family val="2"/>
      <scheme val="minor"/>
    </font>
    <font>
      <sz val="11"/>
      <color rgb="FFFF0000"/>
      <name val="Arial"/>
      <family val="2"/>
      <scheme val="minor"/>
    </font>
    <font>
      <b/>
      <sz val="11"/>
      <color theme="1"/>
      <name val="Arial"/>
      <family val="2"/>
      <scheme val="minor"/>
    </font>
    <font>
      <u/>
      <sz val="11"/>
      <color theme="10"/>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46">
    <xf numFmtId="0" fontId="0" fillId="0" borderId="0" xfId="0"/>
    <xf numFmtId="0" fontId="3" fillId="0" borderId="0" xfId="0" applyFont="1" applyAlignment="1">
      <alignment horizontal="right" vertical="top"/>
    </xf>
    <xf numFmtId="0" fontId="0" fillId="0" borderId="0" xfId="0" applyAlignment="1">
      <alignment horizontal="left" vertical="top"/>
    </xf>
    <xf numFmtId="0" fontId="4" fillId="0" borderId="0" xfId="2"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0" fontId="3" fillId="0" borderId="0" xfId="0" applyFont="1" applyAlignment="1">
      <alignment horizontal="right"/>
    </xf>
    <xf numFmtId="0" fontId="3" fillId="0" borderId="0" xfId="0" applyFont="1" applyAlignment="1">
      <alignment horizontal="center"/>
    </xf>
    <xf numFmtId="0" fontId="3" fillId="0" borderId="0" xfId="0" applyFont="1"/>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xf>
    <xf numFmtId="9" fontId="0" fillId="0" borderId="0" xfId="0" applyNumberFormat="1" applyAlignment="1">
      <alignment horizontal="center"/>
    </xf>
    <xf numFmtId="9" fontId="0" fillId="0" borderId="0" xfId="1" applyFont="1" applyAlignment="1">
      <alignment horizontal="center"/>
    </xf>
    <xf numFmtId="166" fontId="0" fillId="0" borderId="0" xfId="0" applyNumberFormat="1" applyAlignment="1">
      <alignment horizontal="center"/>
    </xf>
    <xf numFmtId="9" fontId="0" fillId="0" borderId="0" xfId="0" applyNumberFormat="1" applyFill="1" applyAlignment="1">
      <alignment horizontal="center"/>
    </xf>
    <xf numFmtId="10" fontId="0" fillId="0" borderId="0" xfId="0" applyNumberFormat="1" applyFill="1" applyAlignment="1">
      <alignment horizontal="center"/>
    </xf>
    <xf numFmtId="164" fontId="0" fillId="0" borderId="0" xfId="0" applyNumberFormat="1" applyFill="1" applyAlignment="1">
      <alignment horizontal="center"/>
    </xf>
    <xf numFmtId="0" fontId="0" fillId="0" borderId="0" xfId="0" applyFill="1" applyAlignment="1">
      <alignment horizontal="right"/>
    </xf>
    <xf numFmtId="0" fontId="0" fillId="0" borderId="0" xfId="0" applyFill="1"/>
    <xf numFmtId="0" fontId="3" fillId="0" borderId="0" xfId="0" applyFont="1" applyFill="1" applyAlignment="1">
      <alignment horizontal="left"/>
    </xf>
    <xf numFmtId="0" fontId="0" fillId="0" borderId="0" xfId="0" applyFill="1" applyAlignment="1">
      <alignment horizontal="center"/>
    </xf>
    <xf numFmtId="0" fontId="3" fillId="0" borderId="0" xfId="0" applyFont="1" applyFill="1" applyAlignment="1">
      <alignment horizontal="center"/>
    </xf>
    <xf numFmtId="2" fontId="0" fillId="0" borderId="0" xfId="0" applyNumberFormat="1" applyFill="1" applyAlignment="1">
      <alignment horizontal="center"/>
    </xf>
    <xf numFmtId="165" fontId="0" fillId="0" borderId="0" xfId="0" applyNumberFormat="1" applyFill="1" applyAlignment="1">
      <alignment horizontal="center"/>
    </xf>
    <xf numFmtId="0" fontId="3" fillId="0" borderId="0" xfId="0" applyFont="1" applyFill="1" applyAlignment="1">
      <alignment horizontal="right"/>
    </xf>
    <xf numFmtId="1" fontId="0" fillId="0" borderId="0" xfId="0" applyNumberFormat="1" applyFill="1" applyAlignment="1">
      <alignment horizontal="center"/>
    </xf>
    <xf numFmtId="10" fontId="0" fillId="0" borderId="0" xfId="1" applyNumberFormat="1" applyFont="1" applyFill="1" applyAlignment="1">
      <alignment horizontal="center"/>
    </xf>
    <xf numFmtId="165" fontId="0" fillId="0" borderId="0" xfId="0" applyNumberFormat="1" applyFill="1"/>
    <xf numFmtId="0" fontId="3" fillId="0" borderId="0" xfId="0" applyFont="1" applyFill="1"/>
    <xf numFmtId="0" fontId="2" fillId="0" borderId="0" xfId="0" applyFont="1" applyFill="1"/>
    <xf numFmtId="0" fontId="2" fillId="0" borderId="0" xfId="0" applyFont="1" applyFill="1" applyAlignment="1">
      <alignment horizontal="right"/>
    </xf>
    <xf numFmtId="0" fontId="2" fillId="0" borderId="0" xfId="0" applyFont="1" applyFill="1" applyAlignment="1">
      <alignment horizontal="center"/>
    </xf>
    <xf numFmtId="2" fontId="2" fillId="0" borderId="0" xfId="0" applyNumberFormat="1" applyFont="1" applyFill="1"/>
    <xf numFmtId="166" fontId="0" fillId="0" borderId="0" xfId="0" applyNumberFormat="1" applyFill="1" applyAlignment="1">
      <alignment horizontal="center"/>
    </xf>
    <xf numFmtId="0" fontId="0" fillId="2" borderId="0" xfId="0" applyFill="1" applyAlignment="1">
      <alignment horizontal="center"/>
    </xf>
    <xf numFmtId="9" fontId="0" fillId="2" borderId="0" xfId="0" applyNumberFormat="1" applyFill="1" applyAlignment="1">
      <alignment horizontal="center"/>
    </xf>
    <xf numFmtId="164" fontId="0" fillId="2" borderId="0" xfId="0" applyNumberFormat="1" applyFill="1" applyAlignment="1">
      <alignment horizontal="center"/>
    </xf>
    <xf numFmtId="10" fontId="0" fillId="2" borderId="0" xfId="0" applyNumberFormat="1" applyFill="1" applyAlignment="1">
      <alignment horizontal="center"/>
    </xf>
    <xf numFmtId="0" fontId="3" fillId="2" borderId="0" xfId="0" applyFont="1" applyFill="1" applyAlignment="1">
      <alignment horizontal="center"/>
    </xf>
    <xf numFmtId="0" fontId="3" fillId="0" borderId="0" xfId="0" applyFont="1" applyFill="1" applyAlignment="1">
      <alignment horizontal="center"/>
    </xf>
    <xf numFmtId="2" fontId="0" fillId="2" borderId="0" xfId="0" applyNumberFormat="1" applyFill="1" applyAlignment="1">
      <alignment horizontal="center"/>
    </xf>
    <xf numFmtId="2" fontId="0" fillId="0" borderId="0" xfId="0" applyNumberFormat="1" applyAlignment="1">
      <alignment horizontal="center"/>
    </xf>
    <xf numFmtId="10" fontId="0" fillId="2" borderId="0" xfId="1" applyNumberFormat="1" applyFont="1" applyFill="1" applyAlignment="1">
      <alignment horizontal="center"/>
    </xf>
    <xf numFmtId="10" fontId="0" fillId="0" borderId="0" xfId="1" applyNumberFormat="1" applyFont="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azzi@kth.s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topLeftCell="A7" workbookViewId="0">
      <selection activeCell="B7" sqref="B7"/>
    </sheetView>
  </sheetViews>
  <sheetFormatPr defaultRowHeight="14" x14ac:dyDescent="0.3"/>
  <cols>
    <col min="1" max="1" width="6.75" customWidth="1"/>
    <col min="2" max="2" width="23" style="6" customWidth="1"/>
    <col min="3" max="3" width="77.08203125" style="2" customWidth="1"/>
  </cols>
  <sheetData>
    <row r="2" spans="2:3" x14ac:dyDescent="0.3">
      <c r="B2" s="1" t="s">
        <v>0</v>
      </c>
      <c r="C2" s="2" t="s">
        <v>61</v>
      </c>
    </row>
    <row r="3" spans="2:3" x14ac:dyDescent="0.3">
      <c r="B3" s="1" t="s">
        <v>1</v>
      </c>
      <c r="C3" s="2" t="s">
        <v>2</v>
      </c>
    </row>
    <row r="4" spans="2:3" x14ac:dyDescent="0.3">
      <c r="B4" s="1" t="s">
        <v>3</v>
      </c>
      <c r="C4" s="3" t="s">
        <v>4</v>
      </c>
    </row>
    <row r="5" spans="2:3" x14ac:dyDescent="0.3">
      <c r="B5" s="1" t="s">
        <v>5</v>
      </c>
      <c r="C5" s="4">
        <v>44546</v>
      </c>
    </row>
    <row r="7" spans="2:3" ht="353" customHeight="1" x14ac:dyDescent="0.3">
      <c r="B7" s="1" t="s">
        <v>6</v>
      </c>
      <c r="C7" s="5" t="s">
        <v>77</v>
      </c>
    </row>
    <row r="9" spans="2:3" x14ac:dyDescent="0.3">
      <c r="B9" s="1" t="s">
        <v>7</v>
      </c>
    </row>
  </sheetData>
  <hyperlinks>
    <hyperlink ref="C4"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topLeftCell="A22" zoomScale="115" zoomScaleNormal="115" workbookViewId="0">
      <selection activeCell="A44" sqref="A44"/>
    </sheetView>
  </sheetViews>
  <sheetFormatPr defaultRowHeight="14" x14ac:dyDescent="0.3"/>
  <cols>
    <col min="1" max="1" width="41.83203125" customWidth="1"/>
    <col min="2" max="2" width="13.6640625" customWidth="1"/>
    <col min="3" max="3" width="14.75" customWidth="1"/>
    <col min="4" max="4" width="10.4140625" style="11" customWidth="1"/>
    <col min="5" max="10" width="8.6640625" style="11"/>
    <col min="14" max="14" width="15.9140625" customWidth="1"/>
    <col min="15" max="15" width="13" customWidth="1"/>
    <col min="16" max="16" width="14.08203125" customWidth="1"/>
  </cols>
  <sheetData>
    <row r="1" spans="1:24" x14ac:dyDescent="0.3">
      <c r="N1" s="20"/>
      <c r="O1" s="20"/>
      <c r="P1" s="20"/>
      <c r="Q1" s="20"/>
      <c r="R1" s="20"/>
      <c r="S1" s="20"/>
      <c r="T1" s="20"/>
      <c r="U1" s="20"/>
      <c r="V1" s="20"/>
      <c r="W1" s="20"/>
      <c r="X1" s="20"/>
    </row>
    <row r="2" spans="1:24" x14ac:dyDescent="0.3">
      <c r="A2" s="9" t="s">
        <v>63</v>
      </c>
      <c r="N2" s="21"/>
      <c r="O2" s="22"/>
      <c r="P2" s="22"/>
      <c r="Q2" s="41"/>
      <c r="R2" s="41"/>
      <c r="S2" s="41"/>
      <c r="T2" s="41"/>
      <c r="U2" s="41"/>
      <c r="V2" s="41"/>
      <c r="W2" s="41"/>
      <c r="X2" s="20"/>
    </row>
    <row r="3" spans="1:24" x14ac:dyDescent="0.3">
      <c r="A3" s="9"/>
      <c r="D3" s="40" t="s">
        <v>62</v>
      </c>
      <c r="E3" s="40"/>
      <c r="F3" s="40"/>
      <c r="G3" s="40"/>
      <c r="H3" s="40"/>
      <c r="I3" s="40"/>
      <c r="J3" s="40"/>
      <c r="N3" s="23"/>
      <c r="O3" s="23"/>
      <c r="P3" s="23"/>
      <c r="Q3" s="23"/>
      <c r="R3" s="23"/>
      <c r="S3" s="23"/>
      <c r="T3" s="23"/>
      <c r="U3" s="23"/>
      <c r="V3" s="23"/>
      <c r="W3" s="23"/>
      <c r="X3" s="23"/>
    </row>
    <row r="4" spans="1:24" x14ac:dyDescent="0.3">
      <c r="A4" s="8" t="s">
        <v>0</v>
      </c>
      <c r="B4" s="8" t="s">
        <v>9</v>
      </c>
      <c r="C4" s="8" t="s">
        <v>8</v>
      </c>
      <c r="D4" s="10" t="s">
        <v>69</v>
      </c>
      <c r="E4" s="10" t="s">
        <v>71</v>
      </c>
      <c r="F4" s="10" t="s">
        <v>72</v>
      </c>
      <c r="G4" s="10" t="s">
        <v>73</v>
      </c>
      <c r="H4" s="10" t="s">
        <v>74</v>
      </c>
      <c r="I4" s="10" t="s">
        <v>75</v>
      </c>
      <c r="J4" s="10" t="s">
        <v>76</v>
      </c>
      <c r="K4" s="8"/>
      <c r="N4" s="19"/>
      <c r="O4" s="22"/>
      <c r="P4" s="22"/>
      <c r="Q4" s="18"/>
      <c r="R4" s="18"/>
      <c r="S4" s="18"/>
      <c r="T4" s="18"/>
      <c r="U4" s="18"/>
      <c r="V4" s="18"/>
      <c r="W4" s="18"/>
      <c r="X4" s="18"/>
    </row>
    <row r="5" spans="1:24" x14ac:dyDescent="0.3">
      <c r="A5" s="12" t="s">
        <v>13</v>
      </c>
      <c r="B5" s="11" t="s">
        <v>14</v>
      </c>
      <c r="C5" s="11" t="s">
        <v>15</v>
      </c>
      <c r="D5" s="36">
        <v>18.399999999999999</v>
      </c>
      <c r="E5" s="36"/>
      <c r="F5" s="36"/>
      <c r="G5" s="36"/>
      <c r="H5" s="36"/>
      <c r="I5" s="36"/>
      <c r="J5" s="36"/>
      <c r="K5" s="11"/>
      <c r="N5" s="19"/>
      <c r="O5" s="22"/>
      <c r="P5" s="22"/>
      <c r="Q5" s="18"/>
      <c r="R5" s="18"/>
      <c r="S5" s="18"/>
      <c r="T5" s="18"/>
      <c r="U5" s="18"/>
      <c r="V5" s="18"/>
      <c r="W5" s="18"/>
      <c r="X5" s="18"/>
    </row>
    <row r="6" spans="1:24" x14ac:dyDescent="0.3">
      <c r="A6" s="12" t="s">
        <v>19</v>
      </c>
      <c r="B6" s="11" t="s">
        <v>20</v>
      </c>
      <c r="C6" s="11" t="s">
        <v>21</v>
      </c>
      <c r="D6" s="37">
        <v>0.3</v>
      </c>
      <c r="E6" s="37"/>
      <c r="F6" s="37"/>
      <c r="G6" s="37"/>
      <c r="H6" s="37"/>
      <c r="I6" s="37"/>
      <c r="J6" s="37"/>
      <c r="K6" s="13"/>
      <c r="N6" s="19"/>
      <c r="O6" s="22"/>
      <c r="P6" s="22"/>
      <c r="Q6" s="18"/>
      <c r="R6" s="18"/>
      <c r="S6" s="18"/>
      <c r="T6" s="18"/>
      <c r="U6" s="18"/>
      <c r="V6" s="18"/>
      <c r="W6" s="18"/>
      <c r="X6" s="18"/>
    </row>
    <row r="7" spans="1:24" x14ac:dyDescent="0.3">
      <c r="A7" s="12" t="s">
        <v>25</v>
      </c>
      <c r="B7" s="11" t="s">
        <v>26</v>
      </c>
      <c r="C7" s="11" t="s">
        <v>21</v>
      </c>
      <c r="D7" s="37">
        <v>0.1</v>
      </c>
      <c r="E7" s="37"/>
      <c r="F7" s="37"/>
      <c r="G7" s="37"/>
      <c r="H7" s="37"/>
      <c r="I7" s="37"/>
      <c r="J7" s="37"/>
      <c r="K7" s="13"/>
      <c r="N7" s="20"/>
      <c r="O7" s="20"/>
      <c r="P7" s="20"/>
      <c r="Q7" s="18"/>
      <c r="R7" s="18"/>
      <c r="S7" s="18"/>
      <c r="T7" s="18"/>
      <c r="U7" s="18"/>
      <c r="V7" s="18"/>
      <c r="W7" s="18"/>
      <c r="X7" s="18"/>
    </row>
    <row r="8" spans="1:24" x14ac:dyDescent="0.3">
      <c r="A8" s="12" t="s">
        <v>27</v>
      </c>
      <c r="B8" s="11" t="s">
        <v>28</v>
      </c>
      <c r="C8" s="11" t="s">
        <v>29</v>
      </c>
      <c r="D8" s="36">
        <v>2.85</v>
      </c>
      <c r="E8" s="36"/>
      <c r="F8" s="36"/>
      <c r="G8" s="36"/>
      <c r="H8" s="36"/>
      <c r="I8" s="36"/>
      <c r="J8" s="36"/>
      <c r="K8" s="11"/>
      <c r="N8" s="19"/>
      <c r="O8" s="22"/>
      <c r="P8" s="22"/>
      <c r="Q8" s="18"/>
      <c r="R8" s="18"/>
      <c r="S8" s="18"/>
      <c r="T8" s="18"/>
      <c r="U8" s="18"/>
      <c r="V8" s="18"/>
      <c r="W8" s="18"/>
      <c r="X8" s="18"/>
    </row>
    <row r="9" spans="1:24" x14ac:dyDescent="0.3">
      <c r="A9" s="12" t="s">
        <v>32</v>
      </c>
      <c r="B9" s="11" t="s">
        <v>33</v>
      </c>
      <c r="C9" s="11" t="s">
        <v>34</v>
      </c>
      <c r="D9" s="36">
        <v>0.05</v>
      </c>
      <c r="E9" s="36"/>
      <c r="F9" s="36"/>
      <c r="G9" s="36"/>
      <c r="H9" s="36"/>
      <c r="I9" s="36"/>
      <c r="J9" s="36"/>
      <c r="K9" s="11"/>
      <c r="N9" s="19"/>
      <c r="O9" s="22"/>
      <c r="P9" s="22"/>
      <c r="Q9" s="18"/>
      <c r="R9" s="18"/>
      <c r="S9" s="18"/>
      <c r="T9" s="18"/>
      <c r="U9" s="18"/>
      <c r="V9" s="18"/>
      <c r="W9" s="18"/>
      <c r="X9" s="18"/>
    </row>
    <row r="10" spans="1:24" x14ac:dyDescent="0.3">
      <c r="A10" s="12" t="s">
        <v>37</v>
      </c>
      <c r="B10" s="11" t="s">
        <v>38</v>
      </c>
      <c r="C10" s="11" t="s">
        <v>21</v>
      </c>
      <c r="D10" s="36">
        <v>0.8</v>
      </c>
      <c r="E10" s="36"/>
      <c r="F10" s="36"/>
      <c r="G10" s="36"/>
      <c r="H10" s="36"/>
      <c r="I10" s="36"/>
      <c r="J10" s="36"/>
      <c r="K10" s="11"/>
      <c r="N10" s="19"/>
      <c r="O10" s="22"/>
      <c r="P10" s="22"/>
      <c r="Q10" s="18"/>
      <c r="R10" s="18"/>
      <c r="S10" s="18"/>
      <c r="T10" s="18"/>
      <c r="U10" s="18"/>
      <c r="V10" s="18"/>
      <c r="W10" s="18"/>
      <c r="X10" s="18"/>
    </row>
    <row r="11" spans="1:24" x14ac:dyDescent="0.3">
      <c r="A11" s="12" t="s">
        <v>41</v>
      </c>
      <c r="B11" s="11" t="s">
        <v>42</v>
      </c>
      <c r="C11" s="11" t="s">
        <v>15</v>
      </c>
      <c r="D11" s="36">
        <v>29.6</v>
      </c>
      <c r="E11" s="36"/>
      <c r="F11" s="36"/>
      <c r="G11" s="36"/>
      <c r="H11" s="36"/>
      <c r="I11" s="36"/>
      <c r="J11" s="36"/>
      <c r="K11" s="11"/>
      <c r="N11" s="19"/>
      <c r="O11" s="22"/>
      <c r="P11" s="22"/>
      <c r="Q11" s="18"/>
      <c r="R11" s="24"/>
      <c r="S11" s="24"/>
      <c r="T11" s="24"/>
      <c r="U11" s="24"/>
      <c r="V11" s="24"/>
      <c r="W11" s="24"/>
      <c r="X11" s="24"/>
    </row>
    <row r="12" spans="1:24" x14ac:dyDescent="0.3">
      <c r="A12" s="12" t="s">
        <v>45</v>
      </c>
      <c r="B12" s="11" t="s">
        <v>46</v>
      </c>
      <c r="C12" s="11" t="s">
        <v>21</v>
      </c>
      <c r="D12" s="37">
        <v>0.25</v>
      </c>
      <c r="E12" s="37"/>
      <c r="F12" s="37"/>
      <c r="G12" s="37"/>
      <c r="H12" s="37"/>
      <c r="I12" s="37"/>
      <c r="J12" s="37"/>
      <c r="K12" s="13"/>
      <c r="N12" s="19"/>
      <c r="O12" s="22"/>
      <c r="P12" s="22"/>
      <c r="Q12" s="18"/>
      <c r="R12" s="18"/>
      <c r="S12" s="18"/>
      <c r="T12" s="18"/>
      <c r="U12" s="18"/>
      <c r="V12" s="18"/>
      <c r="W12" s="18"/>
      <c r="X12" s="18"/>
    </row>
    <row r="13" spans="1:24" x14ac:dyDescent="0.3">
      <c r="A13" s="12" t="s">
        <v>47</v>
      </c>
      <c r="B13" s="11" t="s">
        <v>48</v>
      </c>
      <c r="C13" s="11" t="s">
        <v>49</v>
      </c>
      <c r="D13" s="36">
        <v>0</v>
      </c>
      <c r="E13" s="36"/>
      <c r="F13" s="36"/>
      <c r="G13" s="36"/>
      <c r="H13" s="36"/>
      <c r="I13" s="36"/>
      <c r="J13" s="36"/>
      <c r="K13" s="11"/>
      <c r="N13" s="19"/>
      <c r="O13" s="22"/>
      <c r="P13" s="22"/>
      <c r="Q13" s="25"/>
      <c r="R13" s="25"/>
      <c r="S13" s="25"/>
      <c r="T13" s="25"/>
      <c r="U13" s="25"/>
      <c r="V13" s="25"/>
      <c r="W13" s="25"/>
      <c r="X13" s="25"/>
    </row>
    <row r="14" spans="1:24" x14ac:dyDescent="0.3">
      <c r="A14" s="12" t="s">
        <v>50</v>
      </c>
      <c r="B14" s="11" t="s">
        <v>51</v>
      </c>
      <c r="C14" s="11" t="s">
        <v>21</v>
      </c>
      <c r="D14" s="37">
        <v>0.85</v>
      </c>
      <c r="E14" s="37"/>
      <c r="F14" s="37"/>
      <c r="G14" s="37"/>
      <c r="H14" s="37"/>
      <c r="I14" s="37"/>
      <c r="J14" s="37"/>
      <c r="K14" s="16"/>
      <c r="N14" s="20"/>
      <c r="O14" s="20"/>
      <c r="P14" s="22"/>
      <c r="Q14" s="25"/>
      <c r="R14" s="18"/>
      <c r="S14" s="18"/>
      <c r="T14" s="18"/>
      <c r="U14" s="18"/>
      <c r="V14" s="18"/>
      <c r="W14" s="18"/>
      <c r="X14" s="20"/>
    </row>
    <row r="15" spans="1:24" x14ac:dyDescent="0.3">
      <c r="A15" s="12" t="s">
        <v>52</v>
      </c>
      <c r="B15" s="11" t="s">
        <v>53</v>
      </c>
      <c r="C15" s="11" t="s">
        <v>21</v>
      </c>
      <c r="D15" s="42">
        <v>0.15</v>
      </c>
      <c r="E15" s="39"/>
      <c r="F15" s="39"/>
      <c r="G15" s="39"/>
      <c r="H15" s="39"/>
      <c r="I15" s="39"/>
      <c r="J15" s="39"/>
      <c r="K15" s="17"/>
      <c r="N15" s="19"/>
      <c r="O15" s="22"/>
      <c r="P15" s="22"/>
      <c r="Q15" s="18"/>
      <c r="R15" s="18"/>
      <c r="S15" s="18"/>
      <c r="T15" s="18"/>
      <c r="U15" s="18"/>
      <c r="V15" s="18"/>
      <c r="W15" s="18"/>
      <c r="X15" s="20"/>
    </row>
    <row r="16" spans="1:24" x14ac:dyDescent="0.3">
      <c r="A16" s="12" t="s">
        <v>54</v>
      </c>
      <c r="B16" s="11" t="s">
        <v>55</v>
      </c>
      <c r="C16" s="11" t="s">
        <v>21</v>
      </c>
      <c r="D16" s="44">
        <f>D14*(1+D15)</f>
        <v>0.97749999999999992</v>
      </c>
      <c r="E16" s="37"/>
      <c r="F16" s="37"/>
      <c r="G16" s="37"/>
      <c r="H16" s="37"/>
      <c r="I16" s="37"/>
      <c r="J16" s="37"/>
      <c r="K16" s="16"/>
      <c r="N16" s="19"/>
      <c r="O16" s="22"/>
      <c r="P16" s="22"/>
      <c r="Q16" s="25"/>
      <c r="R16" s="25"/>
      <c r="S16" s="25"/>
      <c r="T16" s="25"/>
      <c r="U16" s="25"/>
      <c r="V16" s="25"/>
      <c r="W16" s="25"/>
      <c r="X16" s="25"/>
    </row>
    <row r="17" spans="1:24" x14ac:dyDescent="0.3">
      <c r="A17" s="12" t="s">
        <v>58</v>
      </c>
      <c r="B17" s="11" t="s">
        <v>59</v>
      </c>
      <c r="C17" s="11" t="s">
        <v>49</v>
      </c>
      <c r="D17" s="36">
        <v>0.182</v>
      </c>
      <c r="E17" s="38"/>
      <c r="F17" s="38"/>
      <c r="G17" s="38"/>
      <c r="H17" s="38"/>
      <c r="I17" s="38"/>
      <c r="J17" s="38"/>
      <c r="K17" s="18"/>
      <c r="N17" s="20"/>
      <c r="O17" s="20"/>
      <c r="P17" s="20"/>
      <c r="Q17" s="20"/>
      <c r="R17" s="20"/>
      <c r="S17" s="20"/>
      <c r="T17" s="20"/>
      <c r="U17" s="20"/>
      <c r="V17" s="20"/>
      <c r="W17" s="20"/>
      <c r="X17" s="20"/>
    </row>
    <row r="18" spans="1:24" x14ac:dyDescent="0.3">
      <c r="A18" s="12"/>
      <c r="B18" s="11"/>
      <c r="C18" s="11"/>
      <c r="E18" s="14"/>
      <c r="F18" s="14"/>
      <c r="G18" s="14"/>
      <c r="H18" s="14"/>
      <c r="I18" s="14"/>
      <c r="J18" s="14"/>
      <c r="K18" s="14"/>
      <c r="N18" s="26"/>
      <c r="O18" s="20"/>
      <c r="P18" s="20"/>
      <c r="Q18" s="20"/>
      <c r="R18" s="20"/>
      <c r="S18" s="20"/>
      <c r="T18" s="20"/>
      <c r="U18" s="20"/>
      <c r="V18" s="20"/>
      <c r="W18" s="20"/>
      <c r="X18" s="20"/>
    </row>
    <row r="19" spans="1:24" x14ac:dyDescent="0.3">
      <c r="K19" s="11"/>
      <c r="N19" s="20"/>
      <c r="O19" s="20"/>
      <c r="P19" s="20"/>
      <c r="Q19" s="27"/>
      <c r="R19" s="27"/>
      <c r="S19" s="27"/>
      <c r="T19" s="27"/>
      <c r="U19" s="27"/>
      <c r="V19" s="27"/>
      <c r="W19" s="27"/>
      <c r="X19" s="27"/>
    </row>
    <row r="20" spans="1:24" x14ac:dyDescent="0.3">
      <c r="C20" s="11"/>
      <c r="K20" s="11"/>
      <c r="N20" s="20"/>
      <c r="O20" s="20"/>
      <c r="P20" s="20"/>
      <c r="Q20" s="27"/>
      <c r="R20" s="27"/>
      <c r="S20" s="27"/>
      <c r="T20" s="27"/>
      <c r="U20" s="27"/>
      <c r="V20" s="27"/>
      <c r="W20" s="27"/>
      <c r="X20" s="27"/>
    </row>
    <row r="21" spans="1:24" x14ac:dyDescent="0.3">
      <c r="K21" s="11"/>
      <c r="N21" s="20"/>
      <c r="O21" s="20"/>
      <c r="P21" s="20"/>
      <c r="Q21" s="28"/>
      <c r="R21" s="28"/>
      <c r="S21" s="28"/>
      <c r="T21" s="28"/>
      <c r="U21" s="28"/>
      <c r="V21" s="28"/>
      <c r="W21" s="28"/>
      <c r="X21" s="28"/>
    </row>
    <row r="22" spans="1:24" x14ac:dyDescent="0.3">
      <c r="A22" s="9" t="s">
        <v>64</v>
      </c>
      <c r="N22" s="20"/>
      <c r="O22" s="20"/>
      <c r="P22" s="20"/>
      <c r="Q22" s="20"/>
      <c r="R22" s="20"/>
      <c r="S22" s="20"/>
      <c r="T22" s="20"/>
      <c r="U22" s="20"/>
      <c r="V22" s="20"/>
      <c r="W22" s="20"/>
      <c r="X22" s="20"/>
    </row>
    <row r="23" spans="1:24" x14ac:dyDescent="0.3">
      <c r="N23" s="20"/>
      <c r="O23" s="20"/>
      <c r="P23" s="20"/>
      <c r="Q23" s="29"/>
      <c r="R23" s="29"/>
      <c r="S23" s="29"/>
      <c r="T23" s="29"/>
      <c r="U23" s="29"/>
      <c r="V23" s="29"/>
      <c r="W23" s="29"/>
      <c r="X23" s="29"/>
    </row>
    <row r="24" spans="1:24" x14ac:dyDescent="0.3">
      <c r="A24" s="10" t="s">
        <v>0</v>
      </c>
      <c r="B24" s="10" t="s">
        <v>9</v>
      </c>
      <c r="C24" s="10" t="s">
        <v>8</v>
      </c>
      <c r="D24" s="10" t="str">
        <f>D4</f>
        <v>A</v>
      </c>
      <c r="E24" s="10" t="str">
        <f>E4</f>
        <v>B</v>
      </c>
      <c r="F24" s="10" t="str">
        <f t="shared" ref="F24:J24" si="0">F4</f>
        <v>C</v>
      </c>
      <c r="G24" s="10" t="str">
        <f t="shared" si="0"/>
        <v>D</v>
      </c>
      <c r="H24" s="10" t="str">
        <f t="shared" si="0"/>
        <v>E</v>
      </c>
      <c r="I24" s="10" t="str">
        <f t="shared" si="0"/>
        <v>F</v>
      </c>
      <c r="J24" s="10" t="str">
        <f t="shared" si="0"/>
        <v>G</v>
      </c>
      <c r="K24" s="10"/>
      <c r="N24" s="20"/>
      <c r="O24" s="20"/>
      <c r="P24" s="20"/>
      <c r="Q24" s="20"/>
      <c r="R24" s="20"/>
      <c r="S24" s="20"/>
      <c r="T24" s="20"/>
      <c r="U24" s="20"/>
      <c r="V24" s="20"/>
      <c r="W24" s="20"/>
      <c r="X24" s="20"/>
    </row>
    <row r="25" spans="1:24" x14ac:dyDescent="0.3">
      <c r="A25" s="12" t="s">
        <v>10</v>
      </c>
      <c r="B25" s="11" t="s">
        <v>11</v>
      </c>
      <c r="C25" s="11" t="s">
        <v>12</v>
      </c>
      <c r="D25" s="15">
        <v>1</v>
      </c>
      <c r="E25" s="15">
        <v>1</v>
      </c>
      <c r="F25" s="15">
        <v>1</v>
      </c>
      <c r="G25" s="15">
        <v>1</v>
      </c>
      <c r="H25" s="15">
        <v>1</v>
      </c>
      <c r="I25" s="15">
        <v>1</v>
      </c>
      <c r="J25" s="15">
        <v>1</v>
      </c>
      <c r="N25" s="30"/>
      <c r="O25" s="31"/>
      <c r="P25" s="31"/>
      <c r="Q25" s="20"/>
      <c r="R25" s="20"/>
      <c r="S25" s="20"/>
      <c r="T25" s="20"/>
      <c r="U25" s="20"/>
      <c r="V25" s="20"/>
      <c r="W25" s="20"/>
      <c r="X25" s="20"/>
    </row>
    <row r="26" spans="1:24" x14ac:dyDescent="0.3">
      <c r="A26" s="19" t="s">
        <v>16</v>
      </c>
      <c r="B26" s="11" t="s">
        <v>17</v>
      </c>
      <c r="C26" s="11" t="s">
        <v>18</v>
      </c>
      <c r="D26" s="15">
        <f>D15*D14*(D5/D12+D13*3.6-D11)/3.6</f>
        <v>1.5583333333333331</v>
      </c>
      <c r="E26" s="15" t="e">
        <f t="shared" ref="E26:J26" si="1">E15*E14*(E5/E12+E13*3.6-E11)/3.6</f>
        <v>#DIV/0!</v>
      </c>
      <c r="F26" s="15" t="e">
        <f t="shared" si="1"/>
        <v>#DIV/0!</v>
      </c>
      <c r="G26" s="15" t="e">
        <f t="shared" si="1"/>
        <v>#DIV/0!</v>
      </c>
      <c r="H26" s="15" t="e">
        <f t="shared" si="1"/>
        <v>#DIV/0!</v>
      </c>
      <c r="I26" s="15" t="e">
        <f t="shared" si="1"/>
        <v>#DIV/0!</v>
      </c>
      <c r="J26" s="15" t="e">
        <f t="shared" si="1"/>
        <v>#DIV/0!</v>
      </c>
      <c r="N26" s="20"/>
      <c r="O26" s="32"/>
      <c r="P26" s="33"/>
      <c r="Q26" s="34"/>
      <c r="R26" s="34"/>
      <c r="S26" s="34"/>
      <c r="T26" s="34"/>
      <c r="U26" s="34"/>
      <c r="V26" s="34"/>
      <c r="W26" s="34"/>
      <c r="X26" s="34"/>
    </row>
    <row r="27" spans="1:24" x14ac:dyDescent="0.3">
      <c r="A27" s="19" t="s">
        <v>22</v>
      </c>
      <c r="B27" s="11" t="s">
        <v>23</v>
      </c>
      <c r="C27" s="11" t="s">
        <v>24</v>
      </c>
      <c r="D27" s="43">
        <f>IF(D14*(D5/D12+D13*3.6-D11)&gt;D8/D12*(1/(1-D6)-1/(1-D7)),D14*(D5/D12+D13*3.6-D11)-D8/D12*(1/(1-D6)-1/(1-D7)),0)</f>
        <v>33.780952380952371</v>
      </c>
      <c r="E27" s="43" t="e">
        <f t="shared" ref="E27:J27" si="2">IF(E14*(E5/E12+E13*3.6-E11)&gt;E8/E12*(1/(1-E6)-1/(1-E7)),E14*(E5/E12+E13*3.6-E11)-E8/E12*(1/(1-E6)-1/(1-E7)),0)</f>
        <v>#DIV/0!</v>
      </c>
      <c r="F27" s="43" t="e">
        <f t="shared" si="2"/>
        <v>#DIV/0!</v>
      </c>
      <c r="G27" s="43" t="e">
        <f t="shared" si="2"/>
        <v>#DIV/0!</v>
      </c>
      <c r="H27" s="43" t="e">
        <f t="shared" si="2"/>
        <v>#DIV/0!</v>
      </c>
      <c r="I27" s="43" t="e">
        <f t="shared" si="2"/>
        <v>#DIV/0!</v>
      </c>
      <c r="J27" s="43" t="e">
        <f t="shared" si="2"/>
        <v>#DIV/0!</v>
      </c>
      <c r="N27" s="20"/>
      <c r="O27" s="20"/>
      <c r="P27" s="20"/>
      <c r="Q27" s="20"/>
      <c r="R27" s="20"/>
      <c r="S27" s="20"/>
      <c r="T27" s="20"/>
      <c r="U27" s="20"/>
      <c r="V27" s="20"/>
      <c r="W27" s="20"/>
      <c r="X27" s="20"/>
    </row>
    <row r="28" spans="1:24" x14ac:dyDescent="0.3">
      <c r="A28" s="19" t="s">
        <v>84</v>
      </c>
      <c r="B28" s="11" t="s">
        <v>85</v>
      </c>
      <c r="C28" s="11" t="s">
        <v>24</v>
      </c>
      <c r="D28" s="43">
        <f>D10*D8/D12*(1/(1-D6)-1/(1-D7))</f>
        <v>2.8952380952380956</v>
      </c>
      <c r="E28" s="43" t="e">
        <f t="shared" ref="E28:J28" si="3">E10*E8/E12*(1/(1-E6)-1/(1-E7))</f>
        <v>#DIV/0!</v>
      </c>
      <c r="F28" s="43" t="e">
        <f t="shared" si="3"/>
        <v>#DIV/0!</v>
      </c>
      <c r="G28" s="43" t="e">
        <f t="shared" si="3"/>
        <v>#DIV/0!</v>
      </c>
      <c r="H28" s="43" t="e">
        <f t="shared" si="3"/>
        <v>#DIV/0!</v>
      </c>
      <c r="I28" s="43" t="e">
        <f t="shared" si="3"/>
        <v>#DIV/0!</v>
      </c>
      <c r="J28" s="43" t="e">
        <f t="shared" si="3"/>
        <v>#DIV/0!</v>
      </c>
      <c r="N28" s="20"/>
      <c r="O28" s="20"/>
      <c r="P28" s="20"/>
      <c r="Q28" s="20"/>
      <c r="R28" s="20"/>
      <c r="S28" s="20"/>
      <c r="T28" s="20"/>
      <c r="U28" s="20"/>
      <c r="V28" s="20"/>
      <c r="W28" s="20"/>
      <c r="X28" s="20"/>
    </row>
    <row r="29" spans="1:24" x14ac:dyDescent="0.3">
      <c r="A29" s="19" t="s">
        <v>90</v>
      </c>
      <c r="B29" s="11" t="s">
        <v>91</v>
      </c>
      <c r="C29" s="11" t="s">
        <v>24</v>
      </c>
      <c r="D29" s="43">
        <f>IF(D14*(D5/D12+D13*3.6-D11)&gt;D8/D12*(1/(1-D6)-1/(1-D7)),D8/D12*(1/(1-D6)-1/(1-D7)),D14*(D5/D12+D13*3.6-D11))</f>
        <v>3.6190476190476191</v>
      </c>
      <c r="E29" s="43" t="e">
        <f t="shared" ref="E29:J29" si="4">IF(E14*(E5/E12+E13*3.6-E11)&gt;E8/E12*(1/(1-E6)-1/(1-E7)),E8/E12*(1/(1-E6)-1/(1-E7)),E14*(E5/E12+E13*3.6-E11))</f>
        <v>#DIV/0!</v>
      </c>
      <c r="F29" s="43" t="e">
        <f t="shared" si="4"/>
        <v>#DIV/0!</v>
      </c>
      <c r="G29" s="43" t="e">
        <f t="shared" si="4"/>
        <v>#DIV/0!</v>
      </c>
      <c r="H29" s="43" t="e">
        <f t="shared" si="4"/>
        <v>#DIV/0!</v>
      </c>
      <c r="I29" s="43" t="e">
        <f t="shared" si="4"/>
        <v>#DIV/0!</v>
      </c>
      <c r="J29" s="43" t="e">
        <f t="shared" si="4"/>
        <v>#DIV/0!</v>
      </c>
      <c r="N29" s="20"/>
      <c r="O29" s="20"/>
      <c r="P29" s="20"/>
      <c r="Q29" s="20"/>
      <c r="R29" s="20"/>
      <c r="S29" s="20"/>
      <c r="T29" s="20"/>
      <c r="U29" s="20"/>
      <c r="V29" s="20"/>
      <c r="W29" s="20"/>
      <c r="X29" s="20"/>
    </row>
    <row r="30" spans="1:24" x14ac:dyDescent="0.3">
      <c r="A30" s="19" t="s">
        <v>86</v>
      </c>
      <c r="B30" s="11" t="s">
        <v>87</v>
      </c>
      <c r="C30" s="11" t="s">
        <v>24</v>
      </c>
      <c r="D30" s="43">
        <f>IF(D14*(D5/D12+D13*3.6-D11)&gt;D8/D12*(1/(1-D6)-1/(1-D7)),0,D8/D12*(1/(1-D6)-1/(1-D7))-D14*(D5/D12+D13*3.6-D11))</f>
        <v>0</v>
      </c>
      <c r="E30" s="43" t="e">
        <f t="shared" ref="E30:J30" si="5">IF(E14*(E5/E12+E13*3.6-E11)&gt;E8/E12*(1/(1-E6)-1/(1-E7)),0,E8/E12*(1/(1-E6)-1/(1-E7))-E14*(E5/E12+E13*3.6-E11))</f>
        <v>#DIV/0!</v>
      </c>
      <c r="F30" s="43" t="e">
        <f t="shared" si="5"/>
        <v>#DIV/0!</v>
      </c>
      <c r="G30" s="43" t="e">
        <f t="shared" si="5"/>
        <v>#DIV/0!</v>
      </c>
      <c r="H30" s="43" t="e">
        <f t="shared" si="5"/>
        <v>#DIV/0!</v>
      </c>
      <c r="I30" s="43" t="e">
        <f t="shared" si="5"/>
        <v>#DIV/0!</v>
      </c>
      <c r="J30" s="43" t="e">
        <f t="shared" si="5"/>
        <v>#DIV/0!</v>
      </c>
      <c r="N30" s="20"/>
      <c r="O30" s="20"/>
      <c r="P30" s="20"/>
      <c r="Q30" s="20"/>
      <c r="R30" s="20"/>
      <c r="S30" s="20"/>
      <c r="T30" s="20"/>
      <c r="U30" s="20"/>
      <c r="V30" s="20"/>
      <c r="W30" s="20"/>
      <c r="X30" s="20"/>
    </row>
    <row r="31" spans="1:24" x14ac:dyDescent="0.3">
      <c r="A31" s="19" t="s">
        <v>30</v>
      </c>
      <c r="B31" s="11" t="s">
        <v>31</v>
      </c>
      <c r="C31" s="11" t="s">
        <v>12</v>
      </c>
      <c r="D31" s="15">
        <f>1/D12</f>
        <v>4</v>
      </c>
      <c r="E31" s="15" t="e">
        <f t="shared" ref="E31:J31" si="6">1/E12</f>
        <v>#DIV/0!</v>
      </c>
      <c r="F31" s="15" t="e">
        <f t="shared" si="6"/>
        <v>#DIV/0!</v>
      </c>
      <c r="G31" s="15" t="e">
        <f t="shared" si="6"/>
        <v>#DIV/0!</v>
      </c>
      <c r="H31" s="15" t="e">
        <f t="shared" si="6"/>
        <v>#DIV/0!</v>
      </c>
      <c r="I31" s="15" t="e">
        <f t="shared" si="6"/>
        <v>#DIV/0!</v>
      </c>
      <c r="J31" s="15" t="e">
        <f t="shared" si="6"/>
        <v>#DIV/0!</v>
      </c>
      <c r="N31" s="23"/>
      <c r="O31" s="23"/>
      <c r="P31" s="23"/>
      <c r="Q31" s="23"/>
      <c r="R31" s="23"/>
      <c r="S31" s="23"/>
      <c r="T31" s="23"/>
      <c r="U31" s="23"/>
      <c r="V31" s="23"/>
      <c r="W31" s="23"/>
      <c r="X31" s="23"/>
    </row>
    <row r="32" spans="1:24" x14ac:dyDescent="0.3">
      <c r="A32" s="19" t="s">
        <v>35</v>
      </c>
      <c r="B32" s="11" t="s">
        <v>36</v>
      </c>
      <c r="C32" s="11" t="s">
        <v>18</v>
      </c>
      <c r="D32" s="15">
        <f>D13</f>
        <v>0</v>
      </c>
      <c r="E32" s="15">
        <f t="shared" ref="E32:J32" si="7">E13</f>
        <v>0</v>
      </c>
      <c r="F32" s="15">
        <f t="shared" si="7"/>
        <v>0</v>
      </c>
      <c r="G32" s="15">
        <f t="shared" si="7"/>
        <v>0</v>
      </c>
      <c r="H32" s="15">
        <f t="shared" si="7"/>
        <v>0</v>
      </c>
      <c r="I32" s="15">
        <f t="shared" si="7"/>
        <v>0</v>
      </c>
      <c r="J32" s="15">
        <f t="shared" si="7"/>
        <v>0</v>
      </c>
      <c r="N32" s="19"/>
      <c r="O32" s="22"/>
      <c r="P32" s="22"/>
      <c r="Q32" s="24"/>
      <c r="R32" s="24"/>
      <c r="S32" s="24"/>
      <c r="T32" s="24"/>
      <c r="U32" s="24"/>
      <c r="V32" s="24"/>
      <c r="W32" s="24"/>
      <c r="X32" s="24"/>
    </row>
    <row r="33" spans="1:24" x14ac:dyDescent="0.3">
      <c r="A33" s="19" t="s">
        <v>39</v>
      </c>
      <c r="B33" s="11" t="s">
        <v>40</v>
      </c>
      <c r="C33" s="11" t="s">
        <v>18</v>
      </c>
      <c r="D33" s="15">
        <f>D17</f>
        <v>0.182</v>
      </c>
      <c r="E33" s="15">
        <f t="shared" ref="E33:J33" si="8">E17</f>
        <v>0</v>
      </c>
      <c r="F33" s="15">
        <f t="shared" si="8"/>
        <v>0</v>
      </c>
      <c r="G33" s="15">
        <f t="shared" si="8"/>
        <v>0</v>
      </c>
      <c r="H33" s="15">
        <f t="shared" si="8"/>
        <v>0</v>
      </c>
      <c r="I33" s="15">
        <f t="shared" si="8"/>
        <v>0</v>
      </c>
      <c r="J33" s="15">
        <f t="shared" si="8"/>
        <v>0</v>
      </c>
      <c r="N33" s="19"/>
      <c r="O33" s="22"/>
      <c r="P33" s="22"/>
      <c r="Q33" s="24"/>
      <c r="R33" s="24"/>
      <c r="S33" s="24"/>
      <c r="T33" s="24"/>
      <c r="U33" s="24"/>
      <c r="V33" s="24"/>
      <c r="W33" s="24"/>
      <c r="X33" s="24"/>
    </row>
    <row r="34" spans="1:24" x14ac:dyDescent="0.3">
      <c r="A34" s="19" t="s">
        <v>43</v>
      </c>
      <c r="B34" s="11" t="s">
        <v>44</v>
      </c>
      <c r="C34" s="11" t="s">
        <v>18</v>
      </c>
      <c r="D34" s="15">
        <f>D9/D12*(1/(1-D6)-1/(1-D7))</f>
        <v>6.3492063492063489E-2</v>
      </c>
      <c r="E34" s="15" t="e">
        <f t="shared" ref="E34:J34" si="9">E9/E12*(1/(1-E6)-1/(1-E7))</f>
        <v>#DIV/0!</v>
      </c>
      <c r="F34" s="15" t="e">
        <f t="shared" si="9"/>
        <v>#DIV/0!</v>
      </c>
      <c r="G34" s="15" t="e">
        <f t="shared" si="9"/>
        <v>#DIV/0!</v>
      </c>
      <c r="H34" s="15" t="e">
        <f t="shared" si="9"/>
        <v>#DIV/0!</v>
      </c>
      <c r="I34" s="15" t="e">
        <f t="shared" si="9"/>
        <v>#DIV/0!</v>
      </c>
      <c r="J34" s="15" t="e">
        <f t="shared" si="9"/>
        <v>#DIV/0!</v>
      </c>
      <c r="N34" s="19"/>
      <c r="O34" s="22"/>
      <c r="P34" s="22"/>
      <c r="Q34" s="24"/>
      <c r="R34" s="24"/>
      <c r="S34" s="24"/>
      <c r="T34" s="24"/>
      <c r="U34" s="24"/>
      <c r="V34" s="24"/>
      <c r="W34" s="24"/>
      <c r="X34" s="24"/>
    </row>
    <row r="35" spans="1:24" x14ac:dyDescent="0.3">
      <c r="A35" s="19" t="s">
        <v>78</v>
      </c>
      <c r="B35" s="11" t="s">
        <v>80</v>
      </c>
      <c r="C35" s="11" t="s">
        <v>24</v>
      </c>
      <c r="D35" s="15">
        <f>(D5/D12+D13*3.6-D11)*(1-D15*D14-D14)</f>
        <v>0.99000000000000321</v>
      </c>
      <c r="E35" s="15" t="e">
        <f t="shared" ref="E35:J35" si="10">(E5/E12+E13*3.6-E11)*(1-E15*E14-E14)</f>
        <v>#DIV/0!</v>
      </c>
      <c r="F35" s="15" t="e">
        <f t="shared" si="10"/>
        <v>#DIV/0!</v>
      </c>
      <c r="G35" s="15" t="e">
        <f t="shared" si="10"/>
        <v>#DIV/0!</v>
      </c>
      <c r="H35" s="15" t="e">
        <f t="shared" si="10"/>
        <v>#DIV/0!</v>
      </c>
      <c r="I35" s="15" t="e">
        <f t="shared" si="10"/>
        <v>#DIV/0!</v>
      </c>
      <c r="J35" s="15" t="e">
        <f t="shared" si="10"/>
        <v>#DIV/0!</v>
      </c>
      <c r="N35" s="19"/>
      <c r="O35" s="22"/>
      <c r="P35" s="22"/>
      <c r="Q35" s="24"/>
      <c r="R35" s="24"/>
      <c r="S35" s="24"/>
      <c r="T35" s="24"/>
      <c r="U35" s="24"/>
      <c r="V35" s="24"/>
      <c r="W35" s="24"/>
      <c r="X35" s="24"/>
    </row>
    <row r="36" spans="1:24" x14ac:dyDescent="0.3">
      <c r="A36" s="19" t="s">
        <v>79</v>
      </c>
      <c r="B36" s="11" t="s">
        <v>81</v>
      </c>
      <c r="C36" s="11" t="s">
        <v>24</v>
      </c>
      <c r="D36" s="43">
        <f>(1-D10)*D8/D12*(1/(1-D6)-1/(1-D7))</f>
        <v>0.72380952380952357</v>
      </c>
      <c r="E36" s="43" t="e">
        <f t="shared" ref="E36:J36" si="11">(1-E10)*E8/E12*(1/(1-E6)-1/(1-E7))</f>
        <v>#DIV/0!</v>
      </c>
      <c r="F36" s="43" t="e">
        <f t="shared" si="11"/>
        <v>#DIV/0!</v>
      </c>
      <c r="G36" s="43" t="e">
        <f t="shared" si="11"/>
        <v>#DIV/0!</v>
      </c>
      <c r="H36" s="43" t="e">
        <f t="shared" si="11"/>
        <v>#DIV/0!</v>
      </c>
      <c r="I36" s="43" t="e">
        <f t="shared" si="11"/>
        <v>#DIV/0!</v>
      </c>
      <c r="J36" s="43" t="e">
        <f t="shared" si="11"/>
        <v>#DIV/0!</v>
      </c>
      <c r="N36" s="19"/>
      <c r="O36" s="22"/>
      <c r="P36" s="22"/>
      <c r="Q36" s="24"/>
      <c r="R36" s="24"/>
      <c r="S36" s="24"/>
      <c r="T36" s="24"/>
      <c r="U36" s="24"/>
      <c r="V36" s="24"/>
      <c r="W36" s="24"/>
      <c r="X36" s="24"/>
    </row>
    <row r="37" spans="1:24" x14ac:dyDescent="0.3">
      <c r="N37" s="20"/>
      <c r="O37" s="20"/>
      <c r="P37" s="20"/>
      <c r="Q37" s="18"/>
      <c r="R37" s="18"/>
      <c r="S37" s="18"/>
      <c r="T37" s="18"/>
      <c r="U37" s="18"/>
      <c r="V37" s="18"/>
      <c r="W37" s="18"/>
      <c r="X37" s="18"/>
    </row>
    <row r="38" spans="1:24" x14ac:dyDescent="0.3">
      <c r="A38" s="9" t="s">
        <v>65</v>
      </c>
      <c r="N38" s="19"/>
      <c r="O38" s="22"/>
      <c r="P38" s="22"/>
      <c r="Q38" s="18"/>
      <c r="R38" s="18"/>
      <c r="S38" s="18"/>
      <c r="T38" s="18"/>
      <c r="U38" s="18"/>
      <c r="V38" s="18"/>
      <c r="W38" s="18"/>
      <c r="X38" s="18"/>
    </row>
    <row r="39" spans="1:24" x14ac:dyDescent="0.3">
      <c r="A39" s="10" t="s">
        <v>0</v>
      </c>
      <c r="B39" s="10" t="s">
        <v>9</v>
      </c>
      <c r="C39" s="10" t="s">
        <v>8</v>
      </c>
      <c r="D39" s="10"/>
      <c r="E39" s="10"/>
      <c r="F39" s="10"/>
      <c r="G39" s="10"/>
      <c r="H39" s="10"/>
      <c r="I39" s="10"/>
      <c r="J39" s="10"/>
      <c r="N39" s="19"/>
      <c r="O39" s="22"/>
      <c r="P39" s="22"/>
      <c r="Q39" s="24"/>
      <c r="R39" s="24"/>
      <c r="S39" s="24"/>
      <c r="T39" s="24"/>
      <c r="U39" s="24"/>
      <c r="V39" s="24"/>
      <c r="W39" s="24"/>
      <c r="X39" s="24"/>
    </row>
    <row r="40" spans="1:24" x14ac:dyDescent="0.3">
      <c r="A40" s="12" t="s">
        <v>66</v>
      </c>
      <c r="B40" s="11" t="s">
        <v>56</v>
      </c>
      <c r="C40" s="11" t="s">
        <v>24</v>
      </c>
      <c r="D40" s="43">
        <f>D31*D5+D32*3.6+D30</f>
        <v>73.599999999999994</v>
      </c>
      <c r="E40" s="43" t="e">
        <f t="shared" ref="E40:J40" si="12">E31*E5+E32*3.6+E30</f>
        <v>#DIV/0!</v>
      </c>
      <c r="F40" s="43" t="e">
        <f t="shared" si="12"/>
        <v>#DIV/0!</v>
      </c>
      <c r="G40" s="43" t="e">
        <f t="shared" si="12"/>
        <v>#DIV/0!</v>
      </c>
      <c r="H40" s="43" t="e">
        <f t="shared" si="12"/>
        <v>#DIV/0!</v>
      </c>
      <c r="I40" s="43" t="e">
        <f t="shared" si="12"/>
        <v>#DIV/0!</v>
      </c>
      <c r="J40" s="43" t="e">
        <f t="shared" si="12"/>
        <v>#DIV/0!</v>
      </c>
      <c r="N40" s="19"/>
      <c r="O40" s="22"/>
      <c r="P40" s="22"/>
      <c r="Q40" s="24"/>
      <c r="R40" s="24"/>
      <c r="S40" s="24"/>
      <c r="T40" s="24"/>
      <c r="U40" s="24"/>
      <c r="V40" s="24"/>
      <c r="W40" s="24"/>
      <c r="X40" s="24"/>
    </row>
    <row r="41" spans="1:24" x14ac:dyDescent="0.3">
      <c r="A41" s="12" t="s">
        <v>67</v>
      </c>
      <c r="B41" s="11" t="s">
        <v>57</v>
      </c>
      <c r="C41" s="11" t="s">
        <v>24</v>
      </c>
      <c r="D41" s="43">
        <f>(D26*3.6+D27+D28+D25*D11+D35+D36)</f>
        <v>73.600000000000009</v>
      </c>
      <c r="E41" s="43" t="e">
        <f t="shared" ref="E41:J41" si="13">E26*3.6+E27+E28+E25*E11</f>
        <v>#DIV/0!</v>
      </c>
      <c r="F41" s="43" t="e">
        <f t="shared" si="13"/>
        <v>#DIV/0!</v>
      </c>
      <c r="G41" s="43" t="e">
        <f t="shared" si="13"/>
        <v>#DIV/0!</v>
      </c>
      <c r="H41" s="43" t="e">
        <f t="shared" si="13"/>
        <v>#DIV/0!</v>
      </c>
      <c r="I41" s="43" t="e">
        <f t="shared" si="13"/>
        <v>#DIV/0!</v>
      </c>
      <c r="J41" s="43" t="e">
        <f t="shared" si="13"/>
        <v>#DIV/0!</v>
      </c>
      <c r="N41" s="19"/>
      <c r="O41" s="22"/>
      <c r="P41" s="22"/>
      <c r="Q41" s="35"/>
      <c r="R41" s="35"/>
      <c r="S41" s="35"/>
      <c r="T41" s="35"/>
      <c r="U41" s="35"/>
      <c r="V41" s="35"/>
      <c r="W41" s="35"/>
      <c r="X41" s="35"/>
    </row>
    <row r="42" spans="1:24" x14ac:dyDescent="0.3">
      <c r="A42" s="12" t="s">
        <v>82</v>
      </c>
      <c r="B42" s="11" t="s">
        <v>83</v>
      </c>
      <c r="C42" s="11" t="s">
        <v>24</v>
      </c>
      <c r="D42" s="15">
        <f>(D5*D31+D30+D32)-(D26*3.6+D27+D28+D25*D11+D35+D36)</f>
        <v>0</v>
      </c>
      <c r="E42" s="15" t="e">
        <f>(E5*E31+E30+E32)-(E26*3.6+E27+E28+E25*E11+E35+E36)</f>
        <v>#DIV/0!</v>
      </c>
      <c r="F42" s="15" t="e">
        <f>(F5*F31+F30+F32)-(F26*3.6+F27+F28+F25*F11+F35+F36)</f>
        <v>#DIV/0!</v>
      </c>
      <c r="G42" s="15" t="e">
        <f>(G5*G31+G30+G32)-(G26*3.6+G27+G28+G25*G11+G35+G36)</f>
        <v>#DIV/0!</v>
      </c>
      <c r="H42" s="15" t="e">
        <f>(H5*H31+H30+H32)-(H26*3.6+H27+H28+H25*H11+H35+H36)</f>
        <v>#DIV/0!</v>
      </c>
      <c r="I42" s="15" t="e">
        <f>(I5*I31+I30+I32)-(I26*3.6+I27+I28+I25*I11+I35+I36)</f>
        <v>#DIV/0!</v>
      </c>
      <c r="J42" s="15" t="e">
        <f>(J5*J31+J30+J32)-(J26*3.6+J27+J28+J25*J11+J35+J36)</f>
        <v>#DIV/0!</v>
      </c>
      <c r="N42" s="19"/>
      <c r="O42" s="22"/>
      <c r="P42" s="22"/>
      <c r="Q42" s="24"/>
      <c r="R42" s="24"/>
      <c r="S42" s="24"/>
      <c r="T42" s="24"/>
      <c r="U42" s="24"/>
      <c r="V42" s="24"/>
      <c r="W42" s="24"/>
      <c r="X42" s="24"/>
    </row>
    <row r="43" spans="1:24" x14ac:dyDescent="0.3">
      <c r="A43" s="12" t="s">
        <v>88</v>
      </c>
      <c r="B43" s="11" t="s">
        <v>89</v>
      </c>
      <c r="C43" s="11" t="s">
        <v>21</v>
      </c>
      <c r="D43" s="45">
        <f>(D26*3.6+D27+D29)/(D5/D12+D13*3.6-D11)</f>
        <v>0.97749999999999992</v>
      </c>
      <c r="E43" s="45" t="e">
        <f>(E26*3.6+E27+E29)/(E5/E12+E13*3.6-E11)</f>
        <v>#DIV/0!</v>
      </c>
      <c r="F43" s="45" t="e">
        <f>(F26*3.6+F27+F29)/(F5/F12+F13*3.6-F11)</f>
        <v>#DIV/0!</v>
      </c>
      <c r="G43" s="45" t="e">
        <f>(G26*3.6+G27+G29)/(G5/G12+G13*3.6-G11)</f>
        <v>#DIV/0!</v>
      </c>
      <c r="H43" s="45" t="e">
        <f>(H26*3.6+H27+H29)/(H5/H12+H13*3.6-H11)</f>
        <v>#DIV/0!</v>
      </c>
      <c r="I43" s="45" t="e">
        <f>(I26*3.6+I27+I29)/(I5/I12+I13*3.6-I11)</f>
        <v>#DIV/0!</v>
      </c>
      <c r="J43" s="45" t="e">
        <f>(J26*3.6+J27+J29)/(J5/J12+J13*3.6-J11)</f>
        <v>#DIV/0!</v>
      </c>
      <c r="N43" s="19"/>
      <c r="O43" s="22"/>
      <c r="P43" s="22"/>
      <c r="Q43" s="25"/>
      <c r="R43" s="25"/>
      <c r="S43" s="25"/>
      <c r="T43" s="25"/>
      <c r="U43" s="25"/>
      <c r="V43" s="25"/>
      <c r="W43" s="25"/>
      <c r="X43" s="25"/>
    </row>
    <row r="44" spans="1:24" x14ac:dyDescent="0.3">
      <c r="N44" s="20"/>
      <c r="O44" s="20"/>
      <c r="P44" s="22"/>
      <c r="Q44" s="18"/>
      <c r="R44" s="18"/>
      <c r="S44" s="18"/>
      <c r="T44" s="18"/>
      <c r="U44" s="18"/>
      <c r="V44" s="18"/>
      <c r="W44" s="18"/>
      <c r="X44" s="20"/>
    </row>
    <row r="45" spans="1:24" x14ac:dyDescent="0.3">
      <c r="D45" s="43"/>
      <c r="N45" s="19"/>
      <c r="O45" s="22"/>
      <c r="P45" s="22"/>
      <c r="Q45" s="18"/>
      <c r="R45" s="18"/>
      <c r="S45" s="18"/>
      <c r="T45" s="18"/>
      <c r="U45" s="18"/>
      <c r="V45" s="18"/>
      <c r="W45" s="18"/>
      <c r="X45" s="20"/>
    </row>
    <row r="46" spans="1:24" x14ac:dyDescent="0.3">
      <c r="N46" s="19"/>
      <c r="O46" s="22"/>
      <c r="P46" s="22"/>
      <c r="Q46" s="25"/>
      <c r="R46" s="25"/>
      <c r="S46" s="25"/>
      <c r="T46" s="25"/>
      <c r="U46" s="25"/>
      <c r="V46" s="25"/>
      <c r="W46" s="25"/>
      <c r="X46" s="25"/>
    </row>
    <row r="47" spans="1:24" x14ac:dyDescent="0.3">
      <c r="A47" s="9" t="s">
        <v>68</v>
      </c>
      <c r="N47" s="20"/>
      <c r="O47" s="20"/>
      <c r="P47" s="20"/>
      <c r="Q47" s="20"/>
      <c r="R47" s="20"/>
      <c r="S47" s="20"/>
      <c r="T47" s="20"/>
      <c r="U47" s="20"/>
      <c r="V47" s="20"/>
      <c r="W47" s="20"/>
      <c r="X47" s="20"/>
    </row>
    <row r="48" spans="1:24" x14ac:dyDescent="0.3">
      <c r="A48" s="9"/>
      <c r="N48" s="20"/>
      <c r="O48" s="20"/>
      <c r="P48" s="20"/>
      <c r="Q48" s="20"/>
      <c r="R48" s="20"/>
      <c r="S48" s="20"/>
      <c r="T48" s="20"/>
      <c r="U48" s="20"/>
      <c r="V48" s="20"/>
      <c r="W48" s="20"/>
      <c r="X48" s="20"/>
    </row>
    <row r="49" spans="1:10" x14ac:dyDescent="0.3">
      <c r="B49" s="7" t="s">
        <v>60</v>
      </c>
      <c r="C49" s="11" t="s">
        <v>70</v>
      </c>
      <c r="D49" s="13">
        <f>D12</f>
        <v>0.25</v>
      </c>
      <c r="E49" s="13">
        <f t="shared" ref="E49:J49" si="14">E12</f>
        <v>0</v>
      </c>
      <c r="F49" s="13">
        <f t="shared" si="14"/>
        <v>0</v>
      </c>
      <c r="G49" s="13">
        <f t="shared" si="14"/>
        <v>0</v>
      </c>
      <c r="H49" s="13">
        <f t="shared" si="14"/>
        <v>0</v>
      </c>
      <c r="I49" s="13">
        <f t="shared" si="14"/>
        <v>0</v>
      </c>
      <c r="J49" s="13">
        <f t="shared" si="14"/>
        <v>0</v>
      </c>
    </row>
    <row r="51" spans="1:10" x14ac:dyDescent="0.3">
      <c r="A51" s="10" t="s">
        <v>0</v>
      </c>
      <c r="B51" s="10" t="s">
        <v>9</v>
      </c>
      <c r="C51" s="10" t="s">
        <v>8</v>
      </c>
      <c r="D51" s="10" t="str">
        <f t="shared" ref="D51:J51" si="15">D24</f>
        <v>A</v>
      </c>
      <c r="E51" s="10" t="str">
        <f t="shared" si="15"/>
        <v>B</v>
      </c>
      <c r="F51" s="10" t="str">
        <f t="shared" si="15"/>
        <v>C</v>
      </c>
      <c r="G51" s="10" t="str">
        <f t="shared" si="15"/>
        <v>D</v>
      </c>
      <c r="H51" s="10" t="str">
        <f t="shared" si="15"/>
        <v>E</v>
      </c>
      <c r="I51" s="10" t="str">
        <f t="shared" si="15"/>
        <v>F</v>
      </c>
      <c r="J51" s="10" t="str">
        <f t="shared" si="15"/>
        <v>G</v>
      </c>
    </row>
    <row r="52" spans="1:10" x14ac:dyDescent="0.3">
      <c r="A52" s="12" t="s">
        <v>10</v>
      </c>
      <c r="B52" s="11" t="s">
        <v>11</v>
      </c>
      <c r="C52" s="11" t="s">
        <v>12</v>
      </c>
      <c r="D52" s="15">
        <f>D25*$D$49</f>
        <v>0.25</v>
      </c>
      <c r="E52" s="15">
        <f t="shared" ref="E52:J52" si="16">E25*$D$49</f>
        <v>0.25</v>
      </c>
      <c r="F52" s="15">
        <f t="shared" si="16"/>
        <v>0.25</v>
      </c>
      <c r="G52" s="15">
        <f t="shared" si="16"/>
        <v>0.25</v>
      </c>
      <c r="H52" s="15">
        <f t="shared" si="16"/>
        <v>0.25</v>
      </c>
      <c r="I52" s="15">
        <f t="shared" si="16"/>
        <v>0.25</v>
      </c>
      <c r="J52" s="15">
        <f t="shared" si="16"/>
        <v>0.25</v>
      </c>
    </row>
    <row r="53" spans="1:10" x14ac:dyDescent="0.3">
      <c r="A53" s="19" t="s">
        <v>16</v>
      </c>
      <c r="B53" s="11" t="s">
        <v>17</v>
      </c>
      <c r="C53" s="11" t="s">
        <v>18</v>
      </c>
      <c r="D53" s="15">
        <f>D26*$D$49</f>
        <v>0.38958333333333328</v>
      </c>
      <c r="E53" s="15" t="e">
        <f t="shared" ref="E53:J53" si="17">E26*$D$49</f>
        <v>#DIV/0!</v>
      </c>
      <c r="F53" s="15" t="e">
        <f t="shared" si="17"/>
        <v>#DIV/0!</v>
      </c>
      <c r="G53" s="15" t="e">
        <f t="shared" si="17"/>
        <v>#DIV/0!</v>
      </c>
      <c r="H53" s="15" t="e">
        <f t="shared" si="17"/>
        <v>#DIV/0!</v>
      </c>
      <c r="I53" s="15" t="e">
        <f t="shared" si="17"/>
        <v>#DIV/0!</v>
      </c>
      <c r="J53" s="15" t="e">
        <f t="shared" si="17"/>
        <v>#DIV/0!</v>
      </c>
    </row>
    <row r="54" spans="1:10" x14ac:dyDescent="0.3">
      <c r="A54" s="19" t="s">
        <v>22</v>
      </c>
      <c r="B54" s="11" t="s">
        <v>23</v>
      </c>
      <c r="C54" s="11" t="s">
        <v>24</v>
      </c>
      <c r="D54" s="15">
        <f>D27*$D$49</f>
        <v>8.4452380952380928</v>
      </c>
      <c r="E54" s="15" t="e">
        <f t="shared" ref="E54:J54" si="18">E27*$D$49</f>
        <v>#DIV/0!</v>
      </c>
      <c r="F54" s="15" t="e">
        <f t="shared" si="18"/>
        <v>#DIV/0!</v>
      </c>
      <c r="G54" s="15" t="e">
        <f t="shared" si="18"/>
        <v>#DIV/0!</v>
      </c>
      <c r="H54" s="15" t="e">
        <f t="shared" si="18"/>
        <v>#DIV/0!</v>
      </c>
      <c r="I54" s="15" t="e">
        <f t="shared" si="18"/>
        <v>#DIV/0!</v>
      </c>
      <c r="J54" s="15" t="e">
        <f t="shared" si="18"/>
        <v>#DIV/0!</v>
      </c>
    </row>
    <row r="55" spans="1:10" x14ac:dyDescent="0.3">
      <c r="A55" s="19" t="s">
        <v>84</v>
      </c>
      <c r="B55" s="11" t="s">
        <v>85</v>
      </c>
      <c r="C55" s="11" t="s">
        <v>24</v>
      </c>
      <c r="D55" s="15">
        <f>D28*$D$49</f>
        <v>0.7238095238095239</v>
      </c>
      <c r="E55" s="15" t="e">
        <f t="shared" ref="E55:J55" si="19">E28*$D$49</f>
        <v>#DIV/0!</v>
      </c>
      <c r="F55" s="15" t="e">
        <f t="shared" si="19"/>
        <v>#DIV/0!</v>
      </c>
      <c r="G55" s="15" t="e">
        <f t="shared" si="19"/>
        <v>#DIV/0!</v>
      </c>
      <c r="H55" s="15" t="e">
        <f t="shared" si="19"/>
        <v>#DIV/0!</v>
      </c>
      <c r="I55" s="15" t="e">
        <f t="shared" si="19"/>
        <v>#DIV/0!</v>
      </c>
      <c r="J55" s="15" t="e">
        <f t="shared" si="19"/>
        <v>#DIV/0!</v>
      </c>
    </row>
    <row r="56" spans="1:10" x14ac:dyDescent="0.3">
      <c r="A56" s="19" t="s">
        <v>90</v>
      </c>
      <c r="B56" s="11" t="s">
        <v>91</v>
      </c>
      <c r="C56" s="11" t="s">
        <v>24</v>
      </c>
      <c r="D56" s="15">
        <f>D29*$D$49</f>
        <v>0.90476190476190477</v>
      </c>
      <c r="E56" s="15" t="e">
        <f t="shared" ref="E56:J56" si="20">E29*$D$49</f>
        <v>#DIV/0!</v>
      </c>
      <c r="F56" s="15" t="e">
        <f t="shared" si="20"/>
        <v>#DIV/0!</v>
      </c>
      <c r="G56" s="15" t="e">
        <f t="shared" si="20"/>
        <v>#DIV/0!</v>
      </c>
      <c r="H56" s="15" t="e">
        <f t="shared" si="20"/>
        <v>#DIV/0!</v>
      </c>
      <c r="I56" s="15" t="e">
        <f t="shared" si="20"/>
        <v>#DIV/0!</v>
      </c>
      <c r="J56" s="15" t="e">
        <f t="shared" si="20"/>
        <v>#DIV/0!</v>
      </c>
    </row>
    <row r="57" spans="1:10" x14ac:dyDescent="0.3">
      <c r="A57" s="19" t="s">
        <v>86</v>
      </c>
      <c r="B57" s="11" t="s">
        <v>87</v>
      </c>
      <c r="C57" s="11" t="s">
        <v>24</v>
      </c>
      <c r="D57" s="15">
        <f>D30*$D$49</f>
        <v>0</v>
      </c>
      <c r="E57" s="15" t="e">
        <f t="shared" ref="E57:J57" si="21">E30*$D$49</f>
        <v>#DIV/0!</v>
      </c>
      <c r="F57" s="15" t="e">
        <f t="shared" si="21"/>
        <v>#DIV/0!</v>
      </c>
      <c r="G57" s="15" t="e">
        <f t="shared" si="21"/>
        <v>#DIV/0!</v>
      </c>
      <c r="H57" s="15" t="e">
        <f t="shared" si="21"/>
        <v>#DIV/0!</v>
      </c>
      <c r="I57" s="15" t="e">
        <f t="shared" si="21"/>
        <v>#DIV/0!</v>
      </c>
      <c r="J57" s="15" t="e">
        <f t="shared" si="21"/>
        <v>#DIV/0!</v>
      </c>
    </row>
    <row r="58" spans="1:10" x14ac:dyDescent="0.3">
      <c r="A58" s="19" t="s">
        <v>30</v>
      </c>
      <c r="B58" s="11" t="s">
        <v>31</v>
      </c>
      <c r="C58" s="11" t="s">
        <v>12</v>
      </c>
      <c r="D58" s="15">
        <f>D31*$D$49</f>
        <v>1</v>
      </c>
      <c r="E58" s="15" t="e">
        <f t="shared" ref="E58:J58" si="22">E31*$D$49</f>
        <v>#DIV/0!</v>
      </c>
      <c r="F58" s="15" t="e">
        <f t="shared" si="22"/>
        <v>#DIV/0!</v>
      </c>
      <c r="G58" s="15" t="e">
        <f t="shared" si="22"/>
        <v>#DIV/0!</v>
      </c>
      <c r="H58" s="15" t="e">
        <f t="shared" si="22"/>
        <v>#DIV/0!</v>
      </c>
      <c r="I58" s="15" t="e">
        <f t="shared" si="22"/>
        <v>#DIV/0!</v>
      </c>
      <c r="J58" s="15" t="e">
        <f t="shared" si="22"/>
        <v>#DIV/0!</v>
      </c>
    </row>
    <row r="59" spans="1:10" x14ac:dyDescent="0.3">
      <c r="A59" s="19" t="s">
        <v>35</v>
      </c>
      <c r="B59" s="11" t="s">
        <v>36</v>
      </c>
      <c r="C59" s="11" t="s">
        <v>18</v>
      </c>
      <c r="D59" s="15">
        <f>D32*$D$49</f>
        <v>0</v>
      </c>
      <c r="E59" s="15">
        <f t="shared" ref="E59:J59" si="23">E32*$D$49</f>
        <v>0</v>
      </c>
      <c r="F59" s="15">
        <f t="shared" si="23"/>
        <v>0</v>
      </c>
      <c r="G59" s="15">
        <f t="shared" si="23"/>
        <v>0</v>
      </c>
      <c r="H59" s="15">
        <f t="shared" si="23"/>
        <v>0</v>
      </c>
      <c r="I59" s="15">
        <f t="shared" si="23"/>
        <v>0</v>
      </c>
      <c r="J59" s="15">
        <f t="shared" si="23"/>
        <v>0</v>
      </c>
    </row>
    <row r="60" spans="1:10" x14ac:dyDescent="0.3">
      <c r="A60" s="19" t="s">
        <v>39</v>
      </c>
      <c r="B60" s="11" t="s">
        <v>40</v>
      </c>
      <c r="C60" s="11" t="s">
        <v>18</v>
      </c>
      <c r="D60" s="15">
        <f>D33*$D$49</f>
        <v>4.5499999999999999E-2</v>
      </c>
      <c r="E60" s="15">
        <f t="shared" ref="E60:J60" si="24">E33*$D$49</f>
        <v>0</v>
      </c>
      <c r="F60" s="15">
        <f t="shared" si="24"/>
        <v>0</v>
      </c>
      <c r="G60" s="15">
        <f t="shared" si="24"/>
        <v>0</v>
      </c>
      <c r="H60" s="15">
        <f t="shared" si="24"/>
        <v>0</v>
      </c>
      <c r="I60" s="15">
        <f t="shared" si="24"/>
        <v>0</v>
      </c>
      <c r="J60" s="15">
        <f t="shared" si="24"/>
        <v>0</v>
      </c>
    </row>
    <row r="61" spans="1:10" x14ac:dyDescent="0.3">
      <c r="A61" s="19" t="s">
        <v>43</v>
      </c>
      <c r="B61" s="11" t="s">
        <v>44</v>
      </c>
      <c r="C61" s="11" t="s">
        <v>18</v>
      </c>
      <c r="D61" s="15">
        <f>D34*$D$49</f>
        <v>1.5873015873015872E-2</v>
      </c>
      <c r="E61" s="15" t="e">
        <f t="shared" ref="E61:J61" si="25">E34*$D$49</f>
        <v>#DIV/0!</v>
      </c>
      <c r="F61" s="15" t="e">
        <f t="shared" si="25"/>
        <v>#DIV/0!</v>
      </c>
      <c r="G61" s="15" t="e">
        <f t="shared" si="25"/>
        <v>#DIV/0!</v>
      </c>
      <c r="H61" s="15" t="e">
        <f t="shared" si="25"/>
        <v>#DIV/0!</v>
      </c>
      <c r="I61" s="15" t="e">
        <f t="shared" si="25"/>
        <v>#DIV/0!</v>
      </c>
      <c r="J61" s="15" t="e">
        <f t="shared" si="25"/>
        <v>#DIV/0!</v>
      </c>
    </row>
    <row r="62" spans="1:10" x14ac:dyDescent="0.3">
      <c r="A62" s="19" t="s">
        <v>78</v>
      </c>
      <c r="B62" s="11" t="s">
        <v>80</v>
      </c>
      <c r="C62" s="11" t="s">
        <v>24</v>
      </c>
      <c r="D62" s="15">
        <f>D35*$D$49</f>
        <v>0.2475000000000008</v>
      </c>
      <c r="E62" s="15" t="e">
        <f t="shared" ref="E62:J62" si="26">E35*$D$49</f>
        <v>#DIV/0!</v>
      </c>
      <c r="F62" s="15" t="e">
        <f t="shared" si="26"/>
        <v>#DIV/0!</v>
      </c>
      <c r="G62" s="15" t="e">
        <f t="shared" si="26"/>
        <v>#DIV/0!</v>
      </c>
      <c r="H62" s="15" t="e">
        <f t="shared" si="26"/>
        <v>#DIV/0!</v>
      </c>
      <c r="I62" s="15" t="e">
        <f t="shared" si="26"/>
        <v>#DIV/0!</v>
      </c>
      <c r="J62" s="15" t="e">
        <f t="shared" si="26"/>
        <v>#DIV/0!</v>
      </c>
    </row>
    <row r="63" spans="1:10" x14ac:dyDescent="0.3">
      <c r="A63" s="19" t="s">
        <v>79</v>
      </c>
      <c r="B63" s="11" t="s">
        <v>81</v>
      </c>
      <c r="C63" s="11" t="s">
        <v>24</v>
      </c>
      <c r="D63" s="15">
        <f>D36*$D$49</f>
        <v>0.18095238095238089</v>
      </c>
      <c r="E63" s="15" t="e">
        <f t="shared" ref="E63:J63" si="27">E36*$D$49</f>
        <v>#DIV/0!</v>
      </c>
      <c r="F63" s="15" t="e">
        <f t="shared" si="27"/>
        <v>#DIV/0!</v>
      </c>
      <c r="G63" s="15" t="e">
        <f t="shared" si="27"/>
        <v>#DIV/0!</v>
      </c>
      <c r="H63" s="15" t="e">
        <f t="shared" si="27"/>
        <v>#DIV/0!</v>
      </c>
      <c r="I63" s="15" t="e">
        <f t="shared" si="27"/>
        <v>#DIV/0!</v>
      </c>
      <c r="J63" s="15" t="e">
        <f t="shared" si="27"/>
        <v>#DIV/0!</v>
      </c>
    </row>
  </sheetData>
  <mergeCells count="2">
    <mergeCell ref="D3:J3"/>
    <mergeCell ref="Q2:W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mass-energy-balance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2021-12-22T13:46:32Z</dcterms:modified>
</cp:coreProperties>
</file>