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velantbruksuniversitet.sharepoint.com/sites/Biokolstabilitet/Delade dokument/General/WP1-Aktörsdialog och riktlinjer/Guidelines/"/>
    </mc:Choice>
  </mc:AlternateContent>
  <xr:revisionPtr revIDLastSave="321" documentId="14_{06644A9B-DAF1-4003-AE97-AF6033D73E7B}" xr6:coauthVersionLast="47" xr6:coauthVersionMax="47" xr10:uidLastSave="{F336D3D3-911C-485E-BE5C-811B8D444157}"/>
  <bookViews>
    <workbookView xWindow="-120" yWindow="-16320" windowWidth="29040" windowHeight="15720" activeTab="1" xr2:uid="{00000000-000D-0000-FFFF-FFFF00000000}"/>
  </bookViews>
  <sheets>
    <sheet name="Info" sheetId="7" r:id="rId1"/>
    <sheet name="calculator" sheetId="4" r:id="rId2"/>
    <sheet name="SLU Modelling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7" i="4"/>
  <c r="D16" i="4"/>
  <c r="D15" i="4"/>
  <c r="D14" i="4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K5" i="8"/>
  <c r="AA3" i="8"/>
  <c r="AB3" i="8" s="1"/>
  <c r="V3" i="8"/>
  <c r="W3" i="8" s="1"/>
  <c r="X3" i="8" s="1"/>
  <c r="Y3" i="8" s="1"/>
  <c r="Z3" i="8" s="1"/>
  <c r="N3" i="8"/>
  <c r="O3" i="8" s="1"/>
  <c r="P3" i="8" s="1"/>
  <c r="Q3" i="8" s="1"/>
  <c r="R3" i="8" s="1"/>
  <c r="S3" i="8" s="1"/>
  <c r="T3" i="8" s="1"/>
  <c r="U3" i="8" s="1"/>
  <c r="M3" i="8"/>
  <c r="D22" i="4" l="1"/>
  <c r="D23" i="4"/>
  <c r="D24" i="4" l="1"/>
</calcChain>
</file>

<file path=xl/sharedStrings.xml><?xml version="1.0" encoding="utf-8"?>
<sst xmlns="http://schemas.openxmlformats.org/spreadsheetml/2006/main" count="71" uniqueCount="54">
  <si>
    <t>Calculator for biochar carbon storage durability</t>
  </si>
  <si>
    <t>This calculator was prepared as part of a broader project on biochar carbon storage, and is released alongside a guideline report available online.</t>
  </si>
  <si>
    <t>1. Input data</t>
  </si>
  <si>
    <t>Parameter name</t>
  </si>
  <si>
    <t>Value</t>
  </si>
  <si>
    <t>Unit</t>
  </si>
  <si>
    <t>Comment</t>
  </si>
  <si>
    <r>
      <rPr>
        <i/>
        <sz val="11"/>
        <color theme="1"/>
        <rFont val="Calibri"/>
        <family val="2"/>
        <scheme val="minor"/>
      </rPr>
      <t>Organic</t>
    </r>
    <r>
      <rPr>
        <sz val="11"/>
        <color theme="1"/>
        <rFont val="Calibri"/>
        <family val="2"/>
        <scheme val="minor"/>
      </rPr>
      <t xml:space="preserve"> carbon content of biochar</t>
    </r>
  </si>
  <si>
    <t>%, dry mass</t>
  </si>
  <si>
    <t>As determined by laboratory analysis.</t>
  </si>
  <si>
    <t>Hydrogen content of biochar</t>
  </si>
  <si>
    <t>Annual average soil temperature at site of biochar use</t>
  </si>
  <si>
    <t>°C</t>
  </si>
  <si>
    <t>Time horizon of sequestration</t>
  </si>
  <si>
    <t>years</t>
  </si>
  <si>
    <t>2. Intermediary calculations</t>
  </si>
  <si>
    <t>Hydrogen to organic carbon molar ratio</t>
  </si>
  <si>
    <t>mol / mol</t>
  </si>
  <si>
    <t>Calculated from input data</t>
  </si>
  <si>
    <t>no unit</t>
  </si>
  <si>
    <t>3. Calculation output</t>
  </si>
  <si>
    <t>%</t>
  </si>
  <si>
    <t>At given soil temperature, and time horizon selected</t>
  </si>
  <si>
    <t>Carbon dioxide initially stored
after biochar production</t>
  </si>
  <si>
    <r>
      <t>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t dry biochar</t>
    </r>
  </si>
  <si>
    <t>After biochar production</t>
  </si>
  <si>
    <t>Carbon dioxide remaining in storage
after given time horizon</t>
  </si>
  <si>
    <t>Soil temperature</t>
  </si>
  <si>
    <t>R2</t>
  </si>
  <si>
    <t>&gt;&gt; Curve fitting derived from SLU work on biochar stability, cf. https://github.com/SLU-biochar/biocharStability</t>
  </si>
  <si>
    <t>M</t>
  </si>
  <si>
    <t>a</t>
  </si>
  <si>
    <t>c</t>
  </si>
  <si>
    <t>H/C values</t>
  </si>
  <si>
    <t>BC100</t>
  </si>
  <si>
    <t>Default value: 100 years. In this calculator, the time horizon is fixed to 100 years.</t>
  </si>
  <si>
    <t>At given soil temperature, after 100 years</t>
  </si>
  <si>
    <t>Pre-calculated in SLU modelling work</t>
  </si>
  <si>
    <t>Power regression parameter M</t>
  </si>
  <si>
    <t>Power regression parameter A</t>
  </si>
  <si>
    <t>Power regression parameter C</t>
  </si>
  <si>
    <r>
      <t>Coefficient of determination (R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of power regression</t>
    </r>
  </si>
  <si>
    <t xml:space="preserve">
Value can be in the range 0 to 30°C depending on location.
If decimals are entered, the formulas below will round the temperature to the highest degree (e.g. 7.3 is rounded to 8).
</t>
  </si>
  <si>
    <t>This calculator is derived from the data analysis performed by SLU's research project on biochar persistence (2023).</t>
  </si>
  <si>
    <t>The calculator implements the hydrogen-to-organic-carbon correlation, as a function of soil temperature for a fixed time horizon of 100 years.</t>
  </si>
  <si>
    <t>Pre-print of associated publication:</t>
  </si>
  <si>
    <t>Azzi, Elias Sebastian and Li, Haichao and Cederlund, Harald and Karltun, Erik and Sundberg, Cecilia, Modelling Biochar Long-Term Carbon Storage in Soil with Harmonized Analysis of Incubation Data. 
Available at SSRN: http://dx.doi.org/10.2139/ssrn.4601106</t>
  </si>
  <si>
    <t xml:space="preserve">Contact: </t>
  </si>
  <si>
    <t>cecilia.sundberg@slu.se</t>
  </si>
  <si>
    <t xml:space="preserve">Website: </t>
  </si>
  <si>
    <t>https://biochar.systems/stability/</t>
  </si>
  <si>
    <t xml:space="preserve">Repository: </t>
  </si>
  <si>
    <t>https://github.com/SLU-biochar/biocharStability</t>
  </si>
  <si>
    <r>
      <t>Persistence factor F</t>
    </r>
    <r>
      <rPr>
        <vertAlign val="subscript"/>
        <sz val="11"/>
        <color theme="1"/>
        <rFont val="Calibri"/>
        <family val="2"/>
        <scheme val="minor"/>
      </rPr>
      <t>p</t>
    </r>
    <r>
      <rPr>
        <vertAlign val="superscript"/>
        <sz val="11"/>
        <color theme="1"/>
        <rFont val="Calibri"/>
        <family val="2"/>
        <scheme val="minor"/>
      </rPr>
      <t>TH,Ts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</si>
</sst>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333333"/>
      <name val="Consolas"/>
      <family val="3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10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10" fontId="0" fillId="5" borderId="1" xfId="1" applyNumberFormat="1" applyFont="1" applyFill="1" applyBorder="1" applyAlignment="1" applyProtection="1">
      <alignment horizontal="center" vertical="center"/>
    </xf>
    <xf numFmtId="2" fontId="0" fillId="5" borderId="1" xfId="1" applyNumberFormat="1" applyFont="1" applyFill="1" applyBorder="1" applyAlignment="1" applyProtection="1">
      <alignment horizontal="center" vertical="center"/>
    </xf>
    <xf numFmtId="0" fontId="8" fillId="0" borderId="0" xfId="0" applyFont="1"/>
    <xf numFmtId="0" fontId="10" fillId="0" borderId="0" xfId="0" applyFont="1" applyAlignment="1">
      <alignment vertical="center"/>
    </xf>
    <xf numFmtId="165" fontId="0" fillId="0" borderId="0" xfId="0" applyNumberFormat="1"/>
    <xf numFmtId="0" fontId="0" fillId="6" borderId="1" xfId="0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2" fontId="0" fillId="3" borderId="0" xfId="0" applyNumberFormat="1" applyFill="1" applyAlignment="1">
      <alignment vertical="center"/>
    </xf>
    <xf numFmtId="0" fontId="3" fillId="5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2" applyAlignment="1">
      <alignment vertical="center"/>
    </xf>
    <xf numFmtId="0" fontId="0" fillId="0" borderId="0" xfId="0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LU-biochar/biocharStability" TargetMode="External"/><Relationship Id="rId2" Type="http://schemas.openxmlformats.org/officeDocument/2006/relationships/hyperlink" Target="https://biochar.systems/stability/" TargetMode="External"/><Relationship Id="rId1" Type="http://schemas.openxmlformats.org/officeDocument/2006/relationships/hyperlink" Target="mailto:cecilia.sundberg@sl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4"/>
  <sheetViews>
    <sheetView workbookViewId="0">
      <selection activeCell="B13" sqref="B13"/>
    </sheetView>
  </sheetViews>
  <sheetFormatPr defaultRowHeight="14.4" x14ac:dyDescent="0.3"/>
  <cols>
    <col min="2" max="2" width="21.5546875" customWidth="1"/>
    <col min="3" max="3" width="106.77734375" customWidth="1"/>
  </cols>
  <sheetData>
    <row r="3" spans="2:3" ht="18" x14ac:dyDescent="0.3">
      <c r="B3" s="29" t="s">
        <v>0</v>
      </c>
      <c r="C3" s="30"/>
    </row>
    <row r="4" spans="2:3" x14ac:dyDescent="0.3">
      <c r="B4" s="30"/>
      <c r="C4" s="30"/>
    </row>
    <row r="5" spans="2:3" x14ac:dyDescent="0.3">
      <c r="B5" s="30" t="s">
        <v>43</v>
      </c>
      <c r="C5" s="30"/>
    </row>
    <row r="6" spans="2:3" x14ac:dyDescent="0.3">
      <c r="B6" s="30" t="s">
        <v>44</v>
      </c>
      <c r="C6" s="30"/>
    </row>
    <row r="7" spans="2:3" x14ac:dyDescent="0.3">
      <c r="B7" s="30"/>
      <c r="C7" s="30"/>
    </row>
    <row r="8" spans="2:3" x14ac:dyDescent="0.3">
      <c r="B8" s="30" t="s">
        <v>1</v>
      </c>
      <c r="C8" s="30"/>
    </row>
    <row r="9" spans="2:3" x14ac:dyDescent="0.3">
      <c r="B9" s="30"/>
      <c r="C9" s="30"/>
    </row>
    <row r="10" spans="2:3" x14ac:dyDescent="0.3">
      <c r="B10" s="30" t="s">
        <v>47</v>
      </c>
      <c r="C10" s="31" t="s">
        <v>48</v>
      </c>
    </row>
    <row r="11" spans="2:3" x14ac:dyDescent="0.3">
      <c r="B11" s="30" t="s">
        <v>49</v>
      </c>
      <c r="C11" s="31" t="s">
        <v>50</v>
      </c>
    </row>
    <row r="12" spans="2:3" x14ac:dyDescent="0.3">
      <c r="B12" s="30" t="s">
        <v>51</v>
      </c>
      <c r="C12" s="31" t="s">
        <v>52</v>
      </c>
    </row>
    <row r="13" spans="2:3" ht="43.2" x14ac:dyDescent="0.3">
      <c r="B13" s="32" t="s">
        <v>45</v>
      </c>
      <c r="C13" s="32" t="s">
        <v>46</v>
      </c>
    </row>
    <row r="14" spans="2:3" x14ac:dyDescent="0.3">
      <c r="B14" s="5"/>
    </row>
  </sheetData>
  <hyperlinks>
    <hyperlink ref="C10" r:id="rId1" xr:uid="{ECF734B9-86F1-4BCD-827E-4AE134BCCD51}"/>
    <hyperlink ref="C11" r:id="rId2" xr:uid="{77E83851-36C0-4D71-8982-32A28746964E}"/>
    <hyperlink ref="C12" r:id="rId3" xr:uid="{4F445B13-6DE1-4F50-960F-E69CC2A217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tabSelected="1" zoomScale="90" zoomScaleNormal="90" workbookViewId="0">
      <selection activeCell="C2" sqref="C2:N2"/>
    </sheetView>
  </sheetViews>
  <sheetFormatPr defaultColWidth="8.6640625" defaultRowHeight="14.4" x14ac:dyDescent="0.3"/>
  <cols>
    <col min="1" max="1" width="3.21875" style="10" customWidth="1"/>
    <col min="2" max="2" width="4.33203125" style="10" customWidth="1"/>
    <col min="3" max="3" width="39.21875" style="10" customWidth="1"/>
    <col min="4" max="4" width="11.44140625" style="10" customWidth="1"/>
    <col min="5" max="5" width="19.5546875" style="10" customWidth="1"/>
    <col min="6" max="13" width="9.21875" style="10" customWidth="1"/>
    <col min="14" max="14" width="4.33203125" style="10" customWidth="1"/>
    <col min="15" max="15" width="8.6640625" style="10"/>
    <col min="16" max="16" width="13" style="10" customWidth="1"/>
    <col min="17" max="16384" width="8.6640625" style="10"/>
  </cols>
  <sheetData>
    <row r="2" spans="2:16" ht="21" x14ac:dyDescent="0.3">
      <c r="B2" s="9"/>
      <c r="C2" s="19" t="s">
        <v>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6" x14ac:dyDescent="0.3">
      <c r="B3" s="9"/>
      <c r="N3" s="11"/>
    </row>
    <row r="4" spans="2:16" x14ac:dyDescent="0.3">
      <c r="B4" s="9"/>
      <c r="C4" s="12" t="s">
        <v>3</v>
      </c>
      <c r="D4" s="13" t="s">
        <v>4</v>
      </c>
      <c r="E4" s="13" t="s">
        <v>5</v>
      </c>
      <c r="F4" s="22" t="s">
        <v>6</v>
      </c>
      <c r="G4" s="22"/>
      <c r="H4" s="22"/>
      <c r="I4" s="22"/>
      <c r="J4" s="22"/>
      <c r="K4" s="22"/>
      <c r="L4" s="22"/>
      <c r="M4" s="22"/>
      <c r="N4" s="11"/>
    </row>
    <row r="5" spans="2:16" x14ac:dyDescent="0.3">
      <c r="B5" s="9"/>
      <c r="C5" s="14" t="s">
        <v>7</v>
      </c>
      <c r="D5" s="1">
        <v>0.7</v>
      </c>
      <c r="E5" s="15" t="s">
        <v>8</v>
      </c>
      <c r="F5" s="20" t="s">
        <v>9</v>
      </c>
      <c r="G5" s="20"/>
      <c r="H5" s="20"/>
      <c r="I5" s="20"/>
      <c r="J5" s="20"/>
      <c r="K5" s="20"/>
      <c r="L5" s="20"/>
      <c r="M5" s="20"/>
      <c r="N5" s="11"/>
    </row>
    <row r="6" spans="2:16" x14ac:dyDescent="0.3">
      <c r="B6" s="9"/>
      <c r="C6" s="14" t="s">
        <v>10</v>
      </c>
      <c r="D6" s="1">
        <v>0.02</v>
      </c>
      <c r="E6" s="15" t="s">
        <v>8</v>
      </c>
      <c r="F6" s="20" t="s">
        <v>9</v>
      </c>
      <c r="G6" s="20"/>
      <c r="H6" s="20"/>
      <c r="I6" s="20"/>
      <c r="J6" s="20"/>
      <c r="K6" s="20"/>
      <c r="L6" s="20"/>
      <c r="M6" s="20"/>
      <c r="N6" s="11"/>
    </row>
    <row r="7" spans="2:16" ht="45.6" customHeight="1" x14ac:dyDescent="0.3">
      <c r="B7" s="9"/>
      <c r="C7" s="17" t="s">
        <v>11</v>
      </c>
      <c r="D7" s="2">
        <v>15.6</v>
      </c>
      <c r="E7" s="15" t="s">
        <v>12</v>
      </c>
      <c r="F7" s="21" t="s">
        <v>42</v>
      </c>
      <c r="G7" s="21"/>
      <c r="H7" s="21"/>
      <c r="I7" s="21"/>
      <c r="J7" s="21"/>
      <c r="K7" s="21"/>
      <c r="L7" s="21"/>
      <c r="M7" s="21"/>
      <c r="N7" s="11"/>
    </row>
    <row r="8" spans="2:16" x14ac:dyDescent="0.3">
      <c r="B8" s="9"/>
      <c r="N8" s="11"/>
      <c r="P8" s="18"/>
    </row>
    <row r="9" spans="2:16" ht="21" x14ac:dyDescent="0.3">
      <c r="B9" s="9"/>
      <c r="C9" s="19" t="s">
        <v>15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2:16" x14ac:dyDescent="0.3">
      <c r="B10" s="9"/>
      <c r="N10" s="11"/>
    </row>
    <row r="11" spans="2:16" x14ac:dyDescent="0.3">
      <c r="B11" s="9"/>
      <c r="C11" s="12" t="s">
        <v>3</v>
      </c>
      <c r="D11" s="13" t="s">
        <v>4</v>
      </c>
      <c r="E11" s="13" t="s">
        <v>5</v>
      </c>
      <c r="F11" s="22" t="s">
        <v>6</v>
      </c>
      <c r="G11" s="22"/>
      <c r="H11" s="22"/>
      <c r="I11" s="22"/>
      <c r="J11" s="22"/>
      <c r="K11" s="22"/>
      <c r="L11" s="22"/>
      <c r="M11" s="22"/>
      <c r="N11" s="11"/>
    </row>
    <row r="12" spans="2:16" x14ac:dyDescent="0.3">
      <c r="B12" s="9"/>
      <c r="C12" s="14" t="s">
        <v>13</v>
      </c>
      <c r="D12" s="8">
        <v>100</v>
      </c>
      <c r="E12" s="15" t="s">
        <v>14</v>
      </c>
      <c r="F12" s="26" t="s">
        <v>35</v>
      </c>
      <c r="G12" s="27"/>
      <c r="H12" s="27"/>
      <c r="I12" s="27"/>
      <c r="J12" s="27"/>
      <c r="K12" s="27"/>
      <c r="L12" s="27"/>
      <c r="M12" s="28"/>
      <c r="N12" s="11"/>
    </row>
    <row r="13" spans="2:16" x14ac:dyDescent="0.3">
      <c r="B13" s="9"/>
      <c r="C13" s="14" t="s">
        <v>16</v>
      </c>
      <c r="D13" s="16">
        <f>D6/D5*12.011/1.00784</f>
        <v>0.34050189372462747</v>
      </c>
      <c r="E13" s="15" t="s">
        <v>17</v>
      </c>
      <c r="F13" s="20" t="s">
        <v>18</v>
      </c>
      <c r="G13" s="20"/>
      <c r="H13" s="20"/>
      <c r="I13" s="20"/>
      <c r="J13" s="20"/>
      <c r="K13" s="20"/>
      <c r="L13" s="20"/>
      <c r="M13" s="20"/>
      <c r="N13" s="11"/>
    </row>
    <row r="14" spans="2:16" x14ac:dyDescent="0.3">
      <c r="B14" s="9"/>
      <c r="C14" s="14" t="s">
        <v>38</v>
      </c>
      <c r="D14" s="16">
        <f>VLOOKUP(_xlfn.CEILING.MATH($D$7,1),'SLU Modelling'!$D$4:$H$35,2,FALSE)</f>
        <v>92.554989201190807</v>
      </c>
      <c r="E14" s="15" t="s">
        <v>21</v>
      </c>
      <c r="F14" s="20" t="s">
        <v>37</v>
      </c>
      <c r="G14" s="20"/>
      <c r="H14" s="20"/>
      <c r="I14" s="20"/>
      <c r="J14" s="20"/>
      <c r="K14" s="20"/>
      <c r="L14" s="20"/>
      <c r="M14" s="20"/>
      <c r="N14" s="11"/>
    </row>
    <row r="15" spans="2:16" x14ac:dyDescent="0.3">
      <c r="B15" s="9"/>
      <c r="C15" s="14" t="s">
        <v>39</v>
      </c>
      <c r="D15" s="16">
        <f>VLOOKUP(_xlfn.CEILING.MATH($D$7,1),'SLU Modelling'!$D$4:$H$35,3,FALSE)</f>
        <v>44.064256591410299</v>
      </c>
      <c r="E15" s="15" t="s">
        <v>21</v>
      </c>
      <c r="F15" s="20" t="s">
        <v>37</v>
      </c>
      <c r="G15" s="20"/>
      <c r="H15" s="20"/>
      <c r="I15" s="20"/>
      <c r="J15" s="20"/>
      <c r="K15" s="20"/>
      <c r="L15" s="20"/>
      <c r="M15" s="20"/>
      <c r="N15" s="11"/>
    </row>
    <row r="16" spans="2:16" x14ac:dyDescent="0.3">
      <c r="B16" s="9"/>
      <c r="C16" s="14" t="s">
        <v>40</v>
      </c>
      <c r="D16" s="16">
        <f>VLOOKUP(_xlfn.CEILING.MATH($D$7,1),'SLU Modelling'!$D$4:$H$35,4,FALSE)</f>
        <v>2.2476677468370698</v>
      </c>
      <c r="E16" s="15" t="s">
        <v>19</v>
      </c>
      <c r="F16" s="20" t="s">
        <v>37</v>
      </c>
      <c r="G16" s="20"/>
      <c r="H16" s="20"/>
      <c r="I16" s="20"/>
      <c r="J16" s="20"/>
      <c r="K16" s="20"/>
      <c r="L16" s="20"/>
      <c r="M16" s="20"/>
      <c r="N16" s="11"/>
    </row>
    <row r="17" spans="2:14" ht="30.6" x14ac:dyDescent="0.3">
      <c r="B17" s="9"/>
      <c r="C17" s="17" t="s">
        <v>41</v>
      </c>
      <c r="D17" s="16">
        <f>VLOOKUP(_xlfn.CEILING.MATH($D$7,1),'SLU Modelling'!$D$4:$H$35,5,FALSE)</f>
        <v>0.74928137531168704</v>
      </c>
      <c r="E17" s="15" t="s">
        <v>19</v>
      </c>
      <c r="F17" s="20" t="s">
        <v>37</v>
      </c>
      <c r="G17" s="20"/>
      <c r="H17" s="20"/>
      <c r="I17" s="20"/>
      <c r="J17" s="20"/>
      <c r="K17" s="20"/>
      <c r="L17" s="20"/>
      <c r="M17" s="20"/>
      <c r="N17" s="11"/>
    </row>
    <row r="18" spans="2:14" x14ac:dyDescent="0.3">
      <c r="B18" s="9"/>
      <c r="N18" s="11"/>
    </row>
    <row r="19" spans="2:14" ht="21" x14ac:dyDescent="0.3">
      <c r="B19" s="9"/>
      <c r="C19" s="19" t="s">
        <v>20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2:14" x14ac:dyDescent="0.3">
      <c r="B20" s="9"/>
      <c r="N20" s="11"/>
    </row>
    <row r="21" spans="2:14" x14ac:dyDescent="0.3">
      <c r="B21" s="9"/>
      <c r="C21" s="12" t="s">
        <v>3</v>
      </c>
      <c r="D21" s="13" t="s">
        <v>4</v>
      </c>
      <c r="E21" s="13" t="s">
        <v>5</v>
      </c>
      <c r="F21" s="22" t="s">
        <v>6</v>
      </c>
      <c r="G21" s="22"/>
      <c r="H21" s="22"/>
      <c r="I21" s="22"/>
      <c r="J21" s="22"/>
      <c r="K21" s="22"/>
      <c r="L21" s="22"/>
      <c r="M21" s="22"/>
      <c r="N21" s="11"/>
    </row>
    <row r="22" spans="2:14" ht="24" customHeight="1" x14ac:dyDescent="0.3">
      <c r="B22" s="9"/>
      <c r="C22" s="14" t="s">
        <v>53</v>
      </c>
      <c r="D22" s="3">
        <f>MIN($D$14-$D$15*($D$13^$D$16),100)/100</f>
        <v>0.88642558939880178</v>
      </c>
      <c r="E22" s="15" t="s">
        <v>21</v>
      </c>
      <c r="F22" s="20" t="s">
        <v>22</v>
      </c>
      <c r="G22" s="20"/>
      <c r="H22" s="20"/>
      <c r="I22" s="20"/>
      <c r="J22" s="20"/>
      <c r="K22" s="20"/>
      <c r="L22" s="20"/>
      <c r="M22" s="20"/>
      <c r="N22" s="11"/>
    </row>
    <row r="23" spans="2:14" ht="28.8" x14ac:dyDescent="0.3">
      <c r="B23" s="9"/>
      <c r="C23" s="17" t="s">
        <v>23</v>
      </c>
      <c r="D23" s="4">
        <f>1*D5*44/12</f>
        <v>2.5666666666666664</v>
      </c>
      <c r="E23" s="15" t="s">
        <v>24</v>
      </c>
      <c r="F23" s="23" t="s">
        <v>25</v>
      </c>
      <c r="G23" s="24"/>
      <c r="H23" s="24"/>
      <c r="I23" s="24"/>
      <c r="J23" s="24"/>
      <c r="K23" s="24"/>
      <c r="L23" s="24"/>
      <c r="M23" s="25"/>
      <c r="N23" s="11"/>
    </row>
    <row r="24" spans="2:14" ht="28.8" x14ac:dyDescent="0.3">
      <c r="B24" s="9"/>
      <c r="C24" s="17" t="s">
        <v>26</v>
      </c>
      <c r="D24" s="4">
        <f>1*D5*D22*44/12</f>
        <v>2.2751590127902577</v>
      </c>
      <c r="E24" s="15" t="s">
        <v>24</v>
      </c>
      <c r="F24" s="20" t="s">
        <v>36</v>
      </c>
      <c r="G24" s="20"/>
      <c r="H24" s="20"/>
      <c r="I24" s="20"/>
      <c r="J24" s="20"/>
      <c r="K24" s="20"/>
      <c r="L24" s="20"/>
      <c r="M24" s="20"/>
      <c r="N24" s="11"/>
    </row>
    <row r="25" spans="2:14" x14ac:dyDescent="0.3">
      <c r="B25" s="9"/>
      <c r="N25" s="11"/>
    </row>
    <row r="26" spans="2:14" ht="21" x14ac:dyDescent="0.3">
      <c r="B26" s="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sheetProtection sheet="1" objects="1" scenarios="1"/>
  <mergeCells count="19">
    <mergeCell ref="C2:N2"/>
    <mergeCell ref="C9:N9"/>
    <mergeCell ref="C19:N19"/>
    <mergeCell ref="F4:M4"/>
    <mergeCell ref="F12:M12"/>
    <mergeCell ref="F11:M11"/>
    <mergeCell ref="F14:M14"/>
    <mergeCell ref="C26:N26"/>
    <mergeCell ref="F22:M22"/>
    <mergeCell ref="F24:M24"/>
    <mergeCell ref="F5:M5"/>
    <mergeCell ref="F13:M13"/>
    <mergeCell ref="F16:M16"/>
    <mergeCell ref="F17:M17"/>
    <mergeCell ref="F7:M7"/>
    <mergeCell ref="F6:M6"/>
    <mergeCell ref="F21:M21"/>
    <mergeCell ref="F23:M23"/>
    <mergeCell ref="F15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6B1E-D2A8-4F33-B6BB-FB6E913E681E}">
  <dimension ref="B2:AB35"/>
  <sheetViews>
    <sheetView topLeftCell="B1" zoomScale="91" zoomScaleNormal="130" workbookViewId="0">
      <selection activeCell="R50" sqref="R50"/>
    </sheetView>
  </sheetViews>
  <sheetFormatPr defaultRowHeight="14.4" x14ac:dyDescent="0.3"/>
  <cols>
    <col min="4" max="4" width="15.33203125" customWidth="1"/>
    <col min="9" max="9" width="3.88671875" customWidth="1"/>
    <col min="10" max="10" width="10.88671875" customWidth="1"/>
    <col min="11" max="28" width="5.6640625" customWidth="1"/>
  </cols>
  <sheetData>
    <row r="2" spans="2:28" x14ac:dyDescent="0.3">
      <c r="B2" s="5" t="s">
        <v>29</v>
      </c>
    </row>
    <row r="3" spans="2:28" x14ac:dyDescent="0.3">
      <c r="J3" t="s">
        <v>33</v>
      </c>
      <c r="K3">
        <v>0</v>
      </c>
      <c r="L3">
        <v>0.05</v>
      </c>
      <c r="M3">
        <f>L3+$L$3</f>
        <v>0.1</v>
      </c>
      <c r="N3">
        <f t="shared" ref="N3:AB3" si="0">M3+$L$3</f>
        <v>0.15000000000000002</v>
      </c>
      <c r="O3">
        <f t="shared" si="0"/>
        <v>0.2</v>
      </c>
      <c r="P3">
        <f t="shared" si="0"/>
        <v>0.25</v>
      </c>
      <c r="Q3">
        <f t="shared" si="0"/>
        <v>0.3</v>
      </c>
      <c r="R3">
        <f t="shared" si="0"/>
        <v>0.35</v>
      </c>
      <c r="S3">
        <f t="shared" si="0"/>
        <v>0.39999999999999997</v>
      </c>
      <c r="T3">
        <f t="shared" si="0"/>
        <v>0.44999999999999996</v>
      </c>
      <c r="U3">
        <f t="shared" si="0"/>
        <v>0.49999999999999994</v>
      </c>
      <c r="V3">
        <f>U3+$L$3</f>
        <v>0.54999999999999993</v>
      </c>
      <c r="W3">
        <f t="shared" si="0"/>
        <v>0.6</v>
      </c>
      <c r="X3">
        <f t="shared" si="0"/>
        <v>0.65</v>
      </c>
      <c r="Y3">
        <f t="shared" si="0"/>
        <v>0.70000000000000007</v>
      </c>
      <c r="Z3">
        <f t="shared" si="0"/>
        <v>0.75000000000000011</v>
      </c>
      <c r="AA3">
        <f>Z3+$L$3</f>
        <v>0.80000000000000016</v>
      </c>
      <c r="AB3">
        <f t="shared" si="0"/>
        <v>0.8500000000000002</v>
      </c>
    </row>
    <row r="4" spans="2:28" x14ac:dyDescent="0.3">
      <c r="D4" t="s">
        <v>27</v>
      </c>
      <c r="E4" t="s">
        <v>30</v>
      </c>
      <c r="F4" t="s">
        <v>31</v>
      </c>
      <c r="G4" t="s">
        <v>32</v>
      </c>
      <c r="H4" t="s">
        <v>28</v>
      </c>
      <c r="J4" t="s">
        <v>34</v>
      </c>
    </row>
    <row r="5" spans="2:28" x14ac:dyDescent="0.3">
      <c r="D5" s="6">
        <v>0</v>
      </c>
      <c r="E5">
        <v>93.737415107293103</v>
      </c>
      <c r="F5">
        <v>21.1299967679833</v>
      </c>
      <c r="G5">
        <v>4.2906567620029801</v>
      </c>
      <c r="H5">
        <v>0.91474121714498502</v>
      </c>
      <c r="K5" s="7">
        <f>$E5-$F5*(K$3^$G5)</f>
        <v>93.737415107293103</v>
      </c>
      <c r="L5" s="7">
        <f t="shared" ref="L5:AB19" si="1">$E5-$F5*(L$3^$G5)</f>
        <v>93.737359819878421</v>
      </c>
      <c r="M5" s="7">
        <f t="shared" si="1"/>
        <v>93.736333068905353</v>
      </c>
      <c r="N5" s="7">
        <f t="shared" si="1"/>
        <v>93.731252140609016</v>
      </c>
      <c r="O5" s="7">
        <f t="shared" si="1"/>
        <v>93.716238369704982</v>
      </c>
      <c r="P5" s="7">
        <f t="shared" si="1"/>
        <v>93.682249721756065</v>
      </c>
      <c r="Q5" s="7">
        <f t="shared" si="1"/>
        <v>93.6167987505073</v>
      </c>
      <c r="R5" s="7">
        <f t="shared" si="1"/>
        <v>93.5037187719781</v>
      </c>
      <c r="S5" s="7">
        <f t="shared" si="1"/>
        <v>93.322961960388255</v>
      </c>
      <c r="T5" s="7">
        <f t="shared" si="1"/>
        <v>93.050420452722534</v>
      </c>
      <c r="U5" s="7">
        <f t="shared" si="1"/>
        <v>92.657764970395903</v>
      </c>
      <c r="V5" s="7">
        <f t="shared" si="1"/>
        <v>92.11229730186578</v>
      </c>
      <c r="W5" s="7">
        <f t="shared" si="1"/>
        <v>91.376814073726564</v>
      </c>
      <c r="X5" s="7">
        <f t="shared" si="1"/>
        <v>90.409479923379408</v>
      </c>
      <c r="Y5" s="7">
        <f t="shared" si="1"/>
        <v>89.163708643376097</v>
      </c>
      <c r="Z5" s="7">
        <f t="shared" si="1"/>
        <v>87.5880511850186</v>
      </c>
      <c r="AA5" s="7">
        <f t="shared" si="1"/>
        <v>85.626089636851617</v>
      </c>
      <c r="AB5" s="7">
        <f t="shared" si="1"/>
        <v>83.216336462103115</v>
      </c>
    </row>
    <row r="6" spans="2:28" x14ac:dyDescent="0.3">
      <c r="D6" s="6">
        <v>1</v>
      </c>
      <c r="E6">
        <v>93.494281197550393</v>
      </c>
      <c r="F6">
        <v>22.800523356545099</v>
      </c>
      <c r="G6">
        <v>4.0863312372338898</v>
      </c>
      <c r="H6">
        <v>0.906558777175548</v>
      </c>
      <c r="K6" s="7">
        <f t="shared" ref="K6:Z27" si="2">$E6-$F6*(K$3^$G6)</f>
        <v>93.494281197550393</v>
      </c>
      <c r="L6" s="7">
        <f t="shared" si="1"/>
        <v>93.494171169022124</v>
      </c>
      <c r="M6" s="7">
        <f t="shared" si="1"/>
        <v>93.492412179143358</v>
      </c>
      <c r="N6" s="7">
        <f t="shared" si="1"/>
        <v>93.484482219360586</v>
      </c>
      <c r="O6" s="7">
        <f t="shared" si="1"/>
        <v>93.462532796833599</v>
      </c>
      <c r="P6" s="7">
        <f t="shared" si="1"/>
        <v>93.415262791202977</v>
      </c>
      <c r="Q6" s="7">
        <f t="shared" si="1"/>
        <v>93.327829179199526</v>
      </c>
      <c r="R6" s="7">
        <f t="shared" si="1"/>
        <v>93.181777022879118</v>
      </c>
      <c r="S6" s="7">
        <f t="shared" si="1"/>
        <v>92.9549815607553</v>
      </c>
      <c r="T6" s="7">
        <f t="shared" si="1"/>
        <v>92.621598675358996</v>
      </c>
      <c r="U6" s="7">
        <f t="shared" si="1"/>
        <v>92.152021528365168</v>
      </c>
      <c r="V6" s="7">
        <f t="shared" si="1"/>
        <v>91.512841938865591</v>
      </c>
      <c r="W6" s="7">
        <f t="shared" si="1"/>
        <v>90.666815529557255</v>
      </c>
      <c r="X6" s="7">
        <f t="shared" si="1"/>
        <v>89.572829942412028</v>
      </c>
      <c r="Y6" s="7">
        <f t="shared" si="1"/>
        <v>88.185875605705746</v>
      </c>
      <c r="Z6" s="7">
        <f t="shared" si="1"/>
        <v>86.457018656995345</v>
      </c>
      <c r="AA6" s="7">
        <f t="shared" si="1"/>
        <v>84.333375713154126</v>
      </c>
      <c r="AB6" s="7">
        <f t="shared" si="1"/>
        <v>81.758090241393589</v>
      </c>
    </row>
    <row r="7" spans="2:28" x14ac:dyDescent="0.3">
      <c r="D7" s="6">
        <v>2</v>
      </c>
      <c r="E7">
        <v>93.273282912901195</v>
      </c>
      <c r="F7">
        <v>24.423265632402799</v>
      </c>
      <c r="G7">
        <v>3.8990841567632999</v>
      </c>
      <c r="H7">
        <v>0.89773593872346602</v>
      </c>
      <c r="K7" s="7">
        <f t="shared" si="2"/>
        <v>93.273282912901195</v>
      </c>
      <c r="L7" s="7">
        <f t="shared" si="1"/>
        <v>93.273076385210302</v>
      </c>
      <c r="M7" s="7">
        <f t="shared" si="1"/>
        <v>93.270201715121772</v>
      </c>
      <c r="N7" s="7">
        <f t="shared" si="1"/>
        <v>93.258309727073112</v>
      </c>
      <c r="O7" s="7">
        <f t="shared" si="1"/>
        <v>93.227314356749318</v>
      </c>
      <c r="P7" s="7">
        <f t="shared" si="1"/>
        <v>93.163553979093152</v>
      </c>
      <c r="Q7" s="7">
        <f t="shared" si="1"/>
        <v>93.049897144513849</v>
      </c>
      <c r="R7" s="7">
        <f t="shared" si="1"/>
        <v>92.865821329875914</v>
      </c>
      <c r="S7" s="7">
        <f t="shared" si="1"/>
        <v>92.587475539938112</v>
      </c>
      <c r="T7" s="7">
        <f t="shared" si="1"/>
        <v>92.18773214308527</v>
      </c>
      <c r="U7" s="7">
        <f t="shared" si="1"/>
        <v>91.636231020640594</v>
      </c>
      <c r="V7" s="7">
        <f t="shared" si="1"/>
        <v>90.899417957939079</v>
      </c>
      <c r="W7" s="7">
        <f t="shared" si="1"/>
        <v>89.940578564544481</v>
      </c>
      <c r="X7" s="7">
        <f t="shared" si="1"/>
        <v>88.719868625556074</v>
      </c>
      <c r="Y7" s="7">
        <f t="shared" si="1"/>
        <v>87.19434154013652</v>
      </c>
      <c r="Z7" s="7">
        <f t="shared" si="1"/>
        <v>85.317973339237241</v>
      </c>
      <c r="AA7" s="7">
        <f t="shared" si="1"/>
        <v>83.041685660716354</v>
      </c>
      <c r="AB7" s="7">
        <f t="shared" si="1"/>
        <v>80.313366978713319</v>
      </c>
    </row>
    <row r="8" spans="2:28" x14ac:dyDescent="0.3">
      <c r="D8" s="6">
        <v>3</v>
      </c>
      <c r="E8">
        <v>93.074703511041903</v>
      </c>
      <c r="F8">
        <v>26.003026554037501</v>
      </c>
      <c r="G8">
        <v>3.7262920725096298</v>
      </c>
      <c r="H8">
        <v>0.888378647381877</v>
      </c>
      <c r="K8" s="7">
        <f t="shared" si="2"/>
        <v>93.074703511041903</v>
      </c>
      <c r="L8" s="7">
        <f t="shared" si="1"/>
        <v>93.074334528226274</v>
      </c>
      <c r="M8" s="7">
        <f t="shared" si="1"/>
        <v>93.069820003902493</v>
      </c>
      <c r="N8" s="7">
        <f t="shared" si="1"/>
        <v>93.052577695389189</v>
      </c>
      <c r="O8" s="7">
        <f t="shared" si="1"/>
        <v>93.010070034980345</v>
      </c>
      <c r="P8" s="7">
        <f t="shared" si="1"/>
        <v>92.92625613458479</v>
      </c>
      <c r="Q8" s="7">
        <f t="shared" si="1"/>
        <v>92.781867167097744</v>
      </c>
      <c r="R8" s="7">
        <f t="shared" si="1"/>
        <v>92.554601817952502</v>
      </c>
      <c r="S8" s="7">
        <f t="shared" si="1"/>
        <v>92.219276026543639</v>
      </c>
      <c r="T8" s="7">
        <f t="shared" si="1"/>
        <v>91.747943300080834</v>
      </c>
      <c r="U8" s="7">
        <f t="shared" si="1"/>
        <v>91.109994608458251</v>
      </c>
      <c r="V8" s="7">
        <f t="shared" si="1"/>
        <v>90.272243349309136</v>
      </c>
      <c r="W8" s="7">
        <f t="shared" si="1"/>
        <v>89.198998963893075</v>
      </c>
      <c r="X8" s="7">
        <f t="shared" si="1"/>
        <v>87.852131661926208</v>
      </c>
      <c r="Y8" s="7">
        <f t="shared" si="1"/>
        <v>86.191130011467123</v>
      </c>
      <c r="Z8" s="7">
        <f t="shared" si="1"/>
        <v>84.173152689310385</v>
      </c>
      <c r="AA8" s="7">
        <f t="shared" si="1"/>
        <v>81.753075373046144</v>
      </c>
      <c r="AB8" s="7">
        <f t="shared" si="1"/>
        <v>78.883533534502433</v>
      </c>
    </row>
    <row r="9" spans="2:28" x14ac:dyDescent="0.3">
      <c r="D9" s="6">
        <v>4</v>
      </c>
      <c r="E9">
        <v>92.898865315687701</v>
      </c>
      <c r="F9">
        <v>27.544223129640699</v>
      </c>
      <c r="G9">
        <v>3.5659267123953899</v>
      </c>
      <c r="H9">
        <v>0.87858163434199799</v>
      </c>
      <c r="K9" s="7">
        <f t="shared" si="2"/>
        <v>92.898865315687701</v>
      </c>
      <c r="L9" s="7">
        <f t="shared" si="1"/>
        <v>92.898233409056772</v>
      </c>
      <c r="M9" s="7">
        <f t="shared" si="1"/>
        <v>92.891381832015398</v>
      </c>
      <c r="N9" s="7">
        <f t="shared" si="1"/>
        <v>92.867094209220227</v>
      </c>
      <c r="O9" s="7">
        <f t="shared" si="1"/>
        <v>92.810240627905372</v>
      </c>
      <c r="P9" s="7">
        <f t="shared" si="1"/>
        <v>92.70247108655208</v>
      </c>
      <c r="Q9" s="7">
        <f t="shared" si="1"/>
        <v>92.522609481576652</v>
      </c>
      <c r="R9" s="7">
        <f t="shared" si="1"/>
        <v>92.246920872268873</v>
      </c>
      <c r="S9" s="7">
        <f t="shared" si="1"/>
        <v>91.849309302946594</v>
      </c>
      <c r="T9" s="7">
        <f t="shared" si="1"/>
        <v>91.301472351660479</v>
      </c>
      <c r="U9" s="7">
        <f t="shared" si="1"/>
        <v>90.573026441499465</v>
      </c>
      <c r="V9" s="7">
        <f t="shared" si="1"/>
        <v>89.631611252208444</v>
      </c>
      <c r="W9" s="7">
        <f t="shared" si="1"/>
        <v>88.442978554313882</v>
      </c>
      <c r="X9" s="7">
        <f t="shared" si="1"/>
        <v>86.97106905093257</v>
      </c>
      <c r="Y9" s="7">
        <f t="shared" si="1"/>
        <v>85.178079745825215</v>
      </c>
      <c r="Z9" s="7">
        <f t="shared" si="1"/>
        <v>83.024523667625203</v>
      </c>
      <c r="AA9" s="7">
        <f t="shared" si="1"/>
        <v>80.469283317198204</v>
      </c>
      <c r="AB9" s="7">
        <f t="shared" si="1"/>
        <v>77.469658883231375</v>
      </c>
    </row>
    <row r="10" spans="2:28" x14ac:dyDescent="0.3">
      <c r="D10" s="6">
        <v>5</v>
      </c>
      <c r="E10">
        <v>92.745792048290099</v>
      </c>
      <c r="F10">
        <v>29.0501621281125</v>
      </c>
      <c r="G10">
        <v>3.4164674180080699</v>
      </c>
      <c r="H10">
        <v>0.86842925852421404</v>
      </c>
      <c r="K10" s="7">
        <f t="shared" si="2"/>
        <v>92.745792048290099</v>
      </c>
      <c r="L10" s="7">
        <f t="shared" si="1"/>
        <v>92.744749197989933</v>
      </c>
      <c r="M10" s="7">
        <f t="shared" si="1"/>
        <v>92.73465728106315</v>
      </c>
      <c r="N10" s="7">
        <f t="shared" si="1"/>
        <v>92.701299099304677</v>
      </c>
      <c r="O10" s="7">
        <f t="shared" si="1"/>
        <v>92.626903420479863</v>
      </c>
      <c r="P10" s="7">
        <f t="shared" si="1"/>
        <v>92.490973981556493</v>
      </c>
      <c r="Q10" s="7">
        <f t="shared" si="1"/>
        <v>92.270729970718804</v>
      </c>
      <c r="R10" s="7">
        <f t="shared" si="1"/>
        <v>91.941392368188332</v>
      </c>
      <c r="S10" s="7">
        <f t="shared" si="1"/>
        <v>91.476389147043321</v>
      </c>
      <c r="T10" s="7">
        <f t="shared" si="1"/>
        <v>90.847511433035734</v>
      </c>
      <c r="U10" s="7">
        <f t="shared" si="1"/>
        <v>90.02503734567847</v>
      </c>
      <c r="V10" s="7">
        <f t="shared" si="1"/>
        <v>88.977833220213128</v>
      </c>
      <c r="W10" s="7">
        <f t="shared" si="1"/>
        <v>87.673438277802489</v>
      </c>
      <c r="X10" s="7">
        <f t="shared" si="1"/>
        <v>86.078136759432695</v>
      </c>
      <c r="Y10" s="7">
        <f t="shared" si="1"/>
        <v>84.157020300389661</v>
      </c>
      <c r="Z10" s="7">
        <f t="shared" si="1"/>
        <v>81.874042534554661</v>
      </c>
      <c r="AA10" s="7">
        <f t="shared" si="1"/>
        <v>79.192067395450962</v>
      </c>
      <c r="AB10" s="7">
        <f t="shared" si="1"/>
        <v>76.072912222381348</v>
      </c>
    </row>
    <row r="11" spans="2:28" x14ac:dyDescent="0.3">
      <c r="D11" s="6">
        <v>6</v>
      </c>
      <c r="E11">
        <v>92.615709017160498</v>
      </c>
      <c r="F11">
        <v>30.524417744755599</v>
      </c>
      <c r="G11">
        <v>3.27663067525814</v>
      </c>
      <c r="H11">
        <v>0.85799616133402301</v>
      </c>
      <c r="K11" s="7">
        <f t="shared" si="2"/>
        <v>92.615709017160498</v>
      </c>
      <c r="L11" s="7">
        <f t="shared" si="1"/>
        <v>92.614043103093948</v>
      </c>
      <c r="M11" s="7">
        <f t="shared" si="1"/>
        <v>92.599564810315968</v>
      </c>
      <c r="N11" s="7">
        <f t="shared" si="1"/>
        <v>92.554754943672094</v>
      </c>
      <c r="O11" s="7">
        <f t="shared" si="1"/>
        <v>92.459257120947441</v>
      </c>
      <c r="P11" s="7">
        <f t="shared" si="1"/>
        <v>92.290682231772124</v>
      </c>
      <c r="Q11" s="7">
        <f t="shared" si="1"/>
        <v>92.025009178449935</v>
      </c>
      <c r="R11" s="7">
        <f t="shared" si="1"/>
        <v>91.636835099474624</v>
      </c>
      <c r="S11" s="7">
        <f t="shared" si="1"/>
        <v>91.099549315764932</v>
      </c>
      <c r="T11" s="7">
        <f t="shared" si="1"/>
        <v>90.385462481973065</v>
      </c>
      <c r="U11" s="7">
        <f t="shared" si="1"/>
        <v>89.465906900291941</v>
      </c>
      <c r="V11" s="7">
        <f t="shared" si="1"/>
        <v>88.311317047916546</v>
      </c>
      <c r="W11" s="7">
        <f t="shared" si="1"/>
        <v>86.891295873236885</v>
      </c>
      <c r="X11" s="7">
        <f t="shared" si="1"/>
        <v>85.17467047674981</v>
      </c>
      <c r="Y11" s="7">
        <f t="shared" si="1"/>
        <v>83.129539640718932</v>
      </c>
      <c r="Z11" s="7">
        <f t="shared" si="1"/>
        <v>80.723314949461596</v>
      </c>
      <c r="AA11" s="7">
        <f t="shared" si="1"/>
        <v>77.92275676936265</v>
      </c>
      <c r="AB11" s="7">
        <f t="shared" si="1"/>
        <v>74.694006036911873</v>
      </c>
    </row>
    <row r="12" spans="2:28" x14ac:dyDescent="0.3">
      <c r="D12" s="6">
        <v>7</v>
      </c>
      <c r="E12">
        <v>92.508732205416294</v>
      </c>
      <c r="F12">
        <v>31.970083560639601</v>
      </c>
      <c r="G12">
        <v>3.14538770521184</v>
      </c>
      <c r="H12">
        <v>0.84734799280011097</v>
      </c>
      <c r="K12" s="7">
        <f t="shared" si="2"/>
        <v>92.508732205416294</v>
      </c>
      <c r="L12" s="7">
        <f t="shared" si="1"/>
        <v>92.506146970464101</v>
      </c>
      <c r="M12" s="7">
        <f t="shared" si="1"/>
        <v>92.485857470698377</v>
      </c>
      <c r="N12" s="7">
        <f t="shared" si="1"/>
        <v>92.426842115606092</v>
      </c>
      <c r="O12" s="7">
        <f t="shared" si="1"/>
        <v>92.306331457286731</v>
      </c>
      <c r="P12" s="7">
        <f t="shared" si="1"/>
        <v>92.100383035715325</v>
      </c>
      <c r="Q12" s="7">
        <f t="shared" si="1"/>
        <v>91.784150449764198</v>
      </c>
      <c r="R12" s="7">
        <f t="shared" si="1"/>
        <v>91.332045074627388</v>
      </c>
      <c r="S12" s="7">
        <f t="shared" si="1"/>
        <v>90.717845301214339</v>
      </c>
      <c r="T12" s="7">
        <f t="shared" si="1"/>
        <v>89.914775782449965</v>
      </c>
      <c r="U12" s="7">
        <f t="shared" si="1"/>
        <v>88.895567792155035</v>
      </c>
      <c r="V12" s="7">
        <f t="shared" si="1"/>
        <v>87.632506864294172</v>
      </c>
      <c r="W12" s="7">
        <f t="shared" si="1"/>
        <v>86.09747143087445</v>
      </c>
      <c r="X12" s="7">
        <f t="shared" si="1"/>
        <v>84.261964841387311</v>
      </c>
      <c r="Y12" s="7">
        <f t="shared" si="1"/>
        <v>82.097142365225267</v>
      </c>
      <c r="Z12" s="7">
        <f t="shared" si="1"/>
        <v>79.573834295134745</v>
      </c>
      <c r="AA12" s="7">
        <f t="shared" si="1"/>
        <v>76.662565957112875</v>
      </c>
      <c r="AB12" s="7">
        <f t="shared" si="1"/>
        <v>73.333575222330026</v>
      </c>
    </row>
    <row r="13" spans="2:28" x14ac:dyDescent="0.3">
      <c r="D13" s="6">
        <v>8</v>
      </c>
      <c r="E13">
        <v>92.424518521092097</v>
      </c>
      <c r="F13">
        <v>33.389180407750501</v>
      </c>
      <c r="G13">
        <v>3.0219640342370999</v>
      </c>
      <c r="H13">
        <v>0.836542236937318</v>
      </c>
      <c r="K13" s="7">
        <f t="shared" si="2"/>
        <v>92.424518521092097</v>
      </c>
      <c r="L13" s="7">
        <f t="shared" si="1"/>
        <v>92.420610652924168</v>
      </c>
      <c r="M13" s="7">
        <f t="shared" si="1"/>
        <v>92.392775977514788</v>
      </c>
      <c r="N13" s="7">
        <f t="shared" si="1"/>
        <v>92.31642910367276</v>
      </c>
      <c r="O13" s="7">
        <f t="shared" si="1"/>
        <v>92.166682527281807</v>
      </c>
      <c r="P13" s="7">
        <f t="shared" si="1"/>
        <v>91.918458396047512</v>
      </c>
      <c r="Q13" s="7">
        <f t="shared" si="1"/>
        <v>91.546537766562551</v>
      </c>
      <c r="R13" s="7">
        <f t="shared" si="1"/>
        <v>91.025589155727744</v>
      </c>
      <c r="S13" s="7">
        <f t="shared" si="1"/>
        <v>90.330187310921829</v>
      </c>
      <c r="T13" s="7">
        <f t="shared" si="1"/>
        <v>89.434826531495617</v>
      </c>
      <c r="U13" s="7">
        <f t="shared" si="1"/>
        <v>88.313930629770169</v>
      </c>
      <c r="V13" s="7">
        <f t="shared" si="1"/>
        <v>86.941860668403834</v>
      </c>
      <c r="W13" s="7">
        <f t="shared" si="1"/>
        <v>85.29292114802324</v>
      </c>
      <c r="X13" s="7">
        <f t="shared" si="1"/>
        <v>83.341365070687104</v>
      </c>
      <c r="Y13" s="7">
        <f t="shared" si="1"/>
        <v>81.061398161481151</v>
      </c>
      <c r="Z13" s="7">
        <f t="shared" si="1"/>
        <v>78.427182443033672</v>
      </c>
      <c r="AA13" s="7">
        <f t="shared" si="1"/>
        <v>75.412839301779869</v>
      </c>
      <c r="AB13" s="7">
        <f t="shared" si="1"/>
        <v>71.992452147634083</v>
      </c>
    </row>
    <row r="14" spans="2:28" x14ac:dyDescent="0.3">
      <c r="D14" s="6">
        <v>9</v>
      </c>
      <c r="E14">
        <v>92.3631567185422</v>
      </c>
      <c r="F14">
        <v>34.784574186906397</v>
      </c>
      <c r="G14">
        <v>2.9056146061723802</v>
      </c>
      <c r="H14">
        <v>0.82562908690284298</v>
      </c>
      <c r="K14" s="7">
        <f t="shared" si="2"/>
        <v>92.3631567185422</v>
      </c>
      <c r="L14" s="7">
        <f t="shared" si="1"/>
        <v>92.357387793010844</v>
      </c>
      <c r="M14" s="7">
        <f t="shared" si="1"/>
        <v>92.319928027519865</v>
      </c>
      <c r="N14" s="7">
        <f t="shared" si="1"/>
        <v>92.222737866097077</v>
      </c>
      <c r="O14" s="7">
        <f t="shared" si="1"/>
        <v>92.039228160729039</v>
      </c>
      <c r="P14" s="7">
        <f t="shared" si="1"/>
        <v>91.743669448018593</v>
      </c>
      <c r="Q14" s="7">
        <f t="shared" si="1"/>
        <v>91.310946362720429</v>
      </c>
      <c r="R14" s="7">
        <f t="shared" si="1"/>
        <v>90.716420105493441</v>
      </c>
      <c r="S14" s="7">
        <f t="shared" si="1"/>
        <v>89.935840320905029</v>
      </c>
      <c r="T14" s="7">
        <f t="shared" si="1"/>
        <v>88.945283838259911</v>
      </c>
      <c r="U14" s="7">
        <f t="shared" si="1"/>
        <v>87.721109657236951</v>
      </c>
      <c r="V14" s="7">
        <f t="shared" si="1"/>
        <v>86.239924505400111</v>
      </c>
      <c r="W14" s="7">
        <f t="shared" si="1"/>
        <v>84.47855565807339</v>
      </c>
      <c r="X14" s="7">
        <f t="shared" si="1"/>
        <v>82.414028959420889</v>
      </c>
      <c r="Y14" s="7">
        <f t="shared" si="1"/>
        <v>80.023550694215686</v>
      </c>
      <c r="Z14" s="7">
        <f t="shared" si="1"/>
        <v>77.284492388691405</v>
      </c>
      <c r="AA14" s="7">
        <f t="shared" si="1"/>
        <v>74.174377890228541</v>
      </c>
      <c r="AB14" s="7">
        <f t="shared" si="1"/>
        <v>70.670872254106172</v>
      </c>
    </row>
    <row r="15" spans="2:28" x14ac:dyDescent="0.3">
      <c r="D15" s="6">
        <v>10</v>
      </c>
      <c r="E15">
        <v>92.324430783025704</v>
      </c>
      <c r="F15">
        <v>36.158438030436002</v>
      </c>
      <c r="G15">
        <v>2.7957511174180301</v>
      </c>
      <c r="H15">
        <v>0.814652309517648</v>
      </c>
      <c r="K15" s="7">
        <f t="shared" si="2"/>
        <v>92.324430783025704</v>
      </c>
      <c r="L15" s="7">
        <f t="shared" si="1"/>
        <v>92.316096781081896</v>
      </c>
      <c r="M15" s="7">
        <f t="shared" si="1"/>
        <v>92.266560108533142</v>
      </c>
      <c r="N15" s="7">
        <f t="shared" si="1"/>
        <v>92.144640639777393</v>
      </c>
      <c r="O15" s="7">
        <f t="shared" si="1"/>
        <v>91.922581228777219</v>
      </c>
      <c r="P15" s="7">
        <f t="shared" si="1"/>
        <v>91.574536974149353</v>
      </c>
      <c r="Q15" s="7">
        <f t="shared" si="1"/>
        <v>91.075981727331936</v>
      </c>
      <c r="R15" s="7">
        <f t="shared" si="1"/>
        <v>90.403386451431444</v>
      </c>
      <c r="S15" s="7">
        <f t="shared" si="1"/>
        <v>89.534018097055565</v>
      </c>
      <c r="T15" s="7">
        <f t="shared" si="1"/>
        <v>88.445802504894345</v>
      </c>
      <c r="U15" s="7">
        <f t="shared" si="1"/>
        <v>87.117225311982423</v>
      </c>
      <c r="V15" s="7">
        <f t="shared" si="1"/>
        <v>85.527257203990757</v>
      </c>
      <c r="W15" s="7">
        <f t="shared" si="1"/>
        <v>83.655295665256816</v>
      </c>
      <c r="X15" s="7">
        <f t="shared" si="1"/>
        <v>81.481118402431406</v>
      </c>
      <c r="Y15" s="7">
        <f t="shared" si="1"/>
        <v>78.984845317473741</v>
      </c>
      <c r="Z15" s="7">
        <f t="shared" si="1"/>
        <v>76.146906920183497</v>
      </c>
      <c r="AA15" s="7">
        <f t="shared" si="1"/>
        <v>72.948017705786611</v>
      </c>
      <c r="AB15" s="7">
        <f t="shared" si="1"/>
        <v>69.369153437114861</v>
      </c>
    </row>
    <row r="16" spans="2:28" x14ac:dyDescent="0.3">
      <c r="D16" s="6">
        <v>11</v>
      </c>
      <c r="E16">
        <v>92.308322857842995</v>
      </c>
      <c r="F16">
        <v>37.513247608622002</v>
      </c>
      <c r="G16">
        <v>2.69183006299484</v>
      </c>
      <c r="H16">
        <v>0.80365005248423405</v>
      </c>
      <c r="K16" s="7">
        <f t="shared" si="2"/>
        <v>92.308322857842995</v>
      </c>
      <c r="L16" s="7">
        <f t="shared" si="1"/>
        <v>92.296518754351922</v>
      </c>
      <c r="M16" s="7">
        <f t="shared" si="1"/>
        <v>92.232052707817047</v>
      </c>
      <c r="N16" s="7">
        <f t="shared" si="1"/>
        <v>92.081146911627343</v>
      </c>
      <c r="O16" s="7">
        <f t="shared" si="1"/>
        <v>91.815516624029598</v>
      </c>
      <c r="P16" s="7">
        <f t="shared" si="1"/>
        <v>91.409774449410875</v>
      </c>
      <c r="Q16" s="7">
        <f t="shared" si="1"/>
        <v>90.840465217213577</v>
      </c>
      <c r="R16" s="7">
        <f t="shared" si="1"/>
        <v>90.085559039823821</v>
      </c>
      <c r="S16" s="7">
        <f t="shared" si="1"/>
        <v>89.124141575876962</v>
      </c>
      <c r="T16" s="7">
        <f t="shared" si="1"/>
        <v>87.936206790070202</v>
      </c>
      <c r="U16" s="7">
        <f t="shared" si="1"/>
        <v>86.502509483831787</v>
      </c>
      <c r="V16" s="7">
        <f t="shared" si="1"/>
        <v>84.804455549556266</v>
      </c>
      <c r="W16" s="7">
        <f t="shared" si="1"/>
        <v>82.824017459115453</v>
      </c>
      <c r="X16" s="7">
        <f t="shared" si="1"/>
        <v>80.543667404787314</v>
      </c>
      <c r="Y16" s="7">
        <f t="shared" si="1"/>
        <v>77.946323236206808</v>
      </c>
      <c r="Z16" s="7">
        <f t="shared" si="1"/>
        <v>75.015303946199722</v>
      </c>
      <c r="AA16" s="7">
        <f t="shared" si="1"/>
        <v>71.734292456551515</v>
      </c>
      <c r="AB16" s="7">
        <f t="shared" si="1"/>
        <v>68.08730409957758</v>
      </c>
    </row>
    <row r="17" spans="4:28" x14ac:dyDescent="0.3">
      <c r="D17" s="6">
        <v>12</v>
      </c>
      <c r="E17">
        <v>92.314470464648494</v>
      </c>
      <c r="F17">
        <v>38.850803822679303</v>
      </c>
      <c r="G17">
        <v>2.59342199816526</v>
      </c>
      <c r="H17">
        <v>0.79265556637398205</v>
      </c>
      <c r="K17" s="7">
        <f t="shared" si="2"/>
        <v>92.314470464648494</v>
      </c>
      <c r="L17" s="7">
        <f t="shared" si="1"/>
        <v>92.298053978757892</v>
      </c>
      <c r="M17" s="7">
        <f t="shared" si="1"/>
        <v>92.215392286855717</v>
      </c>
      <c r="N17" s="7">
        <f t="shared" si="1"/>
        <v>92.030902637419786</v>
      </c>
      <c r="O17" s="7">
        <f t="shared" si="1"/>
        <v>91.716505383683582</v>
      </c>
      <c r="P17" s="7">
        <f t="shared" si="1"/>
        <v>91.247863578901004</v>
      </c>
      <c r="Q17" s="7">
        <f t="shared" si="1"/>
        <v>90.603057693992596</v>
      </c>
      <c r="R17" s="7">
        <f t="shared" si="1"/>
        <v>89.761909959155062</v>
      </c>
      <c r="S17" s="7">
        <f t="shared" si="1"/>
        <v>88.705580535311626</v>
      </c>
      <c r="T17" s="7">
        <f t="shared" si="1"/>
        <v>87.41630205180779</v>
      </c>
      <c r="U17" s="7">
        <f t="shared" si="1"/>
        <v>85.877193487999534</v>
      </c>
      <c r="V17" s="7">
        <f t="shared" si="1"/>
        <v>84.072123427745652</v>
      </c>
      <c r="W17" s="7">
        <f t="shared" si="1"/>
        <v>81.985605937990726</v>
      </c>
      <c r="X17" s="7">
        <f t="shared" si="1"/>
        <v>79.602719023085342</v>
      </c>
      <c r="Y17" s="7">
        <f t="shared" si="1"/>
        <v>76.90903928556807</v>
      </c>
      <c r="Z17" s="7">
        <f t="shared" si="1"/>
        <v>73.890588574574409</v>
      </c>
      <c r="AA17" s="7">
        <f t="shared" si="1"/>
        <v>70.533789724809083</v>
      </c>
      <c r="AB17" s="7">
        <f t="shared" si="1"/>
        <v>66.825429335799072</v>
      </c>
    </row>
    <row r="18" spans="4:28" x14ac:dyDescent="0.3">
      <c r="D18" s="6">
        <v>13</v>
      </c>
      <c r="E18">
        <v>92.342561785930798</v>
      </c>
      <c r="F18">
        <v>40.172967812625899</v>
      </c>
      <c r="G18">
        <v>2.5001347378507601</v>
      </c>
      <c r="H18">
        <v>0.78169783025844397</v>
      </c>
      <c r="K18" s="7">
        <f t="shared" si="2"/>
        <v>92.342561785930798</v>
      </c>
      <c r="L18" s="7">
        <f t="shared" si="1"/>
        <v>92.320113477040351</v>
      </c>
      <c r="M18" s="7">
        <f t="shared" si="1"/>
        <v>92.215563114136344</v>
      </c>
      <c r="N18" s="7">
        <f t="shared" si="1"/>
        <v>91.992575479281072</v>
      </c>
      <c r="O18" s="7">
        <f t="shared" si="1"/>
        <v>91.624081711718219</v>
      </c>
      <c r="P18" s="7">
        <f t="shared" si="1"/>
        <v>91.087391012416703</v>
      </c>
      <c r="Q18" s="7">
        <f t="shared" si="1"/>
        <v>90.362555349469346</v>
      </c>
      <c r="R18" s="7">
        <f t="shared" si="1"/>
        <v>89.431559165519545</v>
      </c>
      <c r="S18" s="7">
        <f t="shared" si="1"/>
        <v>88.277845125933084</v>
      </c>
      <c r="T18" s="7">
        <f t="shared" si="1"/>
        <v>86.88600755549453</v>
      </c>
      <c r="U18" s="7">
        <f t="shared" si="1"/>
        <v>85.241580509816174</v>
      </c>
      <c r="V18" s="7">
        <f t="shared" si="1"/>
        <v>83.330883948083027</v>
      </c>
      <c r="W18" s="7">
        <f t="shared" si="1"/>
        <v>81.140907852788644</v>
      </c>
      <c r="X18" s="7">
        <f t="shared" si="1"/>
        <v>78.659222339752802</v>
      </c>
      <c r="Y18" s="7">
        <f t="shared" si="1"/>
        <v>75.873906254390263</v>
      </c>
      <c r="Z18" s="7">
        <f t="shared" si="1"/>
        <v>72.773489327925063</v>
      </c>
      <c r="AA18" s="7">
        <f t="shared" si="1"/>
        <v>69.346904537996323</v>
      </c>
      <c r="AB18" s="7">
        <f t="shared" si="1"/>
        <v>65.583448316494156</v>
      </c>
    </row>
    <row r="19" spans="4:28" x14ac:dyDescent="0.3">
      <c r="D19" s="6">
        <v>14</v>
      </c>
      <c r="E19">
        <v>92.392271610347606</v>
      </c>
      <c r="F19">
        <v>41.4815263193085</v>
      </c>
      <c r="G19">
        <v>2.4116167273559301</v>
      </c>
      <c r="H19">
        <v>0.77080208185335697</v>
      </c>
      <c r="K19" s="7">
        <f t="shared" si="2"/>
        <v>92.392271610347606</v>
      </c>
      <c r="L19" s="7">
        <f t="shared" si="1"/>
        <v>92.36205337998652</v>
      </c>
      <c r="M19" s="7">
        <f t="shared" si="1"/>
        <v>92.231489397862347</v>
      </c>
      <c r="N19" s="7">
        <f t="shared" si="1"/>
        <v>91.964804577684248</v>
      </c>
      <c r="O19" s="7">
        <f t="shared" si="1"/>
        <v>91.536797297565016</v>
      </c>
      <c r="P19" s="7">
        <f t="shared" si="1"/>
        <v>90.927004565719358</v>
      </c>
      <c r="Q19" s="7">
        <f t="shared" si="1"/>
        <v>90.117846719979724</v>
      </c>
      <c r="R19" s="7">
        <f t="shared" si="1"/>
        <v>89.093732808788616</v>
      </c>
      <c r="S19" s="7">
        <f t="shared" si="1"/>
        <v>87.84054733364674</v>
      </c>
      <c r="T19" s="7">
        <f t="shared" si="1"/>
        <v>86.345323730523191</v>
      </c>
      <c r="U19" s="7">
        <f t="shared" si="1"/>
        <v>84.596021647925781</v>
      </c>
      <c r="V19" s="7">
        <f t="shared" si="1"/>
        <v>82.581367141941001</v>
      </c>
      <c r="W19" s="7">
        <f t="shared" si="1"/>
        <v>80.290733511153817</v>
      </c>
      <c r="X19" s="7">
        <f t="shared" si="1"/>
        <v>77.714049695429637</v>
      </c>
      <c r="Y19" s="7">
        <f t="shared" si="1"/>
        <v>74.841728109094177</v>
      </c>
      <c r="Z19" s="7">
        <f t="shared" si="1"/>
        <v>71.664606616661047</v>
      </c>
      <c r="AA19" s="7">
        <f t="shared" si="1"/>
        <v>68.173901074219998</v>
      </c>
      <c r="AB19" s="7">
        <f t="shared" si="1"/>
        <v>64.361165941529876</v>
      </c>
    </row>
    <row r="20" spans="4:28" x14ac:dyDescent="0.3">
      <c r="D20" s="6">
        <v>15</v>
      </c>
      <c r="E20">
        <v>92.4632119937678</v>
      </c>
      <c r="F20">
        <v>42.778106486353202</v>
      </c>
      <c r="G20">
        <v>2.327555968984</v>
      </c>
      <c r="H20">
        <v>0.75999026053577201</v>
      </c>
      <c r="K20" s="7">
        <f t="shared" si="2"/>
        <v>92.4632119937678</v>
      </c>
      <c r="L20" s="7">
        <f t="shared" si="2"/>
        <v>92.423125190474764</v>
      </c>
      <c r="M20" s="7">
        <f t="shared" si="2"/>
        <v>92.261994568191199</v>
      </c>
      <c r="N20" s="7">
        <f t="shared" si="2"/>
        <v>91.946167581150647</v>
      </c>
      <c r="O20" s="7">
        <f t="shared" si="2"/>
        <v>91.453192510305868</v>
      </c>
      <c r="P20" s="7">
        <f t="shared" si="2"/>
        <v>90.7653857953174</v>
      </c>
      <c r="Q20" s="7">
        <f t="shared" si="2"/>
        <v>89.867885425693459</v>
      </c>
      <c r="R20" s="7">
        <f t="shared" si="2"/>
        <v>88.747736403947229</v>
      </c>
      <c r="S20" s="7">
        <f t="shared" si="2"/>
        <v>87.39337594925297</v>
      </c>
      <c r="T20" s="7">
        <f t="shared" si="2"/>
        <v>85.7943109426066</v>
      </c>
      <c r="U20" s="7">
        <f t="shared" si="2"/>
        <v>83.940900692681041</v>
      </c>
      <c r="V20" s="7">
        <f t="shared" si="2"/>
        <v>81.82420277085572</v>
      </c>
      <c r="W20" s="7">
        <f t="shared" si="2"/>
        <v>79.435859157948698</v>
      </c>
      <c r="X20" s="7">
        <f t="shared" si="2"/>
        <v>76.768009479289788</v>
      </c>
      <c r="Y20" s="7">
        <f t="shared" si="2"/>
        <v>73.813223180460483</v>
      </c>
      <c r="Z20" s="7">
        <f t="shared" si="2"/>
        <v>70.56444538255478</v>
      </c>
      <c r="AA20" s="7">
        <f t="shared" ref="AA20:AB25" si="3">$E20-$F20*(AA$3^$G20)</f>
        <v>67.014952886763425</v>
      </c>
      <c r="AB20" s="7">
        <f t="shared" si="3"/>
        <v>63.15831788236504</v>
      </c>
    </row>
    <row r="21" spans="4:28" x14ac:dyDescent="0.3">
      <c r="D21" s="6">
        <v>16</v>
      </c>
      <c r="E21">
        <v>92.554989201190807</v>
      </c>
      <c r="F21">
        <v>44.064256591410299</v>
      </c>
      <c r="G21">
        <v>2.2476677468370698</v>
      </c>
      <c r="H21">
        <v>0.74928137531168704</v>
      </c>
      <c r="K21" s="7">
        <f t="shared" si="2"/>
        <v>92.554989201190807</v>
      </c>
      <c r="L21" s="7">
        <f t="shared" si="2"/>
        <v>92.502532220659575</v>
      </c>
      <c r="M21" s="7">
        <f t="shared" si="2"/>
        <v>92.305863404422809</v>
      </c>
      <c r="N21" s="7">
        <f t="shared" si="2"/>
        <v>91.9352437551956</v>
      </c>
      <c r="O21" s="7">
        <f t="shared" si="2"/>
        <v>91.371854716766279</v>
      </c>
      <c r="P21" s="7">
        <f t="shared" si="2"/>
        <v>90.601299337047095</v>
      </c>
      <c r="Q21" s="7">
        <f t="shared" si="2"/>
        <v>89.611728333650845</v>
      </c>
      <c r="R21" s="7">
        <f t="shared" si="2"/>
        <v>88.392981341000336</v>
      </c>
      <c r="S21" s="7">
        <f t="shared" si="2"/>
        <v>86.93611220653726</v>
      </c>
      <c r="T21" s="7">
        <f t="shared" si="2"/>
        <v>85.233095833670816</v>
      </c>
      <c r="U21" s="7">
        <f t="shared" si="2"/>
        <v>83.276633125157403</v>
      </c>
      <c r="V21" s="7">
        <f t="shared" si="2"/>
        <v>81.060013995846319</v>
      </c>
      <c r="W21" s="7">
        <f t="shared" si="2"/>
        <v>78.577017131575786</v>
      </c>
      <c r="X21" s="7">
        <f t="shared" si="2"/>
        <v>75.821834223102613</v>
      </c>
      <c r="Y21" s="7">
        <f t="shared" si="2"/>
        <v>72.789011178357327</v>
      </c>
      <c r="Z21" s="7">
        <f t="shared" si="2"/>
        <v>69.473401509176483</v>
      </c>
      <c r="AA21" s="7">
        <f t="shared" si="3"/>
        <v>65.870128691522297</v>
      </c>
      <c r="AB21" s="7">
        <f t="shared" si="3"/>
        <v>61.974555295475469</v>
      </c>
    </row>
    <row r="22" spans="4:28" x14ac:dyDescent="0.3">
      <c r="D22" s="6">
        <v>17</v>
      </c>
      <c r="E22">
        <v>92.666857555763102</v>
      </c>
      <c r="F22">
        <v>45.340956590083998</v>
      </c>
      <c r="G22">
        <v>2.1717216103819301</v>
      </c>
      <c r="H22">
        <v>0.73869181094099901</v>
      </c>
      <c r="K22" s="7">
        <f t="shared" si="2"/>
        <v>92.666857555763102</v>
      </c>
      <c r="L22" s="7">
        <f t="shared" si="2"/>
        <v>92.599090951941434</v>
      </c>
      <c r="M22" s="7">
        <f t="shared" si="2"/>
        <v>92.361527843727686</v>
      </c>
      <c r="N22" s="7">
        <f t="shared" si="2"/>
        <v>91.930327861383688</v>
      </c>
      <c r="O22" s="7">
        <f t="shared" si="2"/>
        <v>91.291161744047756</v>
      </c>
      <c r="P22" s="7">
        <f t="shared" si="2"/>
        <v>90.433367698507396</v>
      </c>
      <c r="Q22" s="7">
        <f t="shared" si="2"/>
        <v>89.34834391027745</v>
      </c>
      <c r="R22" s="7">
        <f t="shared" si="2"/>
        <v>88.028829220549198</v>
      </c>
      <c r="S22" s="7">
        <f t="shared" si="2"/>
        <v>86.468512318560684</v>
      </c>
      <c r="T22" s="7">
        <f t="shared" si="2"/>
        <v>84.661793702626099</v>
      </c>
      <c r="U22" s="7">
        <f t="shared" si="2"/>
        <v>82.603629114441503</v>
      </c>
      <c r="V22" s="7">
        <f t="shared" si="2"/>
        <v>80.289420671870275</v>
      </c>
      <c r="W22" s="7">
        <f t="shared" si="2"/>
        <v>77.714937898873572</v>
      </c>
      <c r="X22" s="7">
        <f t="shared" si="2"/>
        <v>74.876258501816451</v>
      </c>
      <c r="Y22" s="7">
        <f t="shared" si="2"/>
        <v>71.769722740954577</v>
      </c>
      <c r="Z22" s="7">
        <f t="shared" si="2"/>
        <v>68.391897484084765</v>
      </c>
      <c r="AA22" s="7">
        <f t="shared" si="3"/>
        <v>64.73954735217599</v>
      </c>
      <c r="AB22" s="7">
        <f t="shared" si="3"/>
        <v>60.809611184568084</v>
      </c>
    </row>
    <row r="23" spans="4:28" x14ac:dyDescent="0.3">
      <c r="D23" s="6">
        <v>18</v>
      </c>
      <c r="E23">
        <v>92.798487967978105</v>
      </c>
      <c r="F23">
        <v>46.609702620387701</v>
      </c>
      <c r="G23">
        <v>2.0994649696776699</v>
      </c>
      <c r="H23">
        <v>0.72823558483277695</v>
      </c>
      <c r="K23" s="7">
        <f t="shared" si="2"/>
        <v>92.798487967978105</v>
      </c>
      <c r="L23" s="7">
        <f t="shared" si="2"/>
        <v>92.711989297612888</v>
      </c>
      <c r="M23" s="7">
        <f t="shared" si="2"/>
        <v>92.427797548010432</v>
      </c>
      <c r="N23" s="7">
        <f t="shared" si="2"/>
        <v>91.930110008010544</v>
      </c>
      <c r="O23" s="7">
        <f t="shared" si="2"/>
        <v>91.209892595637442</v>
      </c>
      <c r="P23" s="7">
        <f t="shared" si="2"/>
        <v>90.260599860673821</v>
      </c>
      <c r="Q23" s="7">
        <f t="shared" si="2"/>
        <v>89.077050524929618</v>
      </c>
      <c r="R23" s="7">
        <f t="shared" si="2"/>
        <v>87.654935638616408</v>
      </c>
      <c r="S23" s="7">
        <f t="shared" si="2"/>
        <v>85.990555739132787</v>
      </c>
      <c r="T23" s="7">
        <f t="shared" si="2"/>
        <v>84.080662847967986</v>
      </c>
      <c r="U23" s="7">
        <f t="shared" si="2"/>
        <v>81.922357683484861</v>
      </c>
      <c r="V23" s="7">
        <f t="shared" si="2"/>
        <v>79.51301886207726</v>
      </c>
      <c r="W23" s="7">
        <f t="shared" si="2"/>
        <v>76.850251968252081</v>
      </c>
      <c r="X23" s="7">
        <f t="shared" si="2"/>
        <v>73.931851642963068</v>
      </c>
      <c r="Y23" s="7">
        <f t="shared" si="2"/>
        <v>70.75577257077822</v>
      </c>
      <c r="Z23" s="7">
        <f t="shared" si="2"/>
        <v>67.320106763486393</v>
      </c>
      <c r="AA23" s="7">
        <f t="shared" si="3"/>
        <v>63.623065428341057</v>
      </c>
      <c r="AB23" s="7">
        <f t="shared" si="3"/>
        <v>59.662964256337148</v>
      </c>
    </row>
    <row r="24" spans="4:28" x14ac:dyDescent="0.3">
      <c r="D24" s="6">
        <v>19</v>
      </c>
      <c r="E24">
        <v>92.928372926074104</v>
      </c>
      <c r="F24">
        <v>47.871562732186597</v>
      </c>
      <c r="G24">
        <v>2.0335312524916902</v>
      </c>
      <c r="H24">
        <v>0.717925020269087</v>
      </c>
      <c r="K24" s="7">
        <f t="shared" si="2"/>
        <v>92.928372926074104</v>
      </c>
      <c r="L24" s="7">
        <f t="shared" si="2"/>
        <v>92.820131763466762</v>
      </c>
      <c r="M24" s="7">
        <f t="shared" si="2"/>
        <v>92.485227416986874</v>
      </c>
      <c r="N24" s="7">
        <f t="shared" si="2"/>
        <v>91.917646941536447</v>
      </c>
      <c r="O24" s="7">
        <f t="shared" si="2"/>
        <v>91.114109872224915</v>
      </c>
      <c r="P24" s="7">
        <f t="shared" si="2"/>
        <v>90.072296683454041</v>
      </c>
      <c r="Q24" s="7">
        <f t="shared" si="2"/>
        <v>88.79040295072889</v>
      </c>
      <c r="R24" s="7">
        <f t="shared" si="2"/>
        <v>87.266948372366002</v>
      </c>
      <c r="S24" s="7">
        <f t="shared" si="2"/>
        <v>85.500676241655484</v>
      </c>
      <c r="T24" s="7">
        <f t="shared" si="2"/>
        <v>83.490493738416959</v>
      </c>
      <c r="U24" s="7">
        <f t="shared" si="2"/>
        <v>81.235433474572019</v>
      </c>
      <c r="V24" s="7">
        <f t="shared" si="2"/>
        <v>78.734627235262039</v>
      </c>
      <c r="W24" s="7">
        <f t="shared" si="2"/>
        <v>75.987287232416776</v>
      </c>
      <c r="X24" s="7">
        <f t="shared" si="2"/>
        <v>72.992692244648424</v>
      </c>
      <c r="Y24" s="7">
        <f t="shared" si="2"/>
        <v>69.750177075452186</v>
      </c>
      <c r="Z24" s="7">
        <f t="shared" si="2"/>
        <v>66.259124345395378</v>
      </c>
      <c r="AA24" s="7">
        <f t="shared" si="3"/>
        <v>62.518957974547668</v>
      </c>
      <c r="AB24" s="7">
        <f t="shared" si="3"/>
        <v>58.52913791949107</v>
      </c>
    </row>
    <row r="25" spans="4:28" x14ac:dyDescent="0.3">
      <c r="D25" s="6">
        <v>20</v>
      </c>
      <c r="E25">
        <v>93.009103048076696</v>
      </c>
      <c r="F25">
        <v>49.121269066423103</v>
      </c>
      <c r="G25">
        <v>1.97890095939196</v>
      </c>
      <c r="H25">
        <v>0.70777923399780795</v>
      </c>
      <c r="K25" s="7">
        <f t="shared" si="2"/>
        <v>93.009103048076696</v>
      </c>
      <c r="L25" s="7">
        <f t="shared" si="2"/>
        <v>92.878287287128131</v>
      </c>
      <c r="M25" s="7">
        <f t="shared" si="2"/>
        <v>92.493436903771027</v>
      </c>
      <c r="N25" s="7">
        <f t="shared" si="2"/>
        <v>91.858737728212958</v>
      </c>
      <c r="O25" s="7">
        <f t="shared" si="2"/>
        <v>90.976384891985191</v>
      </c>
      <c r="P25" s="7">
        <f t="shared" si="2"/>
        <v>89.847899330568239</v>
      </c>
      <c r="Q25" s="7">
        <f t="shared" si="2"/>
        <v>88.474447248686246</v>
      </c>
      <c r="R25" s="7">
        <f t="shared" si="2"/>
        <v>86.856974605382774</v>
      </c>
      <c r="S25" s="7">
        <f t="shared" si="2"/>
        <v>84.996277021524946</v>
      </c>
      <c r="T25" s="7">
        <f t="shared" si="2"/>
        <v>82.893040888980352</v>
      </c>
      <c r="U25" s="7">
        <f t="shared" si="2"/>
        <v>80.547869626721109</v>
      </c>
      <c r="V25" s="7">
        <f t="shared" si="2"/>
        <v>77.96130148182624</v>
      </c>
      <c r="W25" s="7">
        <f t="shared" si="2"/>
        <v>75.133822157844989</v>
      </c>
      <c r="X25" s="7">
        <f t="shared" si="2"/>
        <v>72.065874099068466</v>
      </c>
      <c r="Y25" s="7">
        <f t="shared" si="2"/>
        <v>68.757863516132517</v>
      </c>
      <c r="Z25" s="7">
        <f t="shared" si="2"/>
        <v>65.210165830749872</v>
      </c>
      <c r="AA25" s="7">
        <f t="shared" si="3"/>
        <v>61.423129980743781</v>
      </c>
      <c r="AB25" s="7">
        <f t="shared" si="3"/>
        <v>57.397081882646837</v>
      </c>
    </row>
    <row r="26" spans="4:28" x14ac:dyDescent="0.3">
      <c r="D26" s="6">
        <v>21</v>
      </c>
      <c r="E26">
        <v>93.099502926722806</v>
      </c>
      <c r="F26">
        <v>50.362183218994403</v>
      </c>
      <c r="G26">
        <v>1.9269075948748799</v>
      </c>
      <c r="H26">
        <v>0.69781014184110002</v>
      </c>
      <c r="K26" s="7">
        <f>$E26-$F26*(K$3^$G26)</f>
        <v>93.099502926722806</v>
      </c>
      <c r="L26" s="7">
        <f t="shared" ref="L26:AB35" si="4">$E26-$F26*(L$3^$G26)</f>
        <v>92.942777316719813</v>
      </c>
      <c r="M26" s="7">
        <f t="shared" si="4"/>
        <v>92.503570587440734</v>
      </c>
      <c r="N26" s="7">
        <f t="shared" si="4"/>
        <v>91.797810020025523</v>
      </c>
      <c r="O26" s="7">
        <f t="shared" si="4"/>
        <v>90.833534059251662</v>
      </c>
      <c r="P26" s="7">
        <f t="shared" si="4"/>
        <v>89.61620534069371</v>
      </c>
      <c r="Q26" s="7">
        <f t="shared" si="4"/>
        <v>88.149955122122265</v>
      </c>
      <c r="R26" s="7">
        <f t="shared" si="4"/>
        <v>86.438098511248484</v>
      </c>
      <c r="S26" s="7">
        <f t="shared" si="4"/>
        <v>84.4833991010197</v>
      </c>
      <c r="T26" s="7">
        <f t="shared" si="4"/>
        <v>82.288223115378287</v>
      </c>
      <c r="U26" s="7">
        <f t="shared" si="4"/>
        <v>79.854637082408701</v>
      </c>
      <c r="V26" s="7">
        <f t="shared" si="4"/>
        <v>77.184473603421011</v>
      </c>
      <c r="W26" s="7">
        <f t="shared" si="4"/>
        <v>74.279377731308074</v>
      </c>
      <c r="X26" s="7">
        <f t="shared" si="4"/>
        <v>71.140840885089986</v>
      </c>
      <c r="Y26" s="7">
        <f t="shared" si="4"/>
        <v>67.770226389583996</v>
      </c>
      <c r="Z26" s="7">
        <f t="shared" si="4"/>
        <v>64.168789180811942</v>
      </c>
      <c r="AA26" s="7">
        <f t="shared" si="4"/>
        <v>60.337691323306764</v>
      </c>
      <c r="AB26" s="7">
        <f t="shared" si="4"/>
        <v>56.278014443900119</v>
      </c>
    </row>
    <row r="27" spans="4:28" x14ac:dyDescent="0.3">
      <c r="D27" s="6">
        <v>22</v>
      </c>
      <c r="E27">
        <v>93.195936396775906</v>
      </c>
      <c r="F27">
        <v>51.591762818085698</v>
      </c>
      <c r="G27">
        <v>1.87761247656273</v>
      </c>
      <c r="H27">
        <v>0.688024546750995</v>
      </c>
      <c r="K27" s="7">
        <f t="shared" si="2"/>
        <v>93.195936396775906</v>
      </c>
      <c r="L27" s="7">
        <f t="shared" si="4"/>
        <v>93.009834750434351</v>
      </c>
      <c r="M27" s="7">
        <f t="shared" si="4"/>
        <v>92.512075312067296</v>
      </c>
      <c r="N27" s="7">
        <f t="shared" si="4"/>
        <v>91.731741004536659</v>
      </c>
      <c r="O27" s="7">
        <f t="shared" si="4"/>
        <v>90.682976450572568</v>
      </c>
      <c r="P27" s="7">
        <f t="shared" si="4"/>
        <v>89.37521811886829</v>
      </c>
      <c r="Q27" s="7">
        <f t="shared" si="4"/>
        <v>87.815509792035641</v>
      </c>
      <c r="R27" s="7">
        <f t="shared" si="4"/>
        <v>86.009446175464461</v>
      </c>
      <c r="S27" s="7">
        <f t="shared" si="4"/>
        <v>83.961652077303157</v>
      </c>
      <c r="T27" s="7">
        <f t="shared" si="4"/>
        <v>81.676059013639005</v>
      </c>
      <c r="U27" s="7">
        <f t="shared" si="4"/>
        <v>79.156079161442847</v>
      </c>
      <c r="V27" s="7">
        <f t="shared" si="4"/>
        <v>76.40472173440547</v>
      </c>
      <c r="W27" s="7">
        <f t="shared" si="4"/>
        <v>73.424674581285473</v>
      </c>
      <c r="X27" s="7">
        <f t="shared" si="4"/>
        <v>70.218363552456296</v>
      </c>
      <c r="Y27" s="7">
        <f t="shared" si="4"/>
        <v>66.787997001258461</v>
      </c>
      <c r="Z27" s="7">
        <f t="shared" si="4"/>
        <v>63.135599975628438</v>
      </c>
      <c r="AA27" s="7">
        <f t="shared" si="4"/>
        <v>59.263041038976034</v>
      </c>
      <c r="AB27" s="7">
        <f t="shared" si="4"/>
        <v>55.172053684601067</v>
      </c>
    </row>
    <row r="28" spans="4:28" x14ac:dyDescent="0.3">
      <c r="D28" s="6">
        <v>23</v>
      </c>
      <c r="E28">
        <v>92.688213659346303</v>
      </c>
      <c r="F28">
        <v>52.783583462511302</v>
      </c>
      <c r="G28">
        <v>1.89723363429114</v>
      </c>
      <c r="H28">
        <v>0.67849184589905598</v>
      </c>
      <c r="K28" s="7">
        <f t="shared" ref="K28:K35" si="5">$E28-$F28*(K$3^$G28)</f>
        <v>92.688213659346303</v>
      </c>
      <c r="L28" s="7">
        <f t="shared" si="4"/>
        <v>92.50868201691263</v>
      </c>
      <c r="M28" s="7">
        <f t="shared" si="4"/>
        <v>92.019461439345136</v>
      </c>
      <c r="N28" s="7">
        <f t="shared" si="4"/>
        <v>91.244930659742067</v>
      </c>
      <c r="O28" s="7">
        <f t="shared" si="4"/>
        <v>90.197123366326167</v>
      </c>
      <c r="P28" s="7">
        <f t="shared" si="4"/>
        <v>88.88412696722132</v>
      </c>
      <c r="Q28" s="7">
        <f t="shared" si="4"/>
        <v>87.3120097936024</v>
      </c>
      <c r="R28" s="7">
        <f t="shared" si="4"/>
        <v>85.485611451560999</v>
      </c>
      <c r="S28" s="7">
        <f t="shared" si="4"/>
        <v>83.408945998794366</v>
      </c>
      <c r="T28" s="7">
        <f t="shared" si="4"/>
        <v>81.085435515565038</v>
      </c>
      <c r="U28" s="7">
        <f t="shared" si="4"/>
        <v>78.518057435351892</v>
      </c>
      <c r="V28" s="7">
        <f t="shared" si="4"/>
        <v>75.709443364900622</v>
      </c>
      <c r="W28" s="7">
        <f t="shared" si="4"/>
        <v>72.661948530493959</v>
      </c>
      <c r="X28" s="7">
        <f t="shared" si="4"/>
        <v>69.377702405768716</v>
      </c>
      <c r="Y28" s="7">
        <f t="shared" si="4"/>
        <v>65.858646732049863</v>
      </c>
      <c r="Z28" s="7">
        <f t="shared" si="4"/>
        <v>62.106564779299859</v>
      </c>
      <c r="AA28" s="7">
        <f t="shared" si="4"/>
        <v>58.123104334555919</v>
      </c>
      <c r="AB28" s="7">
        <f t="shared" si="4"/>
        <v>53.90979608259574</v>
      </c>
    </row>
    <row r="29" spans="4:28" x14ac:dyDescent="0.3">
      <c r="D29" s="6">
        <v>24</v>
      </c>
      <c r="E29">
        <v>92.431512065270596</v>
      </c>
      <c r="F29">
        <v>53.961850141152702</v>
      </c>
      <c r="G29">
        <v>1.88771040266227</v>
      </c>
      <c r="H29">
        <v>0.66919272535731</v>
      </c>
      <c r="K29" s="7">
        <f t="shared" si="5"/>
        <v>92.431512065270596</v>
      </c>
      <c r="L29" s="7">
        <f t="shared" si="4"/>
        <v>92.242661201946959</v>
      </c>
      <c r="M29" s="7">
        <f t="shared" si="4"/>
        <v>91.732674199287857</v>
      </c>
      <c r="N29" s="7">
        <f t="shared" si="4"/>
        <v>90.929111527436078</v>
      </c>
      <c r="O29" s="7">
        <f t="shared" si="4"/>
        <v>89.845480133320336</v>
      </c>
      <c r="P29" s="7">
        <f t="shared" si="4"/>
        <v>88.490825231596389</v>
      </c>
      <c r="Q29" s="7">
        <f t="shared" si="4"/>
        <v>86.871916693380285</v>
      </c>
      <c r="R29" s="7">
        <f t="shared" si="4"/>
        <v>84.994142950805568</v>
      </c>
      <c r="S29" s="7">
        <f t="shared" si="4"/>
        <v>82.861965996581148</v>
      </c>
      <c r="T29" s="7">
        <f t="shared" si="4"/>
        <v>80.47918451770083</v>
      </c>
      <c r="U29" s="7">
        <f t="shared" si="4"/>
        <v>77.849099632070747</v>
      </c>
      <c r="V29" s="7">
        <f t="shared" si="4"/>
        <v>74.97462591495821</v>
      </c>
      <c r="W29" s="7">
        <f t="shared" si="4"/>
        <v>71.858369337503134</v>
      </c>
      <c r="X29" s="7">
        <f t="shared" si="4"/>
        <v>68.502684029720967</v>
      </c>
      <c r="Y29" s="7">
        <f t="shared" si="4"/>
        <v>64.909714870351038</v>
      </c>
      <c r="Z29" s="7">
        <f t="shared" si="4"/>
        <v>61.081430237985202</v>
      </c>
      <c r="AA29" s="7">
        <f t="shared" si="4"/>
        <v>57.019647722316719</v>
      </c>
      <c r="AB29" s="7">
        <f t="shared" si="4"/>
        <v>52.726054667655752</v>
      </c>
    </row>
    <row r="30" spans="4:28" x14ac:dyDescent="0.3">
      <c r="D30" s="6">
        <v>25</v>
      </c>
      <c r="E30">
        <v>92.168942216058198</v>
      </c>
      <c r="F30">
        <v>55.116786692022202</v>
      </c>
      <c r="G30">
        <v>1.8782702046125499</v>
      </c>
      <c r="H30">
        <v>0.66013297791441805</v>
      </c>
      <c r="K30" s="7">
        <f t="shared" si="5"/>
        <v>92.168942216058198</v>
      </c>
      <c r="L30" s="7">
        <f t="shared" si="4"/>
        <v>91.970516473548528</v>
      </c>
      <c r="M30" s="7">
        <f t="shared" si="4"/>
        <v>91.439461718483358</v>
      </c>
      <c r="N30" s="7">
        <f t="shared" si="4"/>
        <v>90.606655820827086</v>
      </c>
      <c r="O30" s="7">
        <f t="shared" si="4"/>
        <v>89.487123871263137</v>
      </c>
      <c r="P30" s="7">
        <f t="shared" si="4"/>
        <v>88.090892207437037</v>
      </c>
      <c r="Q30" s="7">
        <f t="shared" si="4"/>
        <v>86.425446223384682</v>
      </c>
      <c r="R30" s="7">
        <f t="shared" si="4"/>
        <v>84.496732197959275</v>
      </c>
      <c r="S30" s="7">
        <f t="shared" si="4"/>
        <v>82.309666116985383</v>
      </c>
      <c r="T30" s="7">
        <f t="shared" si="4"/>
        <v>79.868427424711427</v>
      </c>
      <c r="U30" s="7">
        <f t="shared" si="4"/>
        <v>77.176643778374526</v>
      </c>
      <c r="V30" s="7">
        <f t="shared" si="4"/>
        <v>74.237514661098487</v>
      </c>
      <c r="W30" s="7">
        <f t="shared" si="4"/>
        <v>71.053898061188775</v>
      </c>
      <c r="X30" s="7">
        <f t="shared" si="4"/>
        <v>67.628373539585283</v>
      </c>
      <c r="Y30" s="7">
        <f t="shared" si="4"/>
        <v>63.963289508327833</v>
      </c>
      <c r="Z30" s="7">
        <f t="shared" si="4"/>
        <v>60.060799557953629</v>
      </c>
      <c r="AA30" s="7">
        <f t="shared" si="4"/>
        <v>55.922890955201147</v>
      </c>
      <c r="AB30" s="7">
        <f t="shared" si="4"/>
        <v>51.551407397330408</v>
      </c>
    </row>
    <row r="31" spans="4:28" x14ac:dyDescent="0.3">
      <c r="D31" s="6">
        <v>26</v>
      </c>
      <c r="E31">
        <v>91.896699169675401</v>
      </c>
      <c r="F31">
        <v>56.245748652771198</v>
      </c>
      <c r="G31">
        <v>1.8692109650197799</v>
      </c>
      <c r="H31">
        <v>0.65131259795271101</v>
      </c>
      <c r="K31" s="7">
        <f t="shared" si="5"/>
        <v>91.896699169675401</v>
      </c>
      <c r="L31" s="7">
        <f t="shared" si="4"/>
        <v>91.688638415649905</v>
      </c>
      <c r="M31" s="7">
        <f t="shared" si="4"/>
        <v>91.136585160586691</v>
      </c>
      <c r="N31" s="7">
        <f t="shared" si="4"/>
        <v>90.274775360813749</v>
      </c>
      <c r="O31" s="7">
        <f t="shared" si="4"/>
        <v>89.119753995564764</v>
      </c>
      <c r="P31" s="7">
        <f t="shared" si="4"/>
        <v>87.682524189007296</v>
      </c>
      <c r="Q31" s="7">
        <f t="shared" si="4"/>
        <v>85.971280824612592</v>
      </c>
      <c r="R31" s="7">
        <f t="shared" si="4"/>
        <v>83.992521550231757</v>
      </c>
      <c r="S31" s="7">
        <f t="shared" si="4"/>
        <v>81.751609870161758</v>
      </c>
      <c r="T31" s="7">
        <f t="shared" si="4"/>
        <v>79.253099688006927</v>
      </c>
      <c r="U31" s="7">
        <f t="shared" si="4"/>
        <v>76.500939144868099</v>
      </c>
      <c r="V31" s="7">
        <f t="shared" si="4"/>
        <v>73.498606837975828</v>
      </c>
      <c r="W31" s="7">
        <f t="shared" si="4"/>
        <v>70.249207239305832</v>
      </c>
      <c r="X31" s="7">
        <f t="shared" si="4"/>
        <v>66.755540056802772</v>
      </c>
      <c r="Y31" s="7">
        <f t="shared" si="4"/>
        <v>63.020152187016706</v>
      </c>
      <c r="Z31" s="7">
        <f t="shared" si="4"/>
        <v>59.045377603200869</v>
      </c>
      <c r="AA31" s="7">
        <f t="shared" si="4"/>
        <v>54.833368624062715</v>
      </c>
      <c r="AB31" s="7">
        <f t="shared" si="4"/>
        <v>50.386120864246109</v>
      </c>
    </row>
    <row r="32" spans="4:28" x14ac:dyDescent="0.3">
      <c r="D32" s="6">
        <v>27</v>
      </c>
      <c r="E32">
        <v>91.630337494692498</v>
      </c>
      <c r="F32">
        <v>57.357027440099003</v>
      </c>
      <c r="G32">
        <v>1.8592375218614901</v>
      </c>
      <c r="H32">
        <v>0.64273003945047202</v>
      </c>
      <c r="K32" s="7">
        <f t="shared" si="5"/>
        <v>91.630337494692498</v>
      </c>
      <c r="L32" s="7">
        <f t="shared" si="4"/>
        <v>91.411731105604503</v>
      </c>
      <c r="M32" s="7">
        <f t="shared" si="4"/>
        <v>90.837198844562906</v>
      </c>
      <c r="N32" s="7">
        <f t="shared" si="4"/>
        <v>89.944776045278573</v>
      </c>
      <c r="O32" s="7">
        <f t="shared" si="4"/>
        <v>88.752704681883031</v>
      </c>
      <c r="P32" s="7">
        <f t="shared" si="4"/>
        <v>87.273071132672129</v>
      </c>
      <c r="Q32" s="7">
        <f t="shared" si="4"/>
        <v>85.514853229680725</v>
      </c>
      <c r="R32" s="7">
        <f t="shared" si="4"/>
        <v>83.485154679135121</v>
      </c>
      <c r="S32" s="7">
        <f t="shared" si="4"/>
        <v>81.189829263244292</v>
      </c>
      <c r="T32" s="7">
        <f t="shared" si="4"/>
        <v>78.633839946732778</v>
      </c>
      <c r="U32" s="7">
        <f t="shared" si="4"/>
        <v>75.821484079905503</v>
      </c>
      <c r="V32" s="7">
        <f t="shared" si="4"/>
        <v>72.756543697375733</v>
      </c>
      <c r="W32" s="7">
        <f t="shared" si="4"/>
        <v>69.442390678152279</v>
      </c>
      <c r="X32" s="7">
        <f t="shared" si="4"/>
        <v>65.882063109390756</v>
      </c>
      <c r="Y32" s="7">
        <f t="shared" si="4"/>
        <v>62.078322430806708</v>
      </c>
      <c r="Z32" s="7">
        <f t="shared" si="4"/>
        <v>58.033697271640861</v>
      </c>
      <c r="AA32" s="7">
        <f t="shared" si="4"/>
        <v>53.750517788120661</v>
      </c>
      <c r="AB32" s="7">
        <f t="shared" si="4"/>
        <v>49.23094304274936</v>
      </c>
    </row>
    <row r="33" spans="4:28" x14ac:dyDescent="0.3">
      <c r="D33" s="6">
        <v>28</v>
      </c>
      <c r="E33">
        <v>91.364764455175504</v>
      </c>
      <c r="F33">
        <v>58.447386336174098</v>
      </c>
      <c r="G33">
        <v>1.8488148596348</v>
      </c>
      <c r="H33">
        <v>0.63438239983274602</v>
      </c>
      <c r="K33" s="7">
        <f t="shared" si="5"/>
        <v>91.364764455175504</v>
      </c>
      <c r="L33" s="7">
        <f t="shared" si="4"/>
        <v>91.134937212742898</v>
      </c>
      <c r="M33" s="7">
        <f t="shared" si="4"/>
        <v>90.536917157594118</v>
      </c>
      <c r="N33" s="7">
        <f t="shared" si="4"/>
        <v>89.612860182534348</v>
      </c>
      <c r="O33" s="7">
        <f t="shared" si="4"/>
        <v>88.382824016527323</v>
      </c>
      <c r="P33" s="7">
        <f t="shared" si="4"/>
        <v>86.860046166729077</v>
      </c>
      <c r="Q33" s="7">
        <f t="shared" si="4"/>
        <v>85.054332313291738</v>
      </c>
      <c r="R33" s="7">
        <f t="shared" si="4"/>
        <v>82.973424410976193</v>
      </c>
      <c r="S33" s="7">
        <f t="shared" si="4"/>
        <v>80.623690822847621</v>
      </c>
      <c r="T33" s="7">
        <f t="shared" si="4"/>
        <v>78.010522599368272</v>
      </c>
      <c r="U33" s="7">
        <f t="shared" si="4"/>
        <v>75.138581597200044</v>
      </c>
      <c r="V33" s="7">
        <f t="shared" si="4"/>
        <v>72.011965844726973</v>
      </c>
      <c r="W33" s="7">
        <f t="shared" si="4"/>
        <v>68.634325104579531</v>
      </c>
      <c r="X33" s="7">
        <f t="shared" si="4"/>
        <v>65.008944701001781</v>
      </c>
      <c r="Y33" s="7">
        <f t="shared" si="4"/>
        <v>61.138808188421166</v>
      </c>
      <c r="Z33" s="7">
        <f t="shared" si="4"/>
        <v>57.026645383464412</v>
      </c>
      <c r="AA33" s="7">
        <f t="shared" si="4"/>
        <v>52.674969957673461</v>
      </c>
      <c r="AB33" s="7">
        <f t="shared" si="4"/>
        <v>48.086109389729891</v>
      </c>
    </row>
    <row r="34" spans="4:28" x14ac:dyDescent="0.3">
      <c r="D34" s="6">
        <v>29</v>
      </c>
      <c r="E34">
        <v>91.083239283971295</v>
      </c>
      <c r="F34">
        <v>59.506858570271</v>
      </c>
      <c r="G34">
        <v>1.83924988722121</v>
      </c>
      <c r="H34">
        <v>0.62626561411564297</v>
      </c>
      <c r="K34" s="7">
        <f t="shared" si="5"/>
        <v>91.083239283971295</v>
      </c>
      <c r="L34" s="7">
        <f t="shared" si="4"/>
        <v>90.842444125142706</v>
      </c>
      <c r="M34" s="7">
        <f t="shared" si="4"/>
        <v>90.221616574885346</v>
      </c>
      <c r="N34" s="7">
        <f t="shared" si="4"/>
        <v>89.266916774467035</v>
      </c>
      <c r="O34" s="7">
        <f t="shared" si="4"/>
        <v>88.00014701407602</v>
      </c>
      <c r="P34" s="7">
        <f t="shared" si="4"/>
        <v>86.435644529596601</v>
      </c>
      <c r="Q34" s="7">
        <f t="shared" si="4"/>
        <v>84.584002634753887</v>
      </c>
      <c r="R34" s="7">
        <f t="shared" si="4"/>
        <v>82.453568539674791</v>
      </c>
      <c r="S34" s="7">
        <f t="shared" si="4"/>
        <v>80.051197249271624</v>
      </c>
      <c r="T34" s="7">
        <f t="shared" si="4"/>
        <v>77.382683697301957</v>
      </c>
      <c r="U34" s="7">
        <f t="shared" si="4"/>
        <v>74.453032919030775</v>
      </c>
      <c r="V34" s="7">
        <f t="shared" si="4"/>
        <v>71.266639888591698</v>
      </c>
      <c r="W34" s="7">
        <f t="shared" si="4"/>
        <v>67.827415055894406</v>
      </c>
      <c r="X34" s="7">
        <f t="shared" si="4"/>
        <v>64.138875319339434</v>
      </c>
      <c r="Y34" s="7">
        <f t="shared" si="4"/>
        <v>60.204211975479168</v>
      </c>
      <c r="Z34" s="7">
        <f t="shared" si="4"/>
        <v>56.026342756271376</v>
      </c>
      <c r="AA34" s="7">
        <f t="shared" si="4"/>
        <v>51.607952526006507</v>
      </c>
      <c r="AB34" s="7">
        <f t="shared" si="4"/>
        <v>46.951525684322874</v>
      </c>
    </row>
    <row r="35" spans="4:28" x14ac:dyDescent="0.3">
      <c r="D35" s="6">
        <v>30</v>
      </c>
      <c r="E35">
        <v>90.803325450050195</v>
      </c>
      <c r="F35">
        <v>60.545055914755501</v>
      </c>
      <c r="G35">
        <v>1.8291616279835301</v>
      </c>
      <c r="H35">
        <v>0.61837462009231203</v>
      </c>
      <c r="K35" s="7">
        <f t="shared" si="5"/>
        <v>90.803325450050195</v>
      </c>
      <c r="L35" s="7">
        <f t="shared" si="4"/>
        <v>90.550811986012562</v>
      </c>
      <c r="M35" s="7">
        <f t="shared" si="4"/>
        <v>89.906068033878057</v>
      </c>
      <c r="N35" s="7">
        <f t="shared" si="4"/>
        <v>88.91960509488554</v>
      </c>
      <c r="O35" s="7">
        <f t="shared" si="4"/>
        <v>87.615095967142651</v>
      </c>
      <c r="P35" s="7">
        <f t="shared" si="4"/>
        <v>86.008048986624189</v>
      </c>
      <c r="Q35" s="7">
        <f t="shared" si="4"/>
        <v>84.109892032123668</v>
      </c>
      <c r="R35" s="7">
        <f t="shared" si="4"/>
        <v>81.929611060184584</v>
      </c>
      <c r="S35" s="7">
        <f t="shared" si="4"/>
        <v>79.474572906498395</v>
      </c>
      <c r="T35" s="7">
        <f t="shared" si="4"/>
        <v>76.750996042645738</v>
      </c>
      <c r="U35" s="7">
        <f t="shared" si="4"/>
        <v>73.764244441825653</v>
      </c>
      <c r="V35" s="7">
        <f t="shared" si="4"/>
        <v>70.519022927631951</v>
      </c>
      <c r="W35" s="7">
        <f t="shared" si="4"/>
        <v>67.019513379760539</v>
      </c>
      <c r="X35" s="7">
        <f t="shared" si="4"/>
        <v>63.26947333526536</v>
      </c>
      <c r="Y35" s="7">
        <f t="shared" si="4"/>
        <v>59.272309566819438</v>
      </c>
      <c r="Z35" s="7">
        <f t="shared" si="4"/>
        <v>55.031134382047682</v>
      </c>
      <c r="AA35" s="7">
        <f t="shared" si="4"/>
        <v>50.548809618903128</v>
      </c>
      <c r="AB35" s="7">
        <f t="shared" si="4"/>
        <v>45.827981649270065</v>
      </c>
    </row>
  </sheetData>
  <conditionalFormatting sqref="K5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dbc46e-8a5d-4230-9488-789953af8065" xsi:nil="true"/>
    <lcf76f155ced4ddcb4097134ff3c332f xmlns="ff181a11-3430-4c30-b870-dc8f6fe4c68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1504FF18B6934C9509D468F2B3D497" ma:contentTypeVersion="17" ma:contentTypeDescription="Skapa ett nytt dokument." ma:contentTypeScope="" ma:versionID="238b4dc171a4474d25463230c895be5e">
  <xsd:schema xmlns:xsd="http://www.w3.org/2001/XMLSchema" xmlns:xs="http://www.w3.org/2001/XMLSchema" xmlns:p="http://schemas.microsoft.com/office/2006/metadata/properties" xmlns:ns2="ff181a11-3430-4c30-b870-dc8f6fe4c68c" xmlns:ns3="d3dbc46e-8a5d-4230-9488-789953af8065" targetNamespace="http://schemas.microsoft.com/office/2006/metadata/properties" ma:root="true" ma:fieldsID="bcfec82efac38718936ea18fab279094" ns2:_="" ns3:_="">
    <xsd:import namespace="ff181a11-3430-4c30-b870-dc8f6fe4c68c"/>
    <xsd:import namespace="d3dbc46e-8a5d-4230-9488-789953af80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81a11-3430-4c30-b870-dc8f6fe4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dmarkeringar" ma:readOnly="false" ma:fieldId="{5cf76f15-5ced-4ddc-b409-7134ff3c332f}" ma:taxonomyMulti="true" ma:sspId="357ce2f8-f89c-471c-b8ae-5f01d94496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bc46e-8a5d-4230-9488-789953af80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153410e-0a34-4a8b-852d-42cb3fc5a59e}" ma:internalName="TaxCatchAll" ma:showField="CatchAllData" ma:web="d3dbc46e-8a5d-4230-9488-789953af8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4D47DD-659E-4DFC-B43B-89560BFA035C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d3dbc46e-8a5d-4230-9488-789953af8065"/>
    <ds:schemaRef ds:uri="ff181a11-3430-4c30-b870-dc8f6fe4c68c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A1905E-4F12-4A34-BA63-55F8C1DC76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3E0635-EA4E-4C95-B2DA-789E55DFF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81a11-3430-4c30-b870-dc8f6fe4c68c"/>
    <ds:schemaRef ds:uri="d3dbc46e-8a5d-4230-9488-789953af80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calculator</vt:lpstr>
      <vt:lpstr>SLU Modelling</vt:lpstr>
    </vt:vector>
  </TitlesOfParts>
  <Manager/>
  <Company>KTH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Sebastian Azzi</dc:creator>
  <cp:keywords/>
  <dc:description/>
  <cp:lastModifiedBy>Elias Azzi</cp:lastModifiedBy>
  <cp:revision/>
  <dcterms:created xsi:type="dcterms:W3CDTF">2021-11-27T15:23:42Z</dcterms:created>
  <dcterms:modified xsi:type="dcterms:W3CDTF">2023-11-14T12:42:48Z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0x010100841504FF18B6934C9509D468F2B3D497</vt:lpwstr>
  </property>
  <property fmtid="{D5CDD505-2E9C-101B-9397-08002B2CF9AE}" pid="3" name="MediaServiceImageTags">
    <vt:lpwstr/>
  </property>
</Properties>
</file>