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BAE0E2DA-B483-43F6-87A0-2B0A3331F48A}" xr6:coauthVersionLast="47" xr6:coauthVersionMax="47" xr10:uidLastSave="{00000000-0000-0000-0000-000000000000}"/>
  <bookViews>
    <workbookView xWindow="-120" yWindow="-16320" windowWidth="29040" windowHeight="15720" tabRatio="756" activeTab="2"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3" i="3" l="1"/>
  <c r="AX1" i="3"/>
  <c r="AX2" i="3"/>
  <c r="S52" i="3"/>
  <c r="AC2" i="3"/>
  <c r="AC1" i="3"/>
  <c r="D1" i="6"/>
  <c r="C1" i="1"/>
  <c r="W2932" i="6" l="1"/>
  <c r="W2933" i="6"/>
  <c r="S2934" i="6" s="1"/>
  <c r="W2934" i="6"/>
  <c r="W2935" i="6"/>
  <c r="W2936" i="6"/>
  <c r="W2937" i="6"/>
  <c r="W2938" i="6"/>
  <c r="S2939" i="6" s="1"/>
  <c r="W2939" i="6"/>
  <c r="S2940" i="6" s="1"/>
  <c r="W2940" i="6"/>
  <c r="W2941" i="6"/>
  <c r="S2942" i="6" s="1"/>
  <c r="W2942" i="6"/>
  <c r="W2943" i="6"/>
  <c r="W2944" i="6"/>
  <c r="W2945" i="6"/>
  <c r="R2932" i="6"/>
  <c r="S2932" i="6"/>
  <c r="R2933" i="6"/>
  <c r="S2933" i="6"/>
  <c r="R2934" i="6"/>
  <c r="R2935" i="6"/>
  <c r="S2935" i="6"/>
  <c r="R2936" i="6"/>
  <c r="S2936" i="6"/>
  <c r="R2937" i="6"/>
  <c r="S2937" i="6"/>
  <c r="R2938" i="6"/>
  <c r="S2938" i="6"/>
  <c r="R2939" i="6"/>
  <c r="R2940" i="6"/>
  <c r="R2941" i="6"/>
  <c r="S2941" i="6"/>
  <c r="R2942" i="6"/>
  <c r="R2943" i="6"/>
  <c r="S2943" i="6"/>
  <c r="R2944" i="6"/>
  <c r="S2944" i="6"/>
  <c r="R2945" i="6"/>
  <c r="S2945" i="6"/>
  <c r="R2852" i="6"/>
  <c r="R2853" i="6"/>
  <c r="R2854" i="6"/>
  <c r="R2855" i="6"/>
  <c r="R2856" i="6"/>
  <c r="R2857" i="6"/>
  <c r="R2858" i="6"/>
  <c r="R2859" i="6"/>
  <c r="R2860" i="6"/>
  <c r="R2861" i="6"/>
  <c r="R2862" i="6"/>
  <c r="R2863" i="6"/>
  <c r="R2864" i="6"/>
  <c r="R2865" i="6"/>
  <c r="R2866" i="6"/>
  <c r="R2867" i="6"/>
  <c r="R2868" i="6"/>
  <c r="R2869" i="6"/>
  <c r="R2870" i="6"/>
  <c r="R2871" i="6"/>
  <c r="R2872" i="6"/>
  <c r="R2873" i="6"/>
  <c r="R2874" i="6"/>
  <c r="R2875" i="6"/>
  <c r="R2876" i="6"/>
  <c r="R2877" i="6"/>
  <c r="R2878" i="6"/>
  <c r="R2879" i="6"/>
  <c r="R2880" i="6"/>
  <c r="R2881" i="6"/>
  <c r="R2882" i="6"/>
  <c r="R2883" i="6"/>
  <c r="R2884" i="6"/>
  <c r="R2885" i="6"/>
  <c r="R2886" i="6"/>
  <c r="R2887" i="6"/>
  <c r="R2888" i="6"/>
  <c r="R2889" i="6"/>
  <c r="R2890" i="6"/>
  <c r="R2891" i="6"/>
  <c r="R2892" i="6"/>
  <c r="R2893" i="6"/>
  <c r="R2894" i="6"/>
  <c r="R2895" i="6"/>
  <c r="R2896" i="6"/>
  <c r="R2897" i="6"/>
  <c r="R2898" i="6"/>
  <c r="R2899" i="6"/>
  <c r="R2900" i="6"/>
  <c r="R2901" i="6"/>
  <c r="R2902" i="6"/>
  <c r="R2903" i="6"/>
  <c r="R2904" i="6"/>
  <c r="R2905" i="6"/>
  <c r="R2906" i="6"/>
  <c r="R2907" i="6"/>
  <c r="R2908" i="6"/>
  <c r="R2909" i="6"/>
  <c r="R2910" i="6"/>
  <c r="R2911" i="6"/>
  <c r="R2912" i="6"/>
  <c r="R2913" i="6"/>
  <c r="R2914" i="6"/>
  <c r="R2915" i="6"/>
  <c r="R2916" i="6"/>
  <c r="R2917" i="6"/>
  <c r="R2918" i="6"/>
  <c r="R2919" i="6"/>
  <c r="R2920" i="6"/>
  <c r="R2921" i="6"/>
  <c r="R2922" i="6"/>
  <c r="R2923" i="6"/>
  <c r="R2924" i="6"/>
  <c r="R2925" i="6"/>
  <c r="R2926" i="6"/>
  <c r="R2927" i="6"/>
  <c r="R2928" i="6"/>
  <c r="R2929" i="6"/>
  <c r="R2930" i="6"/>
  <c r="R2931" i="6"/>
  <c r="R2851" i="6"/>
  <c r="S2867" i="6"/>
  <c r="S2883" i="6"/>
  <c r="S2899" i="6"/>
  <c r="S2915" i="6"/>
  <c r="S2930" i="6"/>
  <c r="S2851" i="6"/>
  <c r="W2852" i="6"/>
  <c r="S2853" i="6" s="1"/>
  <c r="W2853" i="6"/>
  <c r="S2854" i="6" s="1"/>
  <c r="W2854" i="6"/>
  <c r="S2855" i="6" s="1"/>
  <c r="W2855" i="6"/>
  <c r="S2856" i="6" s="1"/>
  <c r="W2856" i="6"/>
  <c r="S2857" i="6" s="1"/>
  <c r="W2857" i="6"/>
  <c r="S2858" i="6" s="1"/>
  <c r="W2858" i="6"/>
  <c r="S2859" i="6" s="1"/>
  <c r="W2859" i="6"/>
  <c r="S2860" i="6" s="1"/>
  <c r="W2860" i="6"/>
  <c r="S2861" i="6" s="1"/>
  <c r="W2861" i="6"/>
  <c r="S2862" i="6" s="1"/>
  <c r="W2862" i="6"/>
  <c r="S2863" i="6" s="1"/>
  <c r="W2863" i="6"/>
  <c r="S2864" i="6" s="1"/>
  <c r="W2864" i="6"/>
  <c r="S2865" i="6" s="1"/>
  <c r="W2865" i="6"/>
  <c r="S2866" i="6" s="1"/>
  <c r="W2866" i="6"/>
  <c r="W2867" i="6"/>
  <c r="S2868" i="6" s="1"/>
  <c r="W2868" i="6"/>
  <c r="S2869" i="6" s="1"/>
  <c r="W2869" i="6"/>
  <c r="S2870" i="6" s="1"/>
  <c r="W2870" i="6"/>
  <c r="S2871" i="6" s="1"/>
  <c r="W2871" i="6"/>
  <c r="S2872" i="6" s="1"/>
  <c r="W2872" i="6"/>
  <c r="S2873" i="6" s="1"/>
  <c r="W2873" i="6"/>
  <c r="S2874" i="6" s="1"/>
  <c r="W2874" i="6"/>
  <c r="S2875" i="6" s="1"/>
  <c r="W2875" i="6"/>
  <c r="S2876" i="6" s="1"/>
  <c r="W2876" i="6"/>
  <c r="S2877" i="6" s="1"/>
  <c r="W2877" i="6"/>
  <c r="S2878" i="6" s="1"/>
  <c r="W2878" i="6"/>
  <c r="S2879" i="6" s="1"/>
  <c r="W2879" i="6"/>
  <c r="S2880" i="6" s="1"/>
  <c r="W2880" i="6"/>
  <c r="S2881" i="6" s="1"/>
  <c r="W2881" i="6"/>
  <c r="S2882" i="6" s="1"/>
  <c r="W2882" i="6"/>
  <c r="W2883" i="6"/>
  <c r="S2884" i="6" s="1"/>
  <c r="W2884" i="6"/>
  <c r="S2885" i="6" s="1"/>
  <c r="W2885" i="6"/>
  <c r="S2886" i="6" s="1"/>
  <c r="W2886" i="6"/>
  <c r="S2887" i="6" s="1"/>
  <c r="W2887" i="6"/>
  <c r="S2888" i="6" s="1"/>
  <c r="W2888" i="6"/>
  <c r="S2889" i="6" s="1"/>
  <c r="W2889" i="6"/>
  <c r="S2890" i="6" s="1"/>
  <c r="W2890" i="6"/>
  <c r="S2891" i="6" s="1"/>
  <c r="W2891" i="6"/>
  <c r="S2892" i="6" s="1"/>
  <c r="W2892" i="6"/>
  <c r="S2893" i="6" s="1"/>
  <c r="W2893" i="6"/>
  <c r="S2894" i="6" s="1"/>
  <c r="W2894" i="6"/>
  <c r="S2895" i="6" s="1"/>
  <c r="W2895" i="6"/>
  <c r="S2896" i="6" s="1"/>
  <c r="W2896" i="6"/>
  <c r="S2897" i="6" s="1"/>
  <c r="W2897" i="6"/>
  <c r="S2898" i="6" s="1"/>
  <c r="W2898" i="6"/>
  <c r="W2899" i="6"/>
  <c r="S2900" i="6" s="1"/>
  <c r="W2900" i="6"/>
  <c r="S2901" i="6" s="1"/>
  <c r="W2901" i="6"/>
  <c r="S2902" i="6" s="1"/>
  <c r="W2902" i="6"/>
  <c r="S2903" i="6" s="1"/>
  <c r="W2903" i="6"/>
  <c r="S2904" i="6" s="1"/>
  <c r="W2904" i="6"/>
  <c r="S2905" i="6" s="1"/>
  <c r="W2905" i="6"/>
  <c r="S2906" i="6" s="1"/>
  <c r="W2906" i="6"/>
  <c r="S2907" i="6" s="1"/>
  <c r="W2907" i="6"/>
  <c r="S2908" i="6" s="1"/>
  <c r="W2908" i="6"/>
  <c r="S2909" i="6" s="1"/>
  <c r="W2909" i="6"/>
  <c r="S2910" i="6" s="1"/>
  <c r="W2910" i="6"/>
  <c r="S2911" i="6" s="1"/>
  <c r="W2911" i="6"/>
  <c r="S2912" i="6" s="1"/>
  <c r="W2912" i="6"/>
  <c r="S2913" i="6" s="1"/>
  <c r="W2913" i="6"/>
  <c r="S2914" i="6" s="1"/>
  <c r="W2914" i="6"/>
  <c r="W2915" i="6"/>
  <c r="S2916" i="6" s="1"/>
  <c r="W2916" i="6"/>
  <c r="S2917" i="6" s="1"/>
  <c r="W2917" i="6"/>
  <c r="S2918" i="6" s="1"/>
  <c r="W2918" i="6"/>
  <c r="S2919" i="6" s="1"/>
  <c r="W2919" i="6"/>
  <c r="S2920" i="6" s="1"/>
  <c r="W2920" i="6"/>
  <c r="S2921" i="6" s="1"/>
  <c r="W2921" i="6"/>
  <c r="S2922" i="6" s="1"/>
  <c r="W2922" i="6"/>
  <c r="S2923" i="6" s="1"/>
  <c r="W2923" i="6"/>
  <c r="S2924" i="6" s="1"/>
  <c r="W2924" i="6"/>
  <c r="S2925" i="6" s="1"/>
  <c r="W2925" i="6"/>
  <c r="S2926" i="6" s="1"/>
  <c r="W2926" i="6"/>
  <c r="S2927" i="6" s="1"/>
  <c r="W2927" i="6"/>
  <c r="S2928" i="6" s="1"/>
  <c r="W2928" i="6"/>
  <c r="S2929" i="6" s="1"/>
  <c r="W2929" i="6"/>
  <c r="W2930" i="6"/>
  <c r="S2931" i="6" s="1"/>
  <c r="W2931" i="6"/>
  <c r="W2851" i="6"/>
  <c r="S2852" i="6" s="1"/>
  <c r="S1308" i="6"/>
  <c r="S1309" i="6"/>
  <c r="S1310" i="6"/>
  <c r="S1311" i="6"/>
  <c r="S1312" i="6"/>
  <c r="S1313" i="6"/>
  <c r="S1314" i="6"/>
  <c r="S1315" i="6"/>
  <c r="S1316" i="6"/>
  <c r="S1317" i="6"/>
  <c r="S1318" i="6"/>
  <c r="S1319" i="6"/>
  <c r="S1320" i="6"/>
  <c r="S1321" i="6"/>
  <c r="S1322" i="6"/>
  <c r="S1323" i="6"/>
  <c r="S1324" i="6"/>
  <c r="S1325" i="6"/>
  <c r="S1326" i="6"/>
  <c r="S1327" i="6"/>
  <c r="S1328" i="6"/>
  <c r="S1329" i="6"/>
  <c r="S1330" i="6"/>
  <c r="S1331" i="6"/>
  <c r="S1332" i="6"/>
  <c r="S1333" i="6"/>
  <c r="S1334" i="6"/>
  <c r="S1335" i="6"/>
  <c r="S1336" i="6"/>
  <c r="S1337" i="6"/>
  <c r="S1338" i="6"/>
  <c r="S1339" i="6"/>
  <c r="S1340" i="6"/>
  <c r="S1341" i="6"/>
  <c r="S1342" i="6"/>
  <c r="S1343" i="6"/>
  <c r="S1344" i="6"/>
  <c r="S1345" i="6"/>
  <c r="S1346" i="6"/>
  <c r="S1347" i="6"/>
  <c r="S1348" i="6"/>
  <c r="S1349" i="6"/>
  <c r="S1350" i="6"/>
  <c r="S1351" i="6"/>
  <c r="S1352" i="6"/>
  <c r="S1353" i="6"/>
  <c r="S1354" i="6"/>
  <c r="S1355" i="6"/>
  <c r="S1356" i="6"/>
  <c r="S1357" i="6"/>
  <c r="S1358" i="6"/>
  <c r="S1359" i="6"/>
  <c r="S1360" i="6"/>
  <c r="S1361" i="6"/>
  <c r="S1362" i="6"/>
  <c r="S1363" i="6"/>
  <c r="S1364" i="6"/>
  <c r="S1365" i="6"/>
  <c r="S1366" i="6"/>
  <c r="S1367" i="6"/>
  <c r="S1368" i="6"/>
  <c r="S1369" i="6"/>
  <c r="S1370" i="6"/>
  <c r="S1371" i="6"/>
  <c r="S1372" i="6"/>
  <c r="S1373" i="6"/>
  <c r="S1374" i="6"/>
  <c r="S1375" i="6"/>
  <c r="S1376" i="6"/>
  <c r="S1377" i="6"/>
  <c r="S1378" i="6"/>
  <c r="S1379" i="6"/>
  <c r="S1380" i="6"/>
  <c r="S1381" i="6"/>
  <c r="S1382" i="6"/>
  <c r="S1383" i="6"/>
  <c r="S1384" i="6"/>
  <c r="S1385" i="6"/>
  <c r="S1386" i="6"/>
  <c r="S130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U1317" i="6"/>
  <c r="U1318" i="6" s="1"/>
  <c r="U1319" i="6" s="1"/>
  <c r="U1320" i="6" s="1"/>
  <c r="U1321" i="6" s="1"/>
  <c r="U1322" i="6" s="1"/>
  <c r="U1323" i="6" s="1"/>
  <c r="U1324" i="6" s="1"/>
  <c r="U1325" i="6" s="1"/>
  <c r="U1326" i="6" s="1"/>
  <c r="U1327" i="6"/>
  <c r="U1328" i="6" s="1"/>
  <c r="U1329" i="6" s="1"/>
  <c r="U1330" i="6" s="1"/>
  <c r="U1331" i="6" s="1"/>
  <c r="U1332" i="6" s="1"/>
  <c r="U1333" i="6" s="1"/>
  <c r="U1334" i="6" s="1"/>
  <c r="U1335" i="6" s="1"/>
  <c r="U1336" i="6" s="1"/>
  <c r="U1337" i="6" s="1"/>
  <c r="U1338" i="6" s="1"/>
  <c r="U1339" i="6" s="1"/>
  <c r="U1340" i="6" s="1"/>
  <c r="U1341" i="6" s="1"/>
  <c r="U1342" i="6" s="1"/>
  <c r="U1343" i="6" s="1"/>
  <c r="U1344" i="6" s="1"/>
  <c r="U1345" i="6" s="1"/>
  <c r="U1346" i="6" s="1"/>
  <c r="U1347" i="6"/>
  <c r="U1348" i="6" s="1"/>
  <c r="U1349" i="6" s="1"/>
  <c r="U1350" i="6" s="1"/>
  <c r="U1351" i="6" s="1"/>
  <c r="U1352" i="6" s="1"/>
  <c r="U1353" i="6" s="1"/>
  <c r="U1354" i="6" s="1"/>
  <c r="U1355" i="6" s="1"/>
  <c r="U1356" i="6" s="1"/>
  <c r="U1357" i="6" s="1"/>
  <c r="U1358" i="6" s="1"/>
  <c r="U1359" i="6" s="1"/>
  <c r="U1360" i="6" s="1"/>
  <c r="U1361" i="6" s="1"/>
  <c r="U1362" i="6" s="1"/>
  <c r="U1363" i="6" s="1"/>
  <c r="U1364" i="6" s="1"/>
  <c r="U1365" i="6" s="1"/>
  <c r="U1366" i="6" s="1"/>
  <c r="U1367" i="6"/>
  <c r="U1368" i="6" s="1"/>
  <c r="U1369" i="6" s="1"/>
  <c r="U1370" i="6" s="1"/>
  <c r="U1371" i="6" s="1"/>
  <c r="U1372" i="6" s="1"/>
  <c r="U1373" i="6" s="1"/>
  <c r="U1374" i="6" s="1"/>
  <c r="U1375" i="6" s="1"/>
  <c r="U1376" i="6" s="1"/>
  <c r="U1377" i="6" s="1"/>
  <c r="U1378" i="6" s="1"/>
  <c r="U1379" i="6" s="1"/>
  <c r="U1380" i="6" s="1"/>
  <c r="U1381" i="6" s="1"/>
  <c r="U1382" i="6" s="1"/>
  <c r="U1383" i="6" s="1"/>
  <c r="U1384" i="6" s="1"/>
  <c r="U1385" i="6" s="1"/>
  <c r="U1386" i="6" s="1"/>
  <c r="U1308" i="6"/>
  <c r="U1309" i="6" s="1"/>
  <c r="U1310" i="6" s="1"/>
  <c r="U1311" i="6" s="1"/>
  <c r="U1312" i="6" s="1"/>
  <c r="U1313" i="6" s="1"/>
  <c r="U1314" i="6" s="1"/>
  <c r="U1315" i="6" s="1"/>
  <c r="U1316" i="6" s="1"/>
  <c r="U1307" i="6"/>
  <c r="AW186" i="3" l="1"/>
  <c r="AW187" i="3"/>
  <c r="AW188" i="3"/>
  <c r="AW189" i="3"/>
  <c r="AW190" i="3"/>
  <c r="AW191" i="3"/>
  <c r="AU187" i="3"/>
  <c r="AU188" i="3"/>
  <c r="AU189" i="3"/>
  <c r="AU190" i="3"/>
  <c r="AU191" i="3"/>
  <c r="AU186" i="3"/>
  <c r="B3" i="3"/>
  <c r="D1" i="3"/>
  <c r="K3" i="1" l="1"/>
  <c r="R2289" i="6"/>
  <c r="R2290" i="6"/>
  <c r="R2291" i="6"/>
  <c r="R2292" i="6"/>
  <c r="R2293" i="6"/>
  <c r="R2294" i="6"/>
  <c r="R2297" i="6"/>
  <c r="R2298" i="6"/>
  <c r="R2299" i="6"/>
  <c r="U2295" i="6"/>
  <c r="U2282" i="6"/>
  <c r="W2282" i="6" s="1"/>
  <c r="S2287" i="6"/>
  <c r="R2276" i="6"/>
  <c r="R2277" i="6"/>
  <c r="R2278" i="6"/>
  <c r="R2279" i="6"/>
  <c r="R2280" i="6"/>
  <c r="R2281" i="6"/>
  <c r="R2284" i="6"/>
  <c r="R2285" i="6"/>
  <c r="R2286" i="6"/>
  <c r="R2287" i="6"/>
  <c r="R2295" i="6" l="1"/>
  <c r="R2296" i="6"/>
  <c r="S2283" i="6"/>
  <c r="R2282" i="6"/>
  <c r="R2283"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66" i="6"/>
  <c r="G1" i="6"/>
  <c r="S2786" i="6"/>
  <c r="S2796" i="6"/>
  <c r="S2806" i="6"/>
  <c r="S2815" i="6"/>
  <c r="S2776" i="6"/>
  <c r="W2776" i="6"/>
  <c r="W2786" i="6"/>
  <c r="W2796" i="6"/>
  <c r="W2806" i="6"/>
  <c r="W2815" i="6"/>
  <c r="W2766" i="6"/>
  <c r="U2816" i="6"/>
  <c r="U2817" i="6" s="1"/>
  <c r="U2818" i="6" s="1"/>
  <c r="U2819" i="6" s="1"/>
  <c r="U2820" i="6" s="1"/>
  <c r="U2821" i="6" s="1"/>
  <c r="U2822" i="6" s="1"/>
  <c r="U2823" i="6" s="1"/>
  <c r="U2807" i="6"/>
  <c r="U2808" i="6" s="1"/>
  <c r="U2809" i="6" s="1"/>
  <c r="U2810" i="6" s="1"/>
  <c r="U2811" i="6" s="1"/>
  <c r="U2812" i="6" s="1"/>
  <c r="U2813" i="6" s="1"/>
  <c r="U2814" i="6" s="1"/>
  <c r="W2814" i="6" s="1"/>
  <c r="U2797" i="6"/>
  <c r="U2787" i="6"/>
  <c r="U2788" i="6" s="1"/>
  <c r="U2777" i="6"/>
  <c r="W2777" i="6" s="1"/>
  <c r="U2767" i="6"/>
  <c r="U2768"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74" i="6"/>
  <c r="R2275" i="6"/>
  <c r="R2288" i="6"/>
  <c r="R2300" i="6"/>
  <c r="R2385" i="6"/>
  <c r="R2470" i="6"/>
  <c r="R2479" i="6"/>
  <c r="R2488" i="6"/>
  <c r="R2497" i="6"/>
  <c r="R2506" i="6"/>
  <c r="R2515" i="6"/>
  <c r="R2547" i="6"/>
  <c r="R2579" i="6"/>
  <c r="R2614" i="6"/>
  <c r="R2633" i="6"/>
  <c r="R2652" i="6"/>
  <c r="R2671" i="6"/>
  <c r="R2690" i="6"/>
  <c r="R2709" i="6"/>
  <c r="R2728" i="6"/>
  <c r="R2747" i="6"/>
  <c r="R633" i="6"/>
  <c r="R722" i="6"/>
  <c r="R780" i="6"/>
  <c r="R811" i="6"/>
  <c r="R842" i="6"/>
  <c r="R873" i="6"/>
  <c r="R904" i="6"/>
  <c r="R935" i="6"/>
  <c r="R966" i="6"/>
  <c r="R997" i="6"/>
  <c r="R1028" i="6"/>
  <c r="R1059" i="6"/>
  <c r="R1090" i="6"/>
  <c r="R1121" i="6"/>
  <c r="R1152" i="6"/>
  <c r="R1183" i="6"/>
  <c r="R1214" i="6"/>
  <c r="R1245" i="6"/>
  <c r="R1276" i="6"/>
  <c r="R1387" i="6"/>
  <c r="R1407" i="6"/>
  <c r="R1427" i="6"/>
  <c r="R1447" i="6"/>
  <c r="R1467" i="6"/>
  <c r="R1487" i="6"/>
  <c r="R1507" i="6"/>
  <c r="R1527" i="6"/>
  <c r="R1547" i="6"/>
  <c r="R1567" i="6"/>
  <c r="R1587" i="6"/>
  <c r="R1607" i="6"/>
  <c r="R1627" i="6"/>
  <c r="R1647" i="6"/>
  <c r="R1667" i="6"/>
  <c r="R1687" i="6"/>
  <c r="R1707" i="6"/>
  <c r="R1727" i="6"/>
  <c r="R1747" i="6"/>
  <c r="R1767" i="6"/>
  <c r="R1787" i="6"/>
  <c r="R1807" i="6"/>
  <c r="R1827" i="6"/>
  <c r="R1847" i="6"/>
  <c r="R1867" i="6"/>
  <c r="R1887" i="6"/>
  <c r="R1907"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R2126" i="6"/>
  <c r="R2127" i="6"/>
  <c r="R2128" i="6"/>
  <c r="R2129" i="6"/>
  <c r="R2130" i="6"/>
  <c r="R2131" i="6"/>
  <c r="R2132" i="6"/>
  <c r="R2133" i="6"/>
  <c r="R2134" i="6"/>
  <c r="R2135" i="6"/>
  <c r="R2136" i="6"/>
  <c r="R2137" i="6"/>
  <c r="R2138" i="6"/>
  <c r="R2139" i="6"/>
  <c r="R2140" i="6"/>
  <c r="R2141" i="6"/>
  <c r="R2142" i="6"/>
  <c r="R2143" i="6"/>
  <c r="R2144" i="6"/>
  <c r="R2145" i="6"/>
  <c r="R2146" i="6"/>
  <c r="R2147" i="6"/>
  <c r="R2148" i="6"/>
  <c r="R2149" i="6"/>
  <c r="R2150" i="6"/>
  <c r="R2151" i="6"/>
  <c r="R2152" i="6"/>
  <c r="R2153" i="6"/>
  <c r="R2154" i="6"/>
  <c r="R2155" i="6"/>
  <c r="R2156" i="6"/>
  <c r="R2157" i="6"/>
  <c r="S633" i="6"/>
  <c r="R599" i="6"/>
  <c r="R555" i="6"/>
  <c r="S555" i="6"/>
  <c r="S2797" i="6" l="1"/>
  <c r="W2797" i="6"/>
  <c r="S2767" i="6"/>
  <c r="W2767" i="6"/>
  <c r="S2768" i="6" s="1"/>
  <c r="W2821" i="6"/>
  <c r="S2822" i="6" s="1"/>
  <c r="W2808" i="6"/>
  <c r="S2809" i="6" s="1"/>
  <c r="S2787" i="6"/>
  <c r="W2813" i="6"/>
  <c r="S2814" i="6" s="1"/>
  <c r="W2823" i="6"/>
  <c r="W2807" i="6"/>
  <c r="S2808" i="6" s="1"/>
  <c r="W2822" i="6"/>
  <c r="S2823" i="6" s="1"/>
  <c r="W2816" i="6"/>
  <c r="S2817" i="6" s="1"/>
  <c r="U2798" i="6"/>
  <c r="S2816" i="6"/>
  <c r="U2789" i="6"/>
  <c r="W2788" i="6"/>
  <c r="U2769" i="6"/>
  <c r="W2768" i="6"/>
  <c r="W2820" i="6"/>
  <c r="S2821" i="6" s="1"/>
  <c r="W2812" i="6"/>
  <c r="S2813" i="6" s="1"/>
  <c r="S2807" i="6"/>
  <c r="W2819" i="6"/>
  <c r="S2820" i="6" s="1"/>
  <c r="W2811" i="6"/>
  <c r="S2812" i="6" s="1"/>
  <c r="W2787" i="6"/>
  <c r="S2788" i="6" s="1"/>
  <c r="U2778" i="6"/>
  <c r="S2777" i="6"/>
  <c r="W2818" i="6"/>
  <c r="S2819" i="6" s="1"/>
  <c r="W2810" i="6"/>
  <c r="S2811" i="6" s="1"/>
  <c r="W2817" i="6"/>
  <c r="S2818" i="6" s="1"/>
  <c r="W2809" i="6"/>
  <c r="S2810" i="6" s="1"/>
  <c r="S2633" i="6"/>
  <c r="S2652" i="6"/>
  <c r="S2671" i="6"/>
  <c r="S2690" i="6"/>
  <c r="S2709" i="6"/>
  <c r="S2728" i="6"/>
  <c r="S2747" i="6"/>
  <c r="S2614" i="6"/>
  <c r="V2671" i="6"/>
  <c r="V2652" i="6"/>
  <c r="V2633" i="6"/>
  <c r="V2747" i="6"/>
  <c r="V2728" i="6"/>
  <c r="V2709" i="6"/>
  <c r="V2690" i="6"/>
  <c r="V2614" i="6"/>
  <c r="T2470"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734" i="6"/>
  <c r="F2735" i="6"/>
  <c r="F2736" i="6"/>
  <c r="F2737" i="6"/>
  <c r="F2738" i="6"/>
  <c r="F2739" i="6"/>
  <c r="F2740" i="6"/>
  <c r="F2741" i="6"/>
  <c r="F2742" i="6"/>
  <c r="F2743" i="6"/>
  <c r="F2744" i="6"/>
  <c r="F2745" i="6"/>
  <c r="F2746" i="6"/>
  <c r="F2747" i="6"/>
  <c r="F2748" i="6"/>
  <c r="F2749" i="6"/>
  <c r="F2750" i="6"/>
  <c r="F2751" i="6"/>
  <c r="F2752" i="6"/>
  <c r="F2753" i="6"/>
  <c r="F2754" i="6"/>
  <c r="F2755" i="6"/>
  <c r="F2756" i="6"/>
  <c r="F2757" i="6"/>
  <c r="F2758" i="6"/>
  <c r="F2759" i="6"/>
  <c r="F2760" i="6"/>
  <c r="F2761" i="6"/>
  <c r="F2762" i="6"/>
  <c r="F2763" i="6"/>
  <c r="F2764" i="6"/>
  <c r="F2765" i="6"/>
  <c r="F2614"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I2666" i="6"/>
  <c r="I2667" i="6"/>
  <c r="I2668" i="6"/>
  <c r="I2669" i="6"/>
  <c r="I2670" i="6"/>
  <c r="I2671" i="6"/>
  <c r="I2672" i="6"/>
  <c r="I2673" i="6"/>
  <c r="I2674" i="6"/>
  <c r="I2675" i="6"/>
  <c r="I2676" i="6"/>
  <c r="I2677" i="6"/>
  <c r="I2678" i="6"/>
  <c r="I2679" i="6"/>
  <c r="I2680" i="6"/>
  <c r="I2681" i="6"/>
  <c r="I2682" i="6"/>
  <c r="I2683" i="6"/>
  <c r="I2684" i="6"/>
  <c r="I2685" i="6"/>
  <c r="I2686" i="6"/>
  <c r="I2687" i="6"/>
  <c r="I2688" i="6"/>
  <c r="I2689" i="6"/>
  <c r="I2690" i="6"/>
  <c r="I2691" i="6"/>
  <c r="I2692" i="6"/>
  <c r="I2693" i="6"/>
  <c r="I2694" i="6"/>
  <c r="I2695" i="6"/>
  <c r="I2696" i="6"/>
  <c r="I2697" i="6"/>
  <c r="J2697" i="6" s="1"/>
  <c r="I2698" i="6"/>
  <c r="J2698" i="6" s="1"/>
  <c r="I2699" i="6"/>
  <c r="I2700" i="6"/>
  <c r="I2701" i="6"/>
  <c r="I2702" i="6"/>
  <c r="I2703" i="6"/>
  <c r="I2704" i="6"/>
  <c r="I2705" i="6"/>
  <c r="I2706" i="6"/>
  <c r="I2707" i="6"/>
  <c r="I2708" i="6"/>
  <c r="I2709" i="6"/>
  <c r="T2709" i="6" s="1"/>
  <c r="I2710" i="6"/>
  <c r="I2711" i="6"/>
  <c r="I2712" i="6"/>
  <c r="I2713" i="6"/>
  <c r="I2714" i="6"/>
  <c r="I2715" i="6"/>
  <c r="I2716" i="6"/>
  <c r="I2717" i="6"/>
  <c r="I2718" i="6"/>
  <c r="I2719" i="6"/>
  <c r="I2720" i="6"/>
  <c r="I2721" i="6"/>
  <c r="I2722" i="6"/>
  <c r="I2723" i="6"/>
  <c r="I2724" i="6"/>
  <c r="I2725" i="6"/>
  <c r="I2726" i="6"/>
  <c r="I2727" i="6"/>
  <c r="I2728" i="6"/>
  <c r="I2729" i="6"/>
  <c r="I2730" i="6"/>
  <c r="I2731" i="6"/>
  <c r="I2732" i="6"/>
  <c r="I2733" i="6"/>
  <c r="I2734" i="6"/>
  <c r="I2735" i="6"/>
  <c r="I2736" i="6"/>
  <c r="I2737" i="6"/>
  <c r="I2738" i="6"/>
  <c r="I2739" i="6"/>
  <c r="I2740" i="6"/>
  <c r="I2741" i="6"/>
  <c r="I2742" i="6"/>
  <c r="I2743" i="6"/>
  <c r="I2744" i="6"/>
  <c r="I2745" i="6"/>
  <c r="I2746" i="6"/>
  <c r="I2747" i="6"/>
  <c r="I2748" i="6"/>
  <c r="I2749" i="6"/>
  <c r="I2750" i="6"/>
  <c r="I2751" i="6"/>
  <c r="I2752" i="6"/>
  <c r="I2753" i="6"/>
  <c r="J2753" i="6" s="1"/>
  <c r="I2754" i="6"/>
  <c r="I2755" i="6"/>
  <c r="I2756" i="6"/>
  <c r="I2757" i="6"/>
  <c r="I2758" i="6"/>
  <c r="I2759" i="6"/>
  <c r="I2760" i="6"/>
  <c r="I2761" i="6"/>
  <c r="I2762" i="6"/>
  <c r="I2763" i="6"/>
  <c r="I2764" i="6"/>
  <c r="I2765" i="6"/>
  <c r="I2614" i="6"/>
  <c r="I2615" i="6"/>
  <c r="I2616" i="6"/>
  <c r="I2617" i="6"/>
  <c r="I2618" i="6"/>
  <c r="I2619" i="6"/>
  <c r="I2620" i="6"/>
  <c r="I2621" i="6"/>
  <c r="I2622" i="6"/>
  <c r="I2623" i="6"/>
  <c r="I2624" i="6"/>
  <c r="I2625" i="6"/>
  <c r="J2625" i="6" s="1"/>
  <c r="I2626" i="6"/>
  <c r="I2627" i="6"/>
  <c r="I2628" i="6"/>
  <c r="I2629" i="6"/>
  <c r="I2630" i="6"/>
  <c r="I2631" i="6"/>
  <c r="I2632" i="6"/>
  <c r="I2633" i="6"/>
  <c r="I2634" i="6"/>
  <c r="I2635" i="6"/>
  <c r="I2636" i="6"/>
  <c r="J2636" i="6" s="1"/>
  <c r="I2637" i="6"/>
  <c r="I2638"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515" i="6"/>
  <c r="U2535" i="6" s="1"/>
  <c r="S2547" i="6"/>
  <c r="S2579" i="6"/>
  <c r="S2515" i="6"/>
  <c r="S2479" i="6"/>
  <c r="T2479" i="6"/>
  <c r="T2480" i="6" s="1"/>
  <c r="S2488" i="6"/>
  <c r="T2488" i="6"/>
  <c r="T2489" i="6" s="1"/>
  <c r="T2490" i="6" s="1"/>
  <c r="S2497" i="6"/>
  <c r="T2497" i="6"/>
  <c r="S2506" i="6"/>
  <c r="T2506" i="6"/>
  <c r="U2506" i="6" s="1"/>
  <c r="W2506" i="6" s="1"/>
  <c r="S2470" i="6"/>
  <c r="I2507" i="6"/>
  <c r="I2498" i="6"/>
  <c r="I2489" i="6"/>
  <c r="I2480" i="6"/>
  <c r="I2471" i="6"/>
  <c r="I2470" i="6"/>
  <c r="I2478" i="6"/>
  <c r="I2477" i="6"/>
  <c r="I2479" i="6"/>
  <c r="I2481" i="6"/>
  <c r="I2482" i="6"/>
  <c r="I2483" i="6"/>
  <c r="I2484" i="6"/>
  <c r="I2485" i="6"/>
  <c r="I2486" i="6"/>
  <c r="I2487" i="6"/>
  <c r="I2488" i="6"/>
  <c r="I2490" i="6"/>
  <c r="I2491" i="6"/>
  <c r="I2492" i="6"/>
  <c r="I2493" i="6"/>
  <c r="I2494" i="6"/>
  <c r="I2495" i="6"/>
  <c r="I2496" i="6"/>
  <c r="I2497" i="6"/>
  <c r="I2499" i="6"/>
  <c r="I2500" i="6"/>
  <c r="I2501" i="6"/>
  <c r="I2502" i="6"/>
  <c r="I2503" i="6"/>
  <c r="I2504" i="6"/>
  <c r="I2505" i="6"/>
  <c r="I2506" i="6"/>
  <c r="I2508" i="6"/>
  <c r="I2509" i="6"/>
  <c r="I2510" i="6"/>
  <c r="I2511" i="6"/>
  <c r="I2512" i="6"/>
  <c r="I2513" i="6"/>
  <c r="I2514" i="6"/>
  <c r="I2472" i="6"/>
  <c r="I2473" i="6"/>
  <c r="I2474" i="6"/>
  <c r="I2475" i="6"/>
  <c r="I2476" i="6"/>
  <c r="U2302" i="6"/>
  <c r="U2301"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U2353" i="6"/>
  <c r="U2354"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S2385" i="6"/>
  <c r="U2386" i="6"/>
  <c r="U2385"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438" i="6"/>
  <c r="U2439" i="6"/>
  <c r="U2440" i="6"/>
  <c r="U2441" i="6"/>
  <c r="U2442" i="6"/>
  <c r="U2443" i="6"/>
  <c r="U2444" i="6"/>
  <c r="U2445" i="6"/>
  <c r="U2446" i="6"/>
  <c r="U2447" i="6"/>
  <c r="U2448" i="6"/>
  <c r="U2449" i="6"/>
  <c r="U2450" i="6"/>
  <c r="U2451" i="6"/>
  <c r="U2452" i="6"/>
  <c r="U2453" i="6"/>
  <c r="U2454" i="6"/>
  <c r="U2455" i="6"/>
  <c r="U2456" i="6"/>
  <c r="U2457" i="6"/>
  <c r="U2458" i="6"/>
  <c r="U2459" i="6"/>
  <c r="U2460" i="6"/>
  <c r="U2461" i="6"/>
  <c r="U2462" i="6"/>
  <c r="U2463" i="6"/>
  <c r="U2464" i="6"/>
  <c r="U2465" i="6"/>
  <c r="U2466" i="6"/>
  <c r="U2467" i="6"/>
  <c r="U2468" i="6"/>
  <c r="U2469" i="6"/>
  <c r="U2300" i="6"/>
  <c r="S2300" i="6"/>
  <c r="W2296" i="6"/>
  <c r="S2297" i="6" s="1"/>
  <c r="W2297" i="6"/>
  <c r="S2298" i="6" s="1"/>
  <c r="W2298" i="6"/>
  <c r="S2299" i="6" s="1"/>
  <c r="W2287" i="6"/>
  <c r="S2288" i="6" s="1"/>
  <c r="W2288" i="6"/>
  <c r="S2289" i="6" s="1"/>
  <c r="W2289" i="6"/>
  <c r="S2290" i="6" s="1"/>
  <c r="W2290" i="6"/>
  <c r="S2291" i="6" s="1"/>
  <c r="W2291" i="6"/>
  <c r="S2292" i="6" s="1"/>
  <c r="W2292" i="6"/>
  <c r="S2293" i="6" s="1"/>
  <c r="W2293" i="6"/>
  <c r="S2294" i="6" s="1"/>
  <c r="W2294" i="6"/>
  <c r="S2295" i="6" s="1"/>
  <c r="W2295" i="6"/>
  <c r="S2296" i="6" s="1"/>
  <c r="W2279" i="6"/>
  <c r="S2280" i="6" s="1"/>
  <c r="W2280" i="6"/>
  <c r="S2281" i="6" s="1"/>
  <c r="W2281" i="6"/>
  <c r="S2282" i="6" s="1"/>
  <c r="W2283" i="6"/>
  <c r="S2284" i="6" s="1"/>
  <c r="W2284" i="6"/>
  <c r="S2285" i="6" s="1"/>
  <c r="W2285" i="6"/>
  <c r="S2286" i="6" s="1"/>
  <c r="W2286" i="6"/>
  <c r="W2274" i="6"/>
  <c r="S2275" i="6" s="1"/>
  <c r="W2275" i="6"/>
  <c r="S2276" i="6" s="1"/>
  <c r="W2276" i="6"/>
  <c r="S2277" i="6" s="1"/>
  <c r="W2277" i="6"/>
  <c r="S2278" i="6" s="1"/>
  <c r="W2278" i="6"/>
  <c r="S2279" i="6" s="1"/>
  <c r="S2274" i="6"/>
  <c r="W2299" i="6"/>
  <c r="BH128" i="3"/>
  <c r="AU128" i="3"/>
  <c r="AV129" i="3"/>
  <c r="AD129" i="3"/>
  <c r="AD128" i="3"/>
  <c r="S129" i="3"/>
  <c r="S128" i="3"/>
  <c r="R129" i="3"/>
  <c r="R128" i="3"/>
  <c r="W1927" i="6"/>
  <c r="S1928" i="6" s="1"/>
  <c r="W1928" i="6"/>
  <c r="S1929" i="6" s="1"/>
  <c r="W1929" i="6"/>
  <c r="S1930" i="6" s="1"/>
  <c r="W1930" i="6"/>
  <c r="S1931" i="6" s="1"/>
  <c r="W1931" i="6"/>
  <c r="S1932" i="6" s="1"/>
  <c r="W1932" i="6"/>
  <c r="S1933" i="6" s="1"/>
  <c r="W1933" i="6"/>
  <c r="S1934" i="6" s="1"/>
  <c r="W1934" i="6"/>
  <c r="S1935" i="6" s="1"/>
  <c r="W1935" i="6"/>
  <c r="S1936" i="6" s="1"/>
  <c r="W1936" i="6"/>
  <c r="S1937" i="6" s="1"/>
  <c r="W1937" i="6"/>
  <c r="S1938" i="6" s="1"/>
  <c r="W1938" i="6"/>
  <c r="S1939" i="6" s="1"/>
  <c r="W1939" i="6"/>
  <c r="S1940" i="6" s="1"/>
  <c r="W1940" i="6"/>
  <c r="S1941" i="6" s="1"/>
  <c r="W1941" i="6"/>
  <c r="S1942" i="6" s="1"/>
  <c r="W1942" i="6"/>
  <c r="S1943" i="6" s="1"/>
  <c r="W1943" i="6"/>
  <c r="S1944" i="6" s="1"/>
  <c r="W1944" i="6"/>
  <c r="S1945" i="6" s="1"/>
  <c r="W1945" i="6"/>
  <c r="S1946" i="6" s="1"/>
  <c r="W1946" i="6"/>
  <c r="S1947" i="6" s="1"/>
  <c r="S1948" i="6"/>
  <c r="W1948" i="6"/>
  <c r="S1949" i="6" s="1"/>
  <c r="W1949" i="6"/>
  <c r="S1950" i="6" s="1"/>
  <c r="W1950" i="6"/>
  <c r="S1951" i="6" s="1"/>
  <c r="W1951" i="6"/>
  <c r="S1952" i="6" s="1"/>
  <c r="W1952" i="6"/>
  <c r="S1953" i="6" s="1"/>
  <c r="W1953" i="6"/>
  <c r="S1954" i="6" s="1"/>
  <c r="W1954" i="6"/>
  <c r="S1955" i="6" s="1"/>
  <c r="W1955" i="6"/>
  <c r="S1956" i="6" s="1"/>
  <c r="W1956" i="6"/>
  <c r="S1957" i="6" s="1"/>
  <c r="W1957" i="6"/>
  <c r="S1958" i="6" s="1"/>
  <c r="W1958" i="6"/>
  <c r="S1959" i="6" s="1"/>
  <c r="W1959" i="6"/>
  <c r="S1960" i="6" s="1"/>
  <c r="W1960" i="6"/>
  <c r="S1961" i="6" s="1"/>
  <c r="W1961" i="6"/>
  <c r="S1962" i="6" s="1"/>
  <c r="W1962" i="6"/>
  <c r="S1963" i="6" s="1"/>
  <c r="W1963" i="6"/>
  <c r="S1964" i="6" s="1"/>
  <c r="W1964" i="6"/>
  <c r="S1965" i="6" s="1"/>
  <c r="W1965" i="6"/>
  <c r="S1966" i="6" s="1"/>
  <c r="W1966" i="6"/>
  <c r="S1967" i="6" s="1"/>
  <c r="W1967" i="6"/>
  <c r="S1968" i="6" s="1"/>
  <c r="S1969" i="6"/>
  <c r="W1969" i="6"/>
  <c r="S1970" i="6" s="1"/>
  <c r="W1970" i="6"/>
  <c r="S1971" i="6" s="1"/>
  <c r="W1971" i="6"/>
  <c r="S1972" i="6" s="1"/>
  <c r="W1972" i="6"/>
  <c r="S1973" i="6" s="1"/>
  <c r="W1973" i="6"/>
  <c r="S1974" i="6" s="1"/>
  <c r="W1974" i="6"/>
  <c r="S1975" i="6" s="1"/>
  <c r="W1975" i="6"/>
  <c r="S1976" i="6" s="1"/>
  <c r="W1976" i="6"/>
  <c r="S1977" i="6" s="1"/>
  <c r="W1977" i="6"/>
  <c r="S1978" i="6" s="1"/>
  <c r="W1978" i="6"/>
  <c r="S1979" i="6" s="1"/>
  <c r="W1979" i="6"/>
  <c r="S1980" i="6" s="1"/>
  <c r="W1980" i="6"/>
  <c r="S1981" i="6" s="1"/>
  <c r="W1981" i="6"/>
  <c r="S1982" i="6" s="1"/>
  <c r="W1982" i="6"/>
  <c r="S1983" i="6" s="1"/>
  <c r="W1983" i="6"/>
  <c r="S1984" i="6" s="1"/>
  <c r="W1984" i="6"/>
  <c r="S1985" i="6" s="1"/>
  <c r="W1985" i="6"/>
  <c r="S1986" i="6" s="1"/>
  <c r="W1986" i="6"/>
  <c r="S1987" i="6" s="1"/>
  <c r="W1987" i="6"/>
  <c r="S1988" i="6" s="1"/>
  <c r="W1988" i="6"/>
  <c r="S1989" i="6" s="1"/>
  <c r="S1990" i="6"/>
  <c r="W1990" i="6"/>
  <c r="S1991" i="6" s="1"/>
  <c r="W1991" i="6"/>
  <c r="S1992" i="6" s="1"/>
  <c r="W1992" i="6"/>
  <c r="S1993" i="6" s="1"/>
  <c r="W1993" i="6"/>
  <c r="S1994" i="6" s="1"/>
  <c r="W1994" i="6"/>
  <c r="S1995" i="6" s="1"/>
  <c r="W1995" i="6"/>
  <c r="S1996" i="6" s="1"/>
  <c r="W1996" i="6"/>
  <c r="S1997" i="6" s="1"/>
  <c r="W1997" i="6"/>
  <c r="S1998" i="6" s="1"/>
  <c r="W1998" i="6"/>
  <c r="S1999" i="6" s="1"/>
  <c r="W1999" i="6"/>
  <c r="S2000" i="6" s="1"/>
  <c r="W2000" i="6"/>
  <c r="S2001" i="6" s="1"/>
  <c r="W2001" i="6"/>
  <c r="S2002" i="6" s="1"/>
  <c r="W2002" i="6"/>
  <c r="S2003" i="6" s="1"/>
  <c r="W2003" i="6"/>
  <c r="S2004" i="6" s="1"/>
  <c r="W2004" i="6"/>
  <c r="S2005" i="6" s="1"/>
  <c r="W2005" i="6"/>
  <c r="S2006" i="6" s="1"/>
  <c r="W2006" i="6"/>
  <c r="S2007" i="6" s="1"/>
  <c r="W2007" i="6"/>
  <c r="S2008" i="6" s="1"/>
  <c r="W2008" i="6"/>
  <c r="S2009" i="6" s="1"/>
  <c r="W2009" i="6"/>
  <c r="S2010" i="6" s="1"/>
  <c r="S2011" i="6"/>
  <c r="W2011" i="6"/>
  <c r="S2012" i="6" s="1"/>
  <c r="W2012" i="6"/>
  <c r="S2013" i="6" s="1"/>
  <c r="W2013" i="6"/>
  <c r="S2014" i="6" s="1"/>
  <c r="W2014" i="6"/>
  <c r="S2015" i="6" s="1"/>
  <c r="W2015" i="6"/>
  <c r="S2016" i="6" s="1"/>
  <c r="W2016" i="6"/>
  <c r="S2017" i="6" s="1"/>
  <c r="W2017" i="6"/>
  <c r="S2018" i="6" s="1"/>
  <c r="W2018" i="6"/>
  <c r="S2019" i="6" s="1"/>
  <c r="W2019" i="6"/>
  <c r="S2020" i="6" s="1"/>
  <c r="W2020" i="6"/>
  <c r="S2021" i="6" s="1"/>
  <c r="W2021" i="6"/>
  <c r="S2022" i="6" s="1"/>
  <c r="W2022" i="6"/>
  <c r="S2023" i="6" s="1"/>
  <c r="W2023" i="6"/>
  <c r="S2024" i="6" s="1"/>
  <c r="W2024" i="6"/>
  <c r="S2025" i="6" s="1"/>
  <c r="W2025" i="6"/>
  <c r="S2026" i="6" s="1"/>
  <c r="W2026" i="6"/>
  <c r="S2027" i="6" s="1"/>
  <c r="W2027" i="6"/>
  <c r="S2028" i="6" s="1"/>
  <c r="W2028" i="6"/>
  <c r="S2029" i="6" s="1"/>
  <c r="W2029" i="6"/>
  <c r="S2030" i="6" s="1"/>
  <c r="W2030" i="6"/>
  <c r="S2031" i="6" s="1"/>
  <c r="S2032" i="6"/>
  <c r="W2032" i="6"/>
  <c r="S2033" i="6" s="1"/>
  <c r="W2033" i="6"/>
  <c r="S2034" i="6" s="1"/>
  <c r="W2034" i="6"/>
  <c r="S2035" i="6" s="1"/>
  <c r="W2035" i="6"/>
  <c r="S2036" i="6" s="1"/>
  <c r="W2036" i="6"/>
  <c r="S2037" i="6" s="1"/>
  <c r="W2037" i="6"/>
  <c r="S2038" i="6" s="1"/>
  <c r="W2038" i="6"/>
  <c r="S2039" i="6" s="1"/>
  <c r="W2039" i="6"/>
  <c r="S2040" i="6" s="1"/>
  <c r="W2040" i="6"/>
  <c r="S2041" i="6" s="1"/>
  <c r="W2041" i="6"/>
  <c r="S2042" i="6" s="1"/>
  <c r="W2042" i="6"/>
  <c r="S2043" i="6" s="1"/>
  <c r="W2043" i="6"/>
  <c r="S2044" i="6" s="1"/>
  <c r="W2044" i="6"/>
  <c r="S2045" i="6" s="1"/>
  <c r="W2045" i="6"/>
  <c r="S2046" i="6" s="1"/>
  <c r="W2046" i="6"/>
  <c r="S2047" i="6" s="1"/>
  <c r="W2047" i="6"/>
  <c r="S2048" i="6" s="1"/>
  <c r="W2048" i="6"/>
  <c r="S2049" i="6" s="1"/>
  <c r="W2049" i="6"/>
  <c r="S2050" i="6" s="1"/>
  <c r="W2050" i="6"/>
  <c r="S2051" i="6" s="1"/>
  <c r="W2051" i="6"/>
  <c r="S2052" i="6" s="1"/>
  <c r="S2053" i="6"/>
  <c r="W2053" i="6"/>
  <c r="S2054" i="6" s="1"/>
  <c r="W2054" i="6"/>
  <c r="S2055" i="6" s="1"/>
  <c r="W2055" i="6"/>
  <c r="S2056" i="6" s="1"/>
  <c r="W2056" i="6"/>
  <c r="S2057" i="6" s="1"/>
  <c r="W2057" i="6"/>
  <c r="S2058" i="6" s="1"/>
  <c r="W2058" i="6"/>
  <c r="S2059" i="6" s="1"/>
  <c r="W2059" i="6"/>
  <c r="S2060" i="6" s="1"/>
  <c r="W2060" i="6"/>
  <c r="S2061" i="6" s="1"/>
  <c r="W2061" i="6"/>
  <c r="S2062" i="6" s="1"/>
  <c r="W2062" i="6"/>
  <c r="S2063" i="6" s="1"/>
  <c r="W2063" i="6"/>
  <c r="S2064" i="6" s="1"/>
  <c r="W2064" i="6"/>
  <c r="S2065" i="6" s="1"/>
  <c r="W2065" i="6"/>
  <c r="S2066" i="6" s="1"/>
  <c r="W2066" i="6"/>
  <c r="S2067" i="6" s="1"/>
  <c r="W2067" i="6"/>
  <c r="S2068" i="6" s="1"/>
  <c r="W2068" i="6"/>
  <c r="S2069" i="6" s="1"/>
  <c r="W2069" i="6"/>
  <c r="S2070" i="6" s="1"/>
  <c r="W2070" i="6"/>
  <c r="S2071" i="6" s="1"/>
  <c r="W2071" i="6"/>
  <c r="S2072" i="6" s="1"/>
  <c r="W2072" i="6"/>
  <c r="S2073" i="6" s="1"/>
  <c r="S2074" i="6"/>
  <c r="W2074" i="6"/>
  <c r="S2075" i="6" s="1"/>
  <c r="W2075" i="6"/>
  <c r="S2076" i="6" s="1"/>
  <c r="W2076" i="6"/>
  <c r="S2077" i="6" s="1"/>
  <c r="W2077" i="6"/>
  <c r="S2078" i="6" s="1"/>
  <c r="W2078" i="6"/>
  <c r="S2079" i="6" s="1"/>
  <c r="W2079" i="6"/>
  <c r="S2080" i="6" s="1"/>
  <c r="W2080" i="6"/>
  <c r="S2081" i="6" s="1"/>
  <c r="W2081" i="6"/>
  <c r="S2082" i="6" s="1"/>
  <c r="W2082" i="6"/>
  <c r="S2083" i="6" s="1"/>
  <c r="W2083" i="6"/>
  <c r="S2084" i="6" s="1"/>
  <c r="W2084" i="6"/>
  <c r="S2085" i="6" s="1"/>
  <c r="W2085" i="6"/>
  <c r="S2086" i="6" s="1"/>
  <c r="W2086" i="6"/>
  <c r="S2087" i="6" s="1"/>
  <c r="W2087" i="6"/>
  <c r="S2088" i="6" s="1"/>
  <c r="W2088" i="6"/>
  <c r="S2089" i="6" s="1"/>
  <c r="W2089" i="6"/>
  <c r="S2090" i="6" s="1"/>
  <c r="W2090" i="6"/>
  <c r="S2091" i="6" s="1"/>
  <c r="W2091" i="6"/>
  <c r="S2092" i="6" s="1"/>
  <c r="W2092" i="6"/>
  <c r="S2093" i="6" s="1"/>
  <c r="W2093" i="6"/>
  <c r="S2094" i="6" s="1"/>
  <c r="S2095" i="6"/>
  <c r="W2095" i="6"/>
  <c r="S2096" i="6" s="1"/>
  <c r="W2096" i="6"/>
  <c r="S2097" i="6" s="1"/>
  <c r="W2097" i="6"/>
  <c r="S2098" i="6" s="1"/>
  <c r="W2098" i="6"/>
  <c r="S2099" i="6" s="1"/>
  <c r="W2099" i="6"/>
  <c r="S2100" i="6" s="1"/>
  <c r="W2100" i="6"/>
  <c r="S2101" i="6" s="1"/>
  <c r="W2101" i="6"/>
  <c r="S2102" i="6" s="1"/>
  <c r="W2102" i="6"/>
  <c r="S2103" i="6" s="1"/>
  <c r="W2103" i="6"/>
  <c r="S2104" i="6" s="1"/>
  <c r="W2104" i="6"/>
  <c r="S2105" i="6" s="1"/>
  <c r="W2105" i="6"/>
  <c r="S2106" i="6" s="1"/>
  <c r="W2106" i="6"/>
  <c r="S2107" i="6" s="1"/>
  <c r="W2107" i="6"/>
  <c r="S2108" i="6" s="1"/>
  <c r="W2108" i="6"/>
  <c r="S2109" i="6" s="1"/>
  <c r="W2109" i="6"/>
  <c r="S2110" i="6" s="1"/>
  <c r="W2110" i="6"/>
  <c r="S2111" i="6" s="1"/>
  <c r="W2111" i="6"/>
  <c r="S2112" i="6" s="1"/>
  <c r="W2112" i="6"/>
  <c r="S2113" i="6" s="1"/>
  <c r="W2113" i="6"/>
  <c r="S2114" i="6" s="1"/>
  <c r="W2114" i="6"/>
  <c r="S2115" i="6" s="1"/>
  <c r="S2116" i="6"/>
  <c r="W2116" i="6"/>
  <c r="S2117" i="6" s="1"/>
  <c r="W2117" i="6"/>
  <c r="S2118" i="6" s="1"/>
  <c r="W2118" i="6"/>
  <c r="S2119" i="6" s="1"/>
  <c r="W2119" i="6"/>
  <c r="S2120" i="6" s="1"/>
  <c r="W2120" i="6"/>
  <c r="S2121" i="6" s="1"/>
  <c r="W2121" i="6"/>
  <c r="S2122" i="6" s="1"/>
  <c r="W2122" i="6"/>
  <c r="S2123" i="6" s="1"/>
  <c r="W2123" i="6"/>
  <c r="S2124" i="6" s="1"/>
  <c r="W2124" i="6"/>
  <c r="S2125" i="6" s="1"/>
  <c r="W2125" i="6"/>
  <c r="S2126" i="6" s="1"/>
  <c r="W2126" i="6"/>
  <c r="S2127" i="6" s="1"/>
  <c r="W2127" i="6"/>
  <c r="S2128" i="6" s="1"/>
  <c r="W2128" i="6"/>
  <c r="S2129" i="6" s="1"/>
  <c r="W2129" i="6"/>
  <c r="S2130" i="6" s="1"/>
  <c r="W2130" i="6"/>
  <c r="S2131" i="6" s="1"/>
  <c r="W2131" i="6"/>
  <c r="S2132" i="6" s="1"/>
  <c r="W2132" i="6"/>
  <c r="S2133" i="6" s="1"/>
  <c r="W2133" i="6"/>
  <c r="S2134" i="6" s="1"/>
  <c r="W2134" i="6"/>
  <c r="S2135" i="6" s="1"/>
  <c r="W2135" i="6"/>
  <c r="S2136" i="6" s="1"/>
  <c r="S2137" i="6"/>
  <c r="W2137" i="6"/>
  <c r="S2138" i="6" s="1"/>
  <c r="W2138" i="6"/>
  <c r="S2139" i="6" s="1"/>
  <c r="W2139" i="6"/>
  <c r="S2140" i="6" s="1"/>
  <c r="W2140" i="6"/>
  <c r="S2141" i="6" s="1"/>
  <c r="W2141" i="6"/>
  <c r="S2142" i="6" s="1"/>
  <c r="W2142" i="6"/>
  <c r="S2143" i="6" s="1"/>
  <c r="W2143" i="6"/>
  <c r="S2144" i="6" s="1"/>
  <c r="W2144" i="6"/>
  <c r="S2145" i="6" s="1"/>
  <c r="W2145" i="6"/>
  <c r="S2146" i="6" s="1"/>
  <c r="W2146" i="6"/>
  <c r="S2147" i="6" s="1"/>
  <c r="W2147" i="6"/>
  <c r="S2148" i="6" s="1"/>
  <c r="W2148" i="6"/>
  <c r="S2149" i="6" s="1"/>
  <c r="W2149" i="6"/>
  <c r="S2150" i="6" s="1"/>
  <c r="W2150" i="6"/>
  <c r="S2151" i="6" s="1"/>
  <c r="W2151" i="6"/>
  <c r="S2152" i="6" s="1"/>
  <c r="W2152" i="6"/>
  <c r="S2153" i="6" s="1"/>
  <c r="W2153" i="6"/>
  <c r="S2154" i="6" s="1"/>
  <c r="W2154" i="6"/>
  <c r="S2155" i="6" s="1"/>
  <c r="W2155" i="6"/>
  <c r="S2156" i="6" s="1"/>
  <c r="W2156" i="6"/>
  <c r="S2157" i="6" s="1"/>
  <c r="S1927" i="6"/>
  <c r="W1947" i="6"/>
  <c r="W1968" i="6"/>
  <c r="W1989" i="6"/>
  <c r="W2010" i="6"/>
  <c r="W2031" i="6"/>
  <c r="W2052" i="6"/>
  <c r="W2073" i="6"/>
  <c r="W2094" i="6"/>
  <c r="W2115" i="6"/>
  <c r="W2136" i="6"/>
  <c r="W2157" i="6"/>
  <c r="S1387" i="6"/>
  <c r="U1387" i="6"/>
  <c r="U1388" i="6"/>
  <c r="U1389" i="6"/>
  <c r="U1390" i="6"/>
  <c r="U1391" i="6"/>
  <c r="U1392" i="6"/>
  <c r="U1393" i="6"/>
  <c r="U1394" i="6"/>
  <c r="U1395" i="6"/>
  <c r="U1396" i="6"/>
  <c r="U1397" i="6"/>
  <c r="U1398" i="6"/>
  <c r="U1399" i="6"/>
  <c r="U1400" i="6"/>
  <c r="U1401" i="6"/>
  <c r="U1402" i="6"/>
  <c r="U1403" i="6"/>
  <c r="U1404" i="6"/>
  <c r="U1405" i="6"/>
  <c r="U1406" i="6"/>
  <c r="S1407" i="6"/>
  <c r="U1407" i="6"/>
  <c r="U1408" i="6"/>
  <c r="U1409" i="6"/>
  <c r="U1410" i="6"/>
  <c r="U1411" i="6"/>
  <c r="U1412" i="6"/>
  <c r="U1413" i="6"/>
  <c r="U1414" i="6"/>
  <c r="U1415" i="6"/>
  <c r="U1416" i="6"/>
  <c r="U1417" i="6"/>
  <c r="U1418" i="6"/>
  <c r="U1419" i="6"/>
  <c r="U1420" i="6"/>
  <c r="U1421" i="6"/>
  <c r="U1422" i="6"/>
  <c r="U1423" i="6"/>
  <c r="U1424" i="6"/>
  <c r="U1425" i="6"/>
  <c r="U1426" i="6"/>
  <c r="S1427" i="6"/>
  <c r="U1427" i="6"/>
  <c r="U1428" i="6"/>
  <c r="U1429" i="6"/>
  <c r="U1430" i="6"/>
  <c r="U1431" i="6"/>
  <c r="U1432" i="6"/>
  <c r="U1433" i="6"/>
  <c r="U1434" i="6"/>
  <c r="U1435" i="6"/>
  <c r="U1436" i="6"/>
  <c r="U1437" i="6"/>
  <c r="U1438" i="6"/>
  <c r="U1439" i="6"/>
  <c r="U1440" i="6"/>
  <c r="U1441" i="6"/>
  <c r="U1442" i="6"/>
  <c r="U1443" i="6"/>
  <c r="U1444" i="6"/>
  <c r="U1445" i="6"/>
  <c r="U1446" i="6"/>
  <c r="S1447" i="6"/>
  <c r="U1447" i="6"/>
  <c r="U1448" i="6"/>
  <c r="U1449" i="6"/>
  <c r="U1450" i="6"/>
  <c r="U1451" i="6"/>
  <c r="U1452" i="6"/>
  <c r="U1453" i="6"/>
  <c r="U1454" i="6"/>
  <c r="U1455" i="6"/>
  <c r="U1456" i="6"/>
  <c r="U1457" i="6"/>
  <c r="U1458" i="6"/>
  <c r="U1459" i="6"/>
  <c r="U1460" i="6"/>
  <c r="U1461" i="6"/>
  <c r="U1462" i="6"/>
  <c r="U1463" i="6"/>
  <c r="U1464" i="6"/>
  <c r="U1465" i="6"/>
  <c r="U1466" i="6"/>
  <c r="S1467" i="6"/>
  <c r="U1467" i="6"/>
  <c r="U1468" i="6"/>
  <c r="U1469" i="6"/>
  <c r="U1470" i="6"/>
  <c r="U1471" i="6"/>
  <c r="U1472" i="6"/>
  <c r="U1473" i="6"/>
  <c r="U1474" i="6"/>
  <c r="U1475" i="6"/>
  <c r="U1476" i="6"/>
  <c r="U1477" i="6"/>
  <c r="U1478" i="6"/>
  <c r="U1479" i="6"/>
  <c r="U1480" i="6"/>
  <c r="U1481" i="6"/>
  <c r="U1482" i="6"/>
  <c r="U1483" i="6"/>
  <c r="U1484" i="6"/>
  <c r="U1485" i="6"/>
  <c r="U1486" i="6"/>
  <c r="S1487" i="6"/>
  <c r="U1487" i="6"/>
  <c r="U1488" i="6"/>
  <c r="U1489" i="6"/>
  <c r="U1490" i="6"/>
  <c r="U1491" i="6"/>
  <c r="U1492" i="6"/>
  <c r="U1493" i="6"/>
  <c r="U1494" i="6"/>
  <c r="U1495" i="6"/>
  <c r="U1496" i="6"/>
  <c r="U1497" i="6"/>
  <c r="U1498" i="6"/>
  <c r="U1499" i="6"/>
  <c r="U1500" i="6"/>
  <c r="U1501" i="6"/>
  <c r="U1502" i="6"/>
  <c r="U1503" i="6"/>
  <c r="U1504" i="6"/>
  <c r="U1505" i="6"/>
  <c r="U1506" i="6"/>
  <c r="S1507" i="6"/>
  <c r="U1507" i="6"/>
  <c r="U1508" i="6"/>
  <c r="U1509" i="6"/>
  <c r="U1510" i="6"/>
  <c r="U1511" i="6"/>
  <c r="U1512" i="6"/>
  <c r="U1513" i="6"/>
  <c r="U1514" i="6"/>
  <c r="U1515" i="6"/>
  <c r="U1516" i="6"/>
  <c r="U1517" i="6"/>
  <c r="U1518" i="6"/>
  <c r="U1519" i="6"/>
  <c r="U1520" i="6"/>
  <c r="U1521" i="6"/>
  <c r="U1522" i="6"/>
  <c r="U1523" i="6"/>
  <c r="U1524" i="6"/>
  <c r="U1525" i="6"/>
  <c r="U1526" i="6"/>
  <c r="S1527" i="6"/>
  <c r="U1527" i="6"/>
  <c r="U1528" i="6"/>
  <c r="U1529" i="6"/>
  <c r="U1530" i="6"/>
  <c r="U1531" i="6"/>
  <c r="U1532" i="6"/>
  <c r="U1533" i="6"/>
  <c r="U1534" i="6"/>
  <c r="U1535" i="6"/>
  <c r="U1536" i="6"/>
  <c r="U1537" i="6"/>
  <c r="U1538" i="6"/>
  <c r="U1539" i="6"/>
  <c r="U1540" i="6"/>
  <c r="U1541" i="6"/>
  <c r="U1542" i="6"/>
  <c r="U1543" i="6"/>
  <c r="U1544" i="6"/>
  <c r="U1545" i="6"/>
  <c r="U1546" i="6"/>
  <c r="S1547" i="6"/>
  <c r="U1547" i="6"/>
  <c r="U1548" i="6"/>
  <c r="U1549" i="6"/>
  <c r="U1550" i="6"/>
  <c r="U1551" i="6"/>
  <c r="U1552" i="6"/>
  <c r="U1553" i="6"/>
  <c r="U1554" i="6"/>
  <c r="U1555" i="6"/>
  <c r="U1556" i="6"/>
  <c r="U1557" i="6"/>
  <c r="U1558" i="6"/>
  <c r="U1559" i="6"/>
  <c r="U1560" i="6"/>
  <c r="U1561" i="6"/>
  <c r="U1562" i="6"/>
  <c r="U1563" i="6"/>
  <c r="U1564" i="6"/>
  <c r="U1565" i="6"/>
  <c r="U1566" i="6"/>
  <c r="S1567" i="6"/>
  <c r="U1567" i="6"/>
  <c r="U1568" i="6"/>
  <c r="U1569" i="6"/>
  <c r="U1570" i="6"/>
  <c r="U1571" i="6"/>
  <c r="U1572" i="6"/>
  <c r="U1573" i="6"/>
  <c r="U1574" i="6"/>
  <c r="U1575" i="6"/>
  <c r="U1576" i="6"/>
  <c r="U1577" i="6"/>
  <c r="U1578" i="6"/>
  <c r="U1579" i="6"/>
  <c r="U1580" i="6"/>
  <c r="U1581" i="6"/>
  <c r="U1582" i="6"/>
  <c r="U1583" i="6"/>
  <c r="U1584" i="6"/>
  <c r="U1585" i="6"/>
  <c r="U1586" i="6"/>
  <c r="S1587" i="6"/>
  <c r="U1587" i="6"/>
  <c r="U1588" i="6"/>
  <c r="U1589" i="6"/>
  <c r="U1590" i="6"/>
  <c r="U1591" i="6"/>
  <c r="U1592" i="6"/>
  <c r="U1593" i="6"/>
  <c r="U1594" i="6"/>
  <c r="U1595" i="6"/>
  <c r="U1596" i="6"/>
  <c r="U1597" i="6"/>
  <c r="U1598" i="6"/>
  <c r="U1599" i="6"/>
  <c r="U1600" i="6"/>
  <c r="U1601" i="6"/>
  <c r="U1602" i="6"/>
  <c r="U1603" i="6"/>
  <c r="U1604" i="6"/>
  <c r="U1605" i="6"/>
  <c r="U1606" i="6"/>
  <c r="S1607" i="6"/>
  <c r="U1607" i="6"/>
  <c r="U1608" i="6"/>
  <c r="U1609" i="6"/>
  <c r="U1610" i="6"/>
  <c r="U1611" i="6"/>
  <c r="U1612" i="6"/>
  <c r="U1613" i="6"/>
  <c r="U1614" i="6"/>
  <c r="U1615" i="6"/>
  <c r="U1616" i="6"/>
  <c r="U1617" i="6"/>
  <c r="U1618" i="6"/>
  <c r="U1619" i="6"/>
  <c r="U1620" i="6"/>
  <c r="U1621" i="6"/>
  <c r="U1622" i="6"/>
  <c r="U1623" i="6"/>
  <c r="U1624" i="6"/>
  <c r="U1625" i="6"/>
  <c r="U1626" i="6"/>
  <c r="S1627" i="6"/>
  <c r="U1627" i="6"/>
  <c r="U1628" i="6"/>
  <c r="U1629" i="6"/>
  <c r="U1630" i="6"/>
  <c r="U1631" i="6"/>
  <c r="U1632" i="6"/>
  <c r="U1633" i="6"/>
  <c r="U1634" i="6"/>
  <c r="U1635" i="6"/>
  <c r="U1636" i="6"/>
  <c r="U1637" i="6"/>
  <c r="U1638" i="6"/>
  <c r="U1639" i="6"/>
  <c r="U1640" i="6"/>
  <c r="U1641" i="6"/>
  <c r="U1642" i="6"/>
  <c r="U1643" i="6"/>
  <c r="U1644" i="6"/>
  <c r="U1645" i="6"/>
  <c r="U1646" i="6"/>
  <c r="S1647" i="6"/>
  <c r="U1647" i="6"/>
  <c r="U1648" i="6"/>
  <c r="U1649" i="6"/>
  <c r="U1650" i="6"/>
  <c r="U1651" i="6"/>
  <c r="U1652" i="6"/>
  <c r="U1653" i="6"/>
  <c r="U1654" i="6"/>
  <c r="U1655" i="6"/>
  <c r="U1656" i="6"/>
  <c r="U1657" i="6"/>
  <c r="U1658" i="6"/>
  <c r="U1659" i="6"/>
  <c r="U1660" i="6"/>
  <c r="U1661" i="6"/>
  <c r="U1662" i="6"/>
  <c r="U1663" i="6"/>
  <c r="U1664" i="6"/>
  <c r="U1665" i="6"/>
  <c r="U1666" i="6"/>
  <c r="S1667" i="6"/>
  <c r="U1667" i="6"/>
  <c r="U1668" i="6"/>
  <c r="U1669" i="6"/>
  <c r="U1670" i="6"/>
  <c r="U1671" i="6"/>
  <c r="U1672" i="6"/>
  <c r="U1673" i="6"/>
  <c r="U1674" i="6"/>
  <c r="U1675" i="6"/>
  <c r="U1676" i="6"/>
  <c r="U1677" i="6"/>
  <c r="U1678" i="6"/>
  <c r="U1679" i="6"/>
  <c r="U1680" i="6"/>
  <c r="U1681" i="6"/>
  <c r="U1682" i="6"/>
  <c r="U1683" i="6"/>
  <c r="U1684" i="6"/>
  <c r="U1685" i="6"/>
  <c r="U1686" i="6"/>
  <c r="S1687" i="6"/>
  <c r="U1687" i="6"/>
  <c r="U1688" i="6"/>
  <c r="U1689" i="6"/>
  <c r="U1690" i="6"/>
  <c r="U1691" i="6"/>
  <c r="U1692" i="6"/>
  <c r="U1693" i="6"/>
  <c r="U1694" i="6"/>
  <c r="U1695" i="6"/>
  <c r="U1696" i="6"/>
  <c r="U1697" i="6"/>
  <c r="U1698" i="6"/>
  <c r="U1699" i="6"/>
  <c r="U1700" i="6"/>
  <c r="U1701" i="6"/>
  <c r="U1702" i="6"/>
  <c r="U1703" i="6"/>
  <c r="U1704" i="6"/>
  <c r="U1705" i="6"/>
  <c r="U1706" i="6"/>
  <c r="S1707" i="6"/>
  <c r="U1707" i="6"/>
  <c r="U1708" i="6"/>
  <c r="U1709" i="6"/>
  <c r="U1710" i="6"/>
  <c r="U1711" i="6"/>
  <c r="U1712" i="6"/>
  <c r="U1713" i="6"/>
  <c r="U1714" i="6"/>
  <c r="U1715" i="6"/>
  <c r="U1716" i="6"/>
  <c r="U1717" i="6"/>
  <c r="U1718" i="6"/>
  <c r="U1719" i="6"/>
  <c r="U1720" i="6"/>
  <c r="U1721" i="6"/>
  <c r="U1722" i="6"/>
  <c r="U1723" i="6"/>
  <c r="U1724" i="6"/>
  <c r="U1725" i="6"/>
  <c r="U1726" i="6"/>
  <c r="S1727" i="6"/>
  <c r="U1727" i="6"/>
  <c r="U1728" i="6"/>
  <c r="U1729" i="6"/>
  <c r="U1730" i="6"/>
  <c r="U1731" i="6"/>
  <c r="U1732" i="6"/>
  <c r="U1733" i="6"/>
  <c r="U1734" i="6"/>
  <c r="U1735" i="6"/>
  <c r="U1736" i="6"/>
  <c r="U1737" i="6"/>
  <c r="U1738" i="6"/>
  <c r="U1739" i="6"/>
  <c r="U1740" i="6"/>
  <c r="U1741" i="6"/>
  <c r="U1742" i="6"/>
  <c r="U1743" i="6"/>
  <c r="U1744" i="6"/>
  <c r="U1745" i="6"/>
  <c r="U1746" i="6"/>
  <c r="S1747" i="6"/>
  <c r="U1747" i="6"/>
  <c r="U1748" i="6"/>
  <c r="U1749" i="6"/>
  <c r="U1750" i="6"/>
  <c r="U1751" i="6"/>
  <c r="U1752" i="6"/>
  <c r="U1753" i="6"/>
  <c r="U1754" i="6"/>
  <c r="U1755" i="6"/>
  <c r="U1756" i="6"/>
  <c r="U1757" i="6"/>
  <c r="U1758" i="6"/>
  <c r="U1759" i="6"/>
  <c r="U1760" i="6"/>
  <c r="U1761" i="6"/>
  <c r="U1762" i="6"/>
  <c r="U1763" i="6"/>
  <c r="U1764" i="6"/>
  <c r="U1765" i="6"/>
  <c r="U1766" i="6"/>
  <c r="S1767" i="6"/>
  <c r="U1767" i="6"/>
  <c r="U1768" i="6"/>
  <c r="U1769" i="6"/>
  <c r="U1770" i="6"/>
  <c r="U1771" i="6"/>
  <c r="U1772" i="6"/>
  <c r="U1773" i="6"/>
  <c r="U1774" i="6"/>
  <c r="U1775" i="6"/>
  <c r="U1776" i="6"/>
  <c r="U1777" i="6"/>
  <c r="U1778" i="6"/>
  <c r="U1779" i="6"/>
  <c r="U1780" i="6"/>
  <c r="U1781" i="6"/>
  <c r="U1782" i="6"/>
  <c r="U1783" i="6"/>
  <c r="U1784" i="6"/>
  <c r="U1785" i="6"/>
  <c r="U1786" i="6"/>
  <c r="S1787" i="6"/>
  <c r="U1787" i="6"/>
  <c r="U1788" i="6"/>
  <c r="U1789" i="6"/>
  <c r="U1790" i="6"/>
  <c r="U1791" i="6"/>
  <c r="U1792" i="6"/>
  <c r="U1793" i="6"/>
  <c r="U1794" i="6"/>
  <c r="U1795" i="6"/>
  <c r="U1796" i="6"/>
  <c r="U1797" i="6"/>
  <c r="U1798" i="6"/>
  <c r="U1799" i="6"/>
  <c r="U1800" i="6"/>
  <c r="U1801" i="6"/>
  <c r="U1802" i="6"/>
  <c r="U1803" i="6"/>
  <c r="U1804" i="6"/>
  <c r="U1805" i="6"/>
  <c r="U1806" i="6"/>
  <c r="S1807" i="6"/>
  <c r="U1807" i="6"/>
  <c r="U1808" i="6"/>
  <c r="U1809" i="6"/>
  <c r="U1810" i="6"/>
  <c r="U1811" i="6"/>
  <c r="U1812" i="6"/>
  <c r="U1813" i="6"/>
  <c r="U1814" i="6"/>
  <c r="U1815" i="6"/>
  <c r="U1816" i="6"/>
  <c r="U1817" i="6"/>
  <c r="U1818" i="6"/>
  <c r="U1819" i="6"/>
  <c r="U1820" i="6"/>
  <c r="U1821" i="6"/>
  <c r="U1822" i="6"/>
  <c r="U1823" i="6"/>
  <c r="U1824" i="6"/>
  <c r="U1825" i="6"/>
  <c r="U1826" i="6"/>
  <c r="S1827" i="6"/>
  <c r="U1827" i="6"/>
  <c r="U1828" i="6"/>
  <c r="U1829" i="6"/>
  <c r="U1830" i="6"/>
  <c r="U1831" i="6"/>
  <c r="U1832" i="6"/>
  <c r="U1833" i="6"/>
  <c r="U1834" i="6"/>
  <c r="U1835" i="6"/>
  <c r="U1836" i="6"/>
  <c r="U1837" i="6"/>
  <c r="U1838" i="6"/>
  <c r="U1839" i="6"/>
  <c r="U1840" i="6"/>
  <c r="U1841" i="6"/>
  <c r="U1842" i="6"/>
  <c r="U1843" i="6"/>
  <c r="U1844" i="6"/>
  <c r="U1845" i="6"/>
  <c r="U1846" i="6"/>
  <c r="S1847" i="6"/>
  <c r="U1847" i="6"/>
  <c r="U1848" i="6"/>
  <c r="U1849" i="6"/>
  <c r="U1850" i="6"/>
  <c r="U1851" i="6"/>
  <c r="U1852" i="6"/>
  <c r="U1853" i="6"/>
  <c r="U1854" i="6"/>
  <c r="U1855" i="6"/>
  <c r="U1856" i="6"/>
  <c r="U1857" i="6"/>
  <c r="U1858" i="6"/>
  <c r="U1859" i="6"/>
  <c r="U1860" i="6"/>
  <c r="U1861" i="6"/>
  <c r="U1862" i="6"/>
  <c r="U1863" i="6"/>
  <c r="U1864" i="6"/>
  <c r="U1865" i="6"/>
  <c r="U1866" i="6"/>
  <c r="S1867" i="6"/>
  <c r="U1867" i="6"/>
  <c r="U1868" i="6"/>
  <c r="U1869" i="6"/>
  <c r="U1870" i="6"/>
  <c r="U1871" i="6"/>
  <c r="U1872" i="6"/>
  <c r="U1873" i="6"/>
  <c r="U1874" i="6"/>
  <c r="U1875" i="6"/>
  <c r="U1876" i="6"/>
  <c r="U1877" i="6"/>
  <c r="U1878" i="6"/>
  <c r="U1879" i="6"/>
  <c r="U1880" i="6"/>
  <c r="U1881" i="6"/>
  <c r="U1882" i="6"/>
  <c r="U1883" i="6"/>
  <c r="U1884" i="6"/>
  <c r="U1885" i="6"/>
  <c r="U1886" i="6"/>
  <c r="S1887" i="6"/>
  <c r="U1887" i="6"/>
  <c r="U1888" i="6"/>
  <c r="U1889" i="6"/>
  <c r="U1890" i="6"/>
  <c r="U1891" i="6"/>
  <c r="U1892" i="6"/>
  <c r="U1893" i="6"/>
  <c r="U1894" i="6"/>
  <c r="U1895" i="6"/>
  <c r="U1896" i="6"/>
  <c r="U1897" i="6"/>
  <c r="U1898" i="6"/>
  <c r="U1899" i="6"/>
  <c r="U1900" i="6"/>
  <c r="U1901" i="6"/>
  <c r="U1902" i="6"/>
  <c r="U1903" i="6"/>
  <c r="U1904" i="6"/>
  <c r="U1905" i="6"/>
  <c r="U1906" i="6"/>
  <c r="S1907" i="6"/>
  <c r="U1907" i="6"/>
  <c r="U1908" i="6"/>
  <c r="U1909" i="6"/>
  <c r="U1910" i="6"/>
  <c r="U1911" i="6"/>
  <c r="U1912" i="6"/>
  <c r="U1913" i="6"/>
  <c r="U1914" i="6"/>
  <c r="U1915" i="6"/>
  <c r="U1916" i="6"/>
  <c r="U1917" i="6"/>
  <c r="U1918" i="6"/>
  <c r="U1919" i="6"/>
  <c r="U1920" i="6"/>
  <c r="U1921" i="6"/>
  <c r="U1922" i="6"/>
  <c r="U1923" i="6"/>
  <c r="U1924" i="6"/>
  <c r="U1925" i="6"/>
  <c r="U1926"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98" i="6" l="1"/>
  <c r="S39" i="6"/>
  <c r="R15" i="6"/>
  <c r="S59" i="6"/>
  <c r="S23" i="6"/>
  <c r="S50" i="6"/>
  <c r="S78" i="6"/>
  <c r="S33" i="6"/>
  <c r="S26" i="6"/>
  <c r="S70" i="6"/>
  <c r="R70" i="6"/>
  <c r="S66" i="6"/>
  <c r="U2799" i="6"/>
  <c r="W2798" i="6"/>
  <c r="S2456" i="6"/>
  <c r="S77" i="6"/>
  <c r="V2604" i="6"/>
  <c r="U2770" i="6"/>
  <c r="W2769" i="6"/>
  <c r="S2769" i="6"/>
  <c r="U2779" i="6"/>
  <c r="S2778" i="6"/>
  <c r="W2778" i="6"/>
  <c r="U2790" i="6"/>
  <c r="S2789" i="6"/>
  <c r="W2789" i="6"/>
  <c r="U2601" i="6"/>
  <c r="S1732" i="6"/>
  <c r="S1648" i="6"/>
  <c r="S1633" i="6"/>
  <c r="S1685" i="6"/>
  <c r="S1127" i="6"/>
  <c r="U2560" i="6"/>
  <c r="W2560" i="6" s="1"/>
  <c r="S10" i="6"/>
  <c r="R43" i="6"/>
  <c r="R34" i="6"/>
  <c r="S718" i="6"/>
  <c r="S670" i="6"/>
  <c r="R1234" i="6"/>
  <c r="S1226" i="6"/>
  <c r="S1001" i="6"/>
  <c r="S854" i="6"/>
  <c r="R792" i="6"/>
  <c r="U2524" i="6"/>
  <c r="W2524" i="6" s="1"/>
  <c r="R59" i="6"/>
  <c r="R50" i="6"/>
  <c r="R33" i="6"/>
  <c r="R24" i="6"/>
  <c r="R16" i="6"/>
  <c r="S579" i="6"/>
  <c r="V2595" i="6"/>
  <c r="S1917" i="6"/>
  <c r="S2460" i="6"/>
  <c r="S22" i="6"/>
  <c r="S1258" i="6"/>
  <c r="S1041" i="6"/>
  <c r="S1716" i="6"/>
  <c r="S738" i="6"/>
  <c r="S730" i="6"/>
  <c r="R1903" i="6"/>
  <c r="R1811" i="6"/>
  <c r="S1705" i="6"/>
  <c r="S2361" i="6"/>
  <c r="R2344" i="6"/>
  <c r="S2336" i="6"/>
  <c r="R2328" i="6"/>
  <c r="S83" i="6"/>
  <c r="S55" i="6"/>
  <c r="S46" i="6"/>
  <c r="R20" i="6"/>
  <c r="T2507" i="6"/>
  <c r="U2507" i="6" s="1"/>
  <c r="S2507" i="6" s="1"/>
  <c r="R80" i="6"/>
  <c r="S25" i="6"/>
  <c r="S755" i="6"/>
  <c r="S1093" i="6"/>
  <c r="S1783" i="6"/>
  <c r="S1760" i="6"/>
  <c r="S592" i="6"/>
  <c r="S2380" i="6"/>
  <c r="V2566" i="6"/>
  <c r="R665" i="6"/>
  <c r="R649" i="6"/>
  <c r="R1299" i="6"/>
  <c r="S950" i="6"/>
  <c r="S919" i="6"/>
  <c r="S1923" i="6"/>
  <c r="S1505" i="6"/>
  <c r="R1406" i="6"/>
  <c r="S2464" i="6"/>
  <c r="S2441" i="6"/>
  <c r="S56" i="6"/>
  <c r="S38" i="6"/>
  <c r="S13" i="6"/>
  <c r="J2764" i="6"/>
  <c r="R13" i="6"/>
  <c r="S575" i="6"/>
  <c r="R753" i="6"/>
  <c r="R745" i="6"/>
  <c r="S1222" i="6"/>
  <c r="S1207" i="6"/>
  <c r="R1129" i="6"/>
  <c r="R1098" i="6"/>
  <c r="S1067" i="6"/>
  <c r="S913" i="6"/>
  <c r="S897" i="6"/>
  <c r="S2400" i="6"/>
  <c r="S2392" i="6"/>
  <c r="R83" i="6"/>
  <c r="R55" i="6"/>
  <c r="R46" i="6"/>
  <c r="R37" i="6"/>
  <c r="S28" i="6"/>
  <c r="S20" i="6"/>
  <c r="R12" i="6"/>
  <c r="R14" i="6"/>
  <c r="R628" i="6"/>
  <c r="S2352" i="6"/>
  <c r="R19" i="6"/>
  <c r="S734" i="6"/>
  <c r="R719" i="6"/>
  <c r="S918" i="6"/>
  <c r="S886" i="6"/>
  <c r="S832" i="6"/>
  <c r="S824" i="6"/>
  <c r="R71" i="6"/>
  <c r="R60" i="6"/>
  <c r="S2419" i="6"/>
  <c r="S2372" i="6"/>
  <c r="R2316" i="6"/>
  <c r="R2308" i="6"/>
  <c r="R561" i="6"/>
  <c r="S770" i="6"/>
  <c r="S762" i="6"/>
  <c r="S739" i="6"/>
  <c r="S1294" i="6"/>
  <c r="R1170" i="6"/>
  <c r="S1154" i="6"/>
  <c r="S1077" i="6"/>
  <c r="S1069" i="6"/>
  <c r="S1015" i="6"/>
  <c r="S953" i="6"/>
  <c r="S945" i="6"/>
  <c r="S860" i="6"/>
  <c r="S1584" i="6"/>
  <c r="R1568" i="6"/>
  <c r="R1561" i="6"/>
  <c r="R77" i="6"/>
  <c r="R66" i="6"/>
  <c r="R39" i="6"/>
  <c r="R31" i="6"/>
  <c r="R22" i="6"/>
  <c r="S14" i="6"/>
  <c r="S75" i="6"/>
  <c r="R75" i="6"/>
  <c r="R64" i="6"/>
  <c r="S64" i="6"/>
  <c r="S12" i="6"/>
  <c r="T304" i="6"/>
  <c r="V304" i="6" s="1"/>
  <c r="K304" i="6" s="1"/>
  <c r="S675" i="6"/>
  <c r="S644" i="6"/>
  <c r="S1239" i="6"/>
  <c r="S1014" i="6"/>
  <c r="S998" i="6"/>
  <c r="S821" i="6"/>
  <c r="S806" i="6"/>
  <c r="S798" i="6"/>
  <c r="S1455" i="6"/>
  <c r="R2457" i="6"/>
  <c r="R2380" i="6"/>
  <c r="S2365" i="6"/>
  <c r="R82" i="6"/>
  <c r="R73" i="6"/>
  <c r="R62" i="6"/>
  <c r="R54" i="6"/>
  <c r="R45" i="6"/>
  <c r="R36" i="6"/>
  <c r="S73" i="6"/>
  <c r="R72" i="6"/>
  <c r="S45" i="6"/>
  <c r="R44" i="6"/>
  <c r="S804" i="6"/>
  <c r="S68" i="6"/>
  <c r="R68" i="6"/>
  <c r="R28" i="6"/>
  <c r="S37" i="6"/>
  <c r="S603" i="6"/>
  <c r="S1066" i="6"/>
  <c r="S981" i="6"/>
  <c r="S926" i="6"/>
  <c r="S841" i="6"/>
  <c r="R1704" i="6"/>
  <c r="S1696" i="6"/>
  <c r="S79" i="6"/>
  <c r="R79" i="6"/>
  <c r="R42" i="6"/>
  <c r="S42" i="6"/>
  <c r="R69" i="6"/>
  <c r="S81" i="6"/>
  <c r="R81" i="6"/>
  <c r="S62" i="6"/>
  <c r="R61" i="6"/>
  <c r="S35" i="6"/>
  <c r="R35" i="6"/>
  <c r="S51" i="6"/>
  <c r="R51" i="6"/>
  <c r="S27" i="6"/>
  <c r="S71" i="6"/>
  <c r="S34" i="6"/>
  <c r="R617" i="6"/>
  <c r="S694" i="6"/>
  <c r="R1305" i="6"/>
  <c r="R2369" i="6"/>
  <c r="S2324" i="6"/>
  <c r="R78" i="6"/>
  <c r="R67" i="6"/>
  <c r="R58" i="6"/>
  <c r="R49" i="6"/>
  <c r="R40" i="6"/>
  <c r="R32" i="6"/>
  <c r="R21" i="6"/>
  <c r="S925" i="6"/>
  <c r="S1581" i="6"/>
  <c r="V2531" i="6"/>
  <c r="S57" i="6"/>
  <c r="R57" i="6"/>
  <c r="S48" i="6"/>
  <c r="R48" i="6"/>
  <c r="S54" i="6"/>
  <c r="R53" i="6"/>
  <c r="S53" i="6"/>
  <c r="S21" i="6"/>
  <c r="R723" i="6"/>
  <c r="R637" i="6"/>
  <c r="S1241" i="6"/>
  <c r="S977" i="6"/>
  <c r="S822" i="6"/>
  <c r="R1548" i="6"/>
  <c r="S1495" i="6"/>
  <c r="S2428" i="6"/>
  <c r="R2388" i="6"/>
  <c r="S2344" i="6"/>
  <c r="R84" i="6"/>
  <c r="R76" i="6"/>
  <c r="R65" i="6"/>
  <c r="R56" i="6"/>
  <c r="R47" i="6"/>
  <c r="R38" i="6"/>
  <c r="T133" i="6"/>
  <c r="V133" i="6" s="1"/>
  <c r="U133" i="6" s="1"/>
  <c r="W133" i="6" s="1"/>
  <c r="J2699" i="6"/>
  <c r="S11" i="6"/>
  <c r="S19" i="6"/>
  <c r="S82" i="6"/>
  <c r="S758" i="6"/>
  <c r="R697" i="6"/>
  <c r="R673" i="6"/>
  <c r="S659" i="6"/>
  <c r="S650" i="6"/>
  <c r="S1262" i="6"/>
  <c r="R1254" i="6"/>
  <c r="R1246" i="6"/>
  <c r="R1217" i="6"/>
  <c r="R1202" i="6"/>
  <c r="S1194" i="6"/>
  <c r="S1109" i="6"/>
  <c r="S1070" i="6"/>
  <c r="S939" i="6"/>
  <c r="S1889" i="6"/>
  <c r="S1875" i="6"/>
  <c r="S1669" i="6"/>
  <c r="S1525" i="6"/>
  <c r="S1471" i="6"/>
  <c r="R2444" i="6"/>
  <c r="R2436" i="6"/>
  <c r="R2324" i="6"/>
  <c r="S2316" i="6"/>
  <c r="S1394"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45" i="6"/>
  <c r="S1536" i="6"/>
  <c r="R1391" i="6"/>
  <c r="S2463" i="6"/>
  <c r="R2425" i="6"/>
  <c r="S67" i="6"/>
  <c r="S40" i="6"/>
  <c r="R23" i="6"/>
  <c r="J2689" i="6"/>
  <c r="S61" i="6"/>
  <c r="S18" i="6"/>
  <c r="R27" i="6"/>
  <c r="S1235" i="6"/>
  <c r="J2673"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91" i="6"/>
  <c r="S1823" i="6"/>
  <c r="S1625" i="6"/>
  <c r="S1548" i="6"/>
  <c r="S2304" i="6"/>
  <c r="S84" i="6"/>
  <c r="S76" i="6"/>
  <c r="S65" i="6"/>
  <c r="S47" i="6"/>
  <c r="S2332" i="6"/>
  <c r="V2564" i="6"/>
  <c r="V2526" i="6"/>
  <c r="U2592" i="6"/>
  <c r="W2592" i="6" s="1"/>
  <c r="U2559" i="6"/>
  <c r="W2559" i="6" s="1"/>
  <c r="U2522" i="6"/>
  <c r="S60" i="6"/>
  <c r="V2588" i="6"/>
  <c r="V2550" i="6"/>
  <c r="V2523" i="6"/>
  <c r="U2585" i="6"/>
  <c r="W2585" i="6" s="1"/>
  <c r="J2669" i="6"/>
  <c r="S1303" i="6"/>
  <c r="S1721" i="6"/>
  <c r="S636" i="6"/>
  <c r="S1197" i="6"/>
  <c r="S1025" i="6"/>
  <c r="S16" i="6"/>
  <c r="S80" i="6"/>
  <c r="S679" i="6"/>
  <c r="S1286" i="6"/>
  <c r="S949" i="6"/>
  <c r="S830" i="6"/>
  <c r="S1757" i="6"/>
  <c r="S24" i="6"/>
  <c r="R17" i="6"/>
  <c r="S17" i="6"/>
  <c r="S43" i="6"/>
  <c r="S627" i="6"/>
  <c r="S611" i="6"/>
  <c r="R589" i="6"/>
  <c r="S1081" i="6"/>
  <c r="S954" i="6"/>
  <c r="S1672" i="6"/>
  <c r="S2433" i="6"/>
  <c r="V2516" i="6"/>
  <c r="V2587" i="6"/>
  <c r="V2548" i="6"/>
  <c r="V2518" i="6"/>
  <c r="U2543" i="6"/>
  <c r="W2543" i="6" s="1"/>
  <c r="J2716" i="6"/>
  <c r="S2368" i="6"/>
  <c r="V2590" i="6"/>
  <c r="U2554" i="6"/>
  <c r="W2554" i="6" s="1"/>
  <c r="R18" i="6"/>
  <c r="S1592" i="6"/>
  <c r="S2396" i="6"/>
  <c r="R25" i="6"/>
  <c r="R580" i="6"/>
  <c r="R573" i="6"/>
  <c r="R737" i="6"/>
  <c r="R669" i="6"/>
  <c r="S1298" i="6"/>
  <c r="S1253" i="6"/>
  <c r="R1094" i="6"/>
  <c r="S1035" i="6"/>
  <c r="R1021" i="6"/>
  <c r="R998" i="6"/>
  <c r="S938" i="6"/>
  <c r="R812" i="6"/>
  <c r="R1913" i="6"/>
  <c r="S2455" i="6"/>
  <c r="V2612" i="6"/>
  <c r="V2582" i="6"/>
  <c r="V2547" i="6"/>
  <c r="U2578" i="6"/>
  <c r="W2578" i="6" s="1"/>
  <c r="U2541" i="6"/>
  <c r="S584" i="6"/>
  <c r="S853" i="6"/>
  <c r="V2563" i="6"/>
  <c r="V2524" i="6"/>
  <c r="S560" i="6"/>
  <c r="R26" i="6"/>
  <c r="R601" i="6"/>
  <c r="S595" i="6"/>
  <c r="R572" i="6"/>
  <c r="R564" i="6"/>
  <c r="S766" i="6"/>
  <c r="S706" i="6"/>
  <c r="R699" i="6"/>
  <c r="S638" i="6"/>
  <c r="S1131" i="6"/>
  <c r="R1078" i="6"/>
  <c r="R878" i="6"/>
  <c r="S1499" i="6"/>
  <c r="R2461" i="6"/>
  <c r="V2611" i="6"/>
  <c r="V2572" i="6"/>
  <c r="V2542" i="6"/>
  <c r="U2608" i="6"/>
  <c r="U2572" i="6"/>
  <c r="W2572" i="6" s="1"/>
  <c r="U2540" i="6"/>
  <c r="W2540" i="6" s="1"/>
  <c r="U2590" i="6"/>
  <c r="W2590" i="6" s="1"/>
  <c r="S635" i="6"/>
  <c r="S1097" i="6"/>
  <c r="S72" i="6"/>
  <c r="S632" i="6"/>
  <c r="S750" i="6"/>
  <c r="R713" i="6"/>
  <c r="R705" i="6"/>
  <c r="S690" i="6"/>
  <c r="S682" i="6"/>
  <c r="R667" i="6"/>
  <c r="R644" i="6"/>
  <c r="S1297" i="6"/>
  <c r="S1290" i="6"/>
  <c r="S1259" i="6"/>
  <c r="R1199" i="6"/>
  <c r="R1161" i="6"/>
  <c r="S833" i="6"/>
  <c r="S1897" i="6"/>
  <c r="R1669" i="6"/>
  <c r="S1513" i="6"/>
  <c r="S1475" i="6"/>
  <c r="R2429" i="6"/>
  <c r="U2488" i="6"/>
  <c r="W2488" i="6" s="1"/>
  <c r="V2606" i="6"/>
  <c r="V2571" i="6"/>
  <c r="V2540" i="6"/>
  <c r="U2603" i="6"/>
  <c r="U2568" i="6"/>
  <c r="W2568" i="6" s="1"/>
  <c r="J2641" i="6"/>
  <c r="T462" i="6"/>
  <c r="V461" i="6"/>
  <c r="S462" i="6" s="1"/>
  <c r="S616" i="6"/>
  <c r="R596" i="6"/>
  <c r="S771" i="6"/>
  <c r="R735" i="6"/>
  <c r="S707" i="6"/>
  <c r="S1130" i="6"/>
  <c r="R1657" i="6"/>
  <c r="S1657" i="6"/>
  <c r="R2408" i="6"/>
  <c r="S2408" i="6"/>
  <c r="R2305" i="6"/>
  <c r="S2305"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708" i="6"/>
  <c r="S1708" i="6"/>
  <c r="S1664" i="6"/>
  <c r="S1621" i="6"/>
  <c r="S2423" i="6"/>
  <c r="U2516" i="6"/>
  <c r="W2516" i="6" s="1"/>
  <c r="U2518" i="6"/>
  <c r="W2518" i="6" s="1"/>
  <c r="U2527" i="6"/>
  <c r="U2536" i="6"/>
  <c r="W2536" i="6" s="1"/>
  <c r="U2544" i="6"/>
  <c r="U2551" i="6"/>
  <c r="W2551" i="6" s="1"/>
  <c r="U2556" i="6"/>
  <c r="W2556" i="6" s="1"/>
  <c r="U2562" i="6"/>
  <c r="U2574" i="6"/>
  <c r="W2574" i="6" s="1"/>
  <c r="U2581" i="6"/>
  <c r="W2581" i="6" s="1"/>
  <c r="U2586" i="6"/>
  <c r="U2598" i="6"/>
  <c r="W2598" i="6" s="1"/>
  <c r="U2604" i="6"/>
  <c r="W2604" i="6" s="1"/>
  <c r="U2611" i="6"/>
  <c r="W2611" i="6" s="1"/>
  <c r="V2519" i="6"/>
  <c r="V2527" i="6"/>
  <c r="V2535" i="6"/>
  <c r="V2543" i="6"/>
  <c r="V2551" i="6"/>
  <c r="V2559" i="6"/>
  <c r="V2567" i="6"/>
  <c r="V2575" i="6"/>
  <c r="V2583" i="6"/>
  <c r="V2591" i="6"/>
  <c r="V2599" i="6"/>
  <c r="V2607" i="6"/>
  <c r="U2519" i="6"/>
  <c r="W2519" i="6" s="1"/>
  <c r="U2528" i="6"/>
  <c r="U2537" i="6"/>
  <c r="W2537" i="6" s="1"/>
  <c r="U2545" i="6"/>
  <c r="W2545" i="6" s="1"/>
  <c r="U2557" i="6"/>
  <c r="R2557" i="6" s="1"/>
  <c r="U2563" i="6"/>
  <c r="U2569" i="6"/>
  <c r="W2569" i="6" s="1"/>
  <c r="U2575" i="6"/>
  <c r="W2575" i="6" s="1"/>
  <c r="U2582" i="6"/>
  <c r="U2587" i="6"/>
  <c r="U2593" i="6"/>
  <c r="W2593" i="6" s="1"/>
  <c r="U2605" i="6"/>
  <c r="W2605" i="6" s="1"/>
  <c r="U2612" i="6"/>
  <c r="W2612" i="6" s="1"/>
  <c r="V2520" i="6"/>
  <c r="V2528" i="6"/>
  <c r="V2536" i="6"/>
  <c r="V2544" i="6"/>
  <c r="V2552" i="6"/>
  <c r="V2560" i="6"/>
  <c r="V2568" i="6"/>
  <c r="V2576" i="6"/>
  <c r="V2584" i="6"/>
  <c r="V2592" i="6"/>
  <c r="V2600" i="6"/>
  <c r="V2608" i="6"/>
  <c r="U2530" i="6"/>
  <c r="W2530" i="6" s="1"/>
  <c r="U2538" i="6"/>
  <c r="R2538" i="6" s="1"/>
  <c r="U2546" i="6"/>
  <c r="U2552" i="6"/>
  <c r="U2564" i="6"/>
  <c r="W2564" i="6" s="1"/>
  <c r="U2570" i="6"/>
  <c r="W2570" i="6" s="1"/>
  <c r="U2576" i="6"/>
  <c r="R2576" i="6" s="1"/>
  <c r="U2588" i="6"/>
  <c r="W2588" i="6" s="1"/>
  <c r="U2594" i="6"/>
  <c r="W2594" i="6" s="1"/>
  <c r="U2599" i="6"/>
  <c r="W2599" i="6" s="1"/>
  <c r="U2606" i="6"/>
  <c r="W2606" i="6" s="1"/>
  <c r="U2613" i="6"/>
  <c r="R2613" i="6" s="1"/>
  <c r="V2521" i="6"/>
  <c r="V2529" i="6"/>
  <c r="V2537" i="6"/>
  <c r="V2545" i="6"/>
  <c r="V2553" i="6"/>
  <c r="V2561" i="6"/>
  <c r="V2569" i="6"/>
  <c r="V2577" i="6"/>
  <c r="V2585" i="6"/>
  <c r="V2593" i="6"/>
  <c r="V2601" i="6"/>
  <c r="V2609" i="6"/>
  <c r="U2520" i="6"/>
  <c r="W2520" i="6" s="1"/>
  <c r="U2531" i="6"/>
  <c r="U2539" i="6"/>
  <c r="W2539" i="6" s="1"/>
  <c r="U2553" i="6"/>
  <c r="U2558" i="6"/>
  <c r="U2565" i="6"/>
  <c r="U2571" i="6"/>
  <c r="W2571" i="6" s="1"/>
  <c r="U2577" i="6"/>
  <c r="W2577" i="6" s="1"/>
  <c r="U2583" i="6"/>
  <c r="W2583" i="6" s="1"/>
  <c r="U2589" i="6"/>
  <c r="U2600" i="6"/>
  <c r="R2601" i="6" s="1"/>
  <c r="U2607" i="6"/>
  <c r="W2607" i="6" s="1"/>
  <c r="V2522" i="6"/>
  <c r="V2530" i="6"/>
  <c r="V2538" i="6"/>
  <c r="V2546" i="6"/>
  <c r="V2554" i="6"/>
  <c r="V2562" i="6"/>
  <c r="V2570" i="6"/>
  <c r="V2578" i="6"/>
  <c r="V2586" i="6"/>
  <c r="V2594" i="6"/>
  <c r="V2602" i="6"/>
  <c r="V2610" i="6"/>
  <c r="U2525" i="6"/>
  <c r="W2525" i="6" s="1"/>
  <c r="U2534" i="6"/>
  <c r="W2534" i="6" s="1"/>
  <c r="U2542" i="6"/>
  <c r="W2542" i="6" s="1"/>
  <c r="U2549" i="6"/>
  <c r="W2549" i="6" s="1"/>
  <c r="U2555" i="6"/>
  <c r="U2567" i="6"/>
  <c r="W2567" i="6" s="1"/>
  <c r="U2573" i="6"/>
  <c r="W2573" i="6" s="1"/>
  <c r="U2580" i="6"/>
  <c r="U2591" i="6"/>
  <c r="U2597" i="6"/>
  <c r="U2602" i="6"/>
  <c r="R2602" i="6" s="1"/>
  <c r="U2609" i="6"/>
  <c r="W2609" i="6" s="1"/>
  <c r="V2517" i="6"/>
  <c r="V2525" i="6"/>
  <c r="V2533" i="6"/>
  <c r="V2541" i="6"/>
  <c r="V2549" i="6"/>
  <c r="V2557" i="6"/>
  <c r="V2565" i="6"/>
  <c r="V2573" i="6"/>
  <c r="V2581" i="6"/>
  <c r="V2589" i="6"/>
  <c r="V2597" i="6"/>
  <c r="V2605" i="6"/>
  <c r="V2613" i="6"/>
  <c r="J2749" i="6"/>
  <c r="J2725" i="6"/>
  <c r="J2709" i="6"/>
  <c r="J2693" i="6"/>
  <c r="J2677" i="6"/>
  <c r="J2661" i="6"/>
  <c r="J2653" i="6"/>
  <c r="J2645" i="6"/>
  <c r="J2637" i="6"/>
  <c r="J2629" i="6"/>
  <c r="T25" i="6"/>
  <c r="S49" i="6"/>
  <c r="R620" i="6"/>
  <c r="R593" i="6"/>
  <c r="R585" i="6"/>
  <c r="R775" i="6"/>
  <c r="R761" i="6"/>
  <c r="S754" i="6"/>
  <c r="S746" i="6"/>
  <c r="R711" i="6"/>
  <c r="S643" i="6"/>
  <c r="S1564" i="6"/>
  <c r="S2457" i="6"/>
  <c r="R2397" i="6"/>
  <c r="S2397" i="6"/>
  <c r="V2603" i="6"/>
  <c r="V2580" i="6"/>
  <c r="V2558" i="6"/>
  <c r="V2539" i="6"/>
  <c r="U2584" i="6"/>
  <c r="U2566" i="6"/>
  <c r="U2550" i="6"/>
  <c r="W2550" i="6" s="1"/>
  <c r="U2533" i="6"/>
  <c r="J2741" i="6"/>
  <c r="J2621" i="6"/>
  <c r="S587" i="6"/>
  <c r="S726" i="6"/>
  <c r="S658" i="6"/>
  <c r="R2452" i="6"/>
  <c r="S2452" i="6"/>
  <c r="S31" i="6"/>
  <c r="R612" i="6"/>
  <c r="R767" i="6"/>
  <c r="S691" i="6"/>
  <c r="S647" i="6"/>
  <c r="R1616" i="6"/>
  <c r="S1616" i="6"/>
  <c r="V2598" i="6"/>
  <c r="V2579" i="6"/>
  <c r="V2556" i="6"/>
  <c r="V2534" i="6"/>
  <c r="U2596" i="6"/>
  <c r="W2596" i="6" s="1"/>
  <c r="U2579" i="6"/>
  <c r="W2579" i="6" s="1"/>
  <c r="U2547" i="6"/>
  <c r="W2547" i="6" s="1"/>
  <c r="U2532" i="6"/>
  <c r="W2532" i="6" s="1"/>
  <c r="T445" i="6"/>
  <c r="T446" i="6" s="1"/>
  <c r="V446" i="6" s="1"/>
  <c r="R1729" i="6"/>
  <c r="S1729"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600" i="6"/>
  <c r="R1481" i="6"/>
  <c r="S1481" i="6"/>
  <c r="R1390" i="6"/>
  <c r="S1390" i="6"/>
  <c r="S2360" i="6"/>
  <c r="V2596" i="6"/>
  <c r="V2574" i="6"/>
  <c r="V2555" i="6"/>
  <c r="V2532" i="6"/>
  <c r="U2610" i="6"/>
  <c r="W2610" i="6" s="1"/>
  <c r="U2595" i="6"/>
  <c r="W2595" i="6" s="1"/>
  <c r="U2561" i="6"/>
  <c r="W2561" i="6" s="1"/>
  <c r="U2548" i="6"/>
  <c r="U2526" i="6"/>
  <c r="W2526" i="6" s="1"/>
  <c r="R914" i="6"/>
  <c r="S914" i="6"/>
  <c r="R2333" i="6"/>
  <c r="S2333" i="6"/>
  <c r="J2765" i="6"/>
  <c r="J2757" i="6"/>
  <c r="J2733" i="6"/>
  <c r="J2717" i="6"/>
  <c r="J2701" i="6"/>
  <c r="J2685" i="6"/>
  <c r="T14" i="6"/>
  <c r="R1017" i="6"/>
  <c r="S1017" i="6"/>
  <c r="S32" i="6"/>
  <c r="R632" i="6"/>
  <c r="R625" i="6"/>
  <c r="S583" i="6"/>
  <c r="R751" i="6"/>
  <c r="S695" i="6"/>
  <c r="S667" i="6"/>
  <c r="R653" i="6"/>
  <c r="S1050" i="6"/>
  <c r="R1779" i="6"/>
  <c r="S1779" i="6"/>
  <c r="R1442" i="6"/>
  <c r="S1442" i="6"/>
  <c r="R1434" i="6"/>
  <c r="R2401" i="6"/>
  <c r="S2401" i="6"/>
  <c r="S1271" i="6"/>
  <c r="R1223" i="6"/>
  <c r="R1195" i="6"/>
  <c r="S1166" i="6"/>
  <c r="S1086" i="6"/>
  <c r="R994" i="6"/>
  <c r="S986" i="6"/>
  <c r="S929" i="6"/>
  <c r="S921" i="6"/>
  <c r="S909" i="6"/>
  <c r="R901" i="6"/>
  <c r="R850" i="6"/>
  <c r="S1885" i="6"/>
  <c r="R1728" i="6"/>
  <c r="S1636" i="6"/>
  <c r="S1580" i="6"/>
  <c r="S1572" i="6"/>
  <c r="S1537" i="6"/>
  <c r="S1517" i="6"/>
  <c r="S2431" i="6"/>
  <c r="R2416" i="6"/>
  <c r="R2361" i="6"/>
  <c r="S2340" i="6"/>
  <c r="J2623" i="6"/>
  <c r="S1185" i="6"/>
  <c r="S885" i="6"/>
  <c r="S1799" i="6"/>
  <c r="S1791" i="6"/>
  <c r="S1613" i="6"/>
  <c r="S1426" i="6"/>
  <c r="J2748" i="6"/>
  <c r="J2660" i="6"/>
  <c r="J2644" i="6"/>
  <c r="J2620" i="6"/>
  <c r="R743" i="6"/>
  <c r="R729" i="6"/>
  <c r="R681" i="6"/>
  <c r="R641" i="6"/>
  <c r="S1267" i="6"/>
  <c r="S1261" i="6"/>
  <c r="S1254" i="6"/>
  <c r="R1191" i="6"/>
  <c r="S1162" i="6"/>
  <c r="S1126" i="6"/>
  <c r="R1033" i="6"/>
  <c r="S1019" i="6"/>
  <c r="S982" i="6"/>
  <c r="S868" i="6"/>
  <c r="R846" i="6"/>
  <c r="S812" i="6"/>
  <c r="R1923" i="6"/>
  <c r="R1783" i="6"/>
  <c r="S1704" i="6"/>
  <c r="S1697" i="6"/>
  <c r="S1661" i="6"/>
  <c r="S1561" i="6"/>
  <c r="S1477" i="6"/>
  <c r="S1402" i="6"/>
  <c r="R1394" i="6"/>
  <c r="S2461" i="6"/>
  <c r="S2449" i="6"/>
  <c r="S2399" i="6"/>
  <c r="R2372" i="6"/>
  <c r="R2364" i="6"/>
  <c r="S2328" i="6"/>
  <c r="J2627" i="6"/>
  <c r="R1154" i="6"/>
  <c r="R1082" i="6"/>
  <c r="R1069" i="6"/>
  <c r="R1054" i="6"/>
  <c r="R1026" i="6"/>
  <c r="S1003" i="6"/>
  <c r="R917" i="6"/>
  <c r="S911" i="6"/>
  <c r="S882" i="6"/>
  <c r="S845" i="6"/>
  <c r="S1617" i="6"/>
  <c r="J2674" i="6"/>
  <c r="S1289" i="6"/>
  <c r="R1225" i="6"/>
  <c r="S1203" i="6"/>
  <c r="R1197" i="6"/>
  <c r="R1146" i="6"/>
  <c r="R1118" i="6"/>
  <c r="R1010" i="6"/>
  <c r="S1002" i="6"/>
  <c r="R973" i="6"/>
  <c r="S937" i="6"/>
  <c r="R896" i="6"/>
  <c r="R844" i="6"/>
  <c r="R818" i="6"/>
  <c r="S782" i="6"/>
  <c r="S1899" i="6"/>
  <c r="R1716" i="6"/>
  <c r="S1573" i="6"/>
  <c r="S2447" i="6"/>
  <c r="S2391" i="6"/>
  <c r="J2713" i="6"/>
  <c r="J2705" i="6"/>
  <c r="J2649" i="6"/>
  <c r="T381" i="6"/>
  <c r="V381" i="6" s="1"/>
  <c r="V380" i="6"/>
  <c r="R380" i="6" s="1"/>
  <c r="V286" i="6"/>
  <c r="S287" i="6" s="1"/>
  <c r="T287" i="6"/>
  <c r="T288" i="6" s="1"/>
  <c r="V288" i="6" s="1"/>
  <c r="T321" i="6"/>
  <c r="V321" i="6" s="1"/>
  <c r="S322" i="6" s="1"/>
  <c r="V320" i="6"/>
  <c r="S321" i="6" s="1"/>
  <c r="R961" i="6"/>
  <c r="S961" i="6"/>
  <c r="R808" i="6"/>
  <c r="S808" i="6"/>
  <c r="R2312" i="6"/>
  <c r="S2312" i="6"/>
  <c r="R655" i="6"/>
  <c r="S655" i="6"/>
  <c r="J2759" i="6"/>
  <c r="J2743" i="6"/>
  <c r="J2727" i="6"/>
  <c r="J2711" i="6"/>
  <c r="J2695" i="6"/>
  <c r="J2679" i="6"/>
  <c r="J2663" i="6"/>
  <c r="J2647" i="6"/>
  <c r="J2631" i="6"/>
  <c r="R739" i="6"/>
  <c r="S683" i="6"/>
  <c r="R1209" i="6"/>
  <c r="S1209" i="6"/>
  <c r="S1163" i="6"/>
  <c r="R1057" i="6"/>
  <c r="S1057" i="6"/>
  <c r="R1009" i="6"/>
  <c r="S1009" i="6"/>
  <c r="S967" i="6"/>
  <c r="R1281" i="6"/>
  <c r="S1281" i="6"/>
  <c r="R828" i="6"/>
  <c r="S828" i="6"/>
  <c r="R1585" i="6"/>
  <c r="S1585" i="6"/>
  <c r="S558" i="6"/>
  <c r="R1190" i="6"/>
  <c r="S1190" i="6"/>
  <c r="R1740" i="6"/>
  <c r="S1740" i="6"/>
  <c r="S1741" i="6"/>
  <c r="R2345" i="6"/>
  <c r="S2345" i="6"/>
  <c r="J2751" i="6"/>
  <c r="J2735" i="6"/>
  <c r="J2719" i="6"/>
  <c r="J2703" i="6"/>
  <c r="J2687" i="6"/>
  <c r="J2671" i="6"/>
  <c r="J2655" i="6"/>
  <c r="J2639" i="6"/>
  <c r="J2615"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88" i="6"/>
  <c r="S1688" i="6"/>
  <c r="S1689" i="6"/>
  <c r="R1597" i="6"/>
  <c r="S1597" i="6"/>
  <c r="R1062" i="6"/>
  <c r="R993" i="6"/>
  <c r="S993" i="6"/>
  <c r="S1921" i="6"/>
  <c r="S1863" i="6"/>
  <c r="R1745" i="6"/>
  <c r="S1745" i="6"/>
  <c r="R1652" i="6"/>
  <c r="S1652" i="6"/>
  <c r="S1653" i="6"/>
  <c r="R1533" i="6"/>
  <c r="S1533" i="6"/>
  <c r="R2420" i="6"/>
  <c r="S2420" i="6"/>
  <c r="R2412" i="6"/>
  <c r="S2412" i="6"/>
  <c r="S2413" i="6"/>
  <c r="R1273" i="6"/>
  <c r="S1273" i="6"/>
  <c r="R1229" i="6"/>
  <c r="S1229" i="6"/>
  <c r="R2381" i="6"/>
  <c r="S2381"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93" i="6"/>
  <c r="S1693" i="6"/>
  <c r="R1644" i="6"/>
  <c r="S1644" i="6"/>
  <c r="R2440" i="6"/>
  <c r="S2440" i="6"/>
  <c r="R2320" i="6"/>
  <c r="S2320" i="6"/>
  <c r="S2321" i="6"/>
  <c r="S2313"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815" i="6"/>
  <c r="S1815" i="6"/>
  <c r="R1649" i="6"/>
  <c r="S1649"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819" i="6"/>
  <c r="S1819" i="6"/>
  <c r="S1520" i="6"/>
  <c r="S2467" i="6"/>
  <c r="S2468" i="6"/>
  <c r="R2448" i="6"/>
  <c r="S2448" i="6"/>
  <c r="R2353" i="6"/>
  <c r="S2353" i="6"/>
  <c r="J2614" i="6"/>
  <c r="J2758" i="6"/>
  <c r="J2750" i="6"/>
  <c r="J2742" i="6"/>
  <c r="J2734" i="6"/>
  <c r="J2726" i="6"/>
  <c r="J2718" i="6"/>
  <c r="J2710" i="6"/>
  <c r="J2702" i="6"/>
  <c r="J2694" i="6"/>
  <c r="J2686" i="6"/>
  <c r="J2678" i="6"/>
  <c r="J2670" i="6"/>
  <c r="J2662" i="6"/>
  <c r="J2654" i="6"/>
  <c r="J2646" i="6"/>
  <c r="J2638" i="6"/>
  <c r="J2630" i="6"/>
  <c r="J2622" i="6"/>
  <c r="T2471" i="6"/>
  <c r="T2472" i="6" s="1"/>
  <c r="U2470" i="6"/>
  <c r="W2470" i="6" s="1"/>
  <c r="R2317" i="6"/>
  <c r="S2317"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S1905" i="6"/>
  <c r="R1752" i="6"/>
  <c r="S1752" i="6"/>
  <c r="S1724" i="6"/>
  <c r="R1398" i="6"/>
  <c r="S1398" i="6"/>
  <c r="R2445" i="6"/>
  <c r="S2445" i="6"/>
  <c r="S2432" i="6"/>
  <c r="S2425" i="6"/>
  <c r="R2392" i="6"/>
  <c r="S2393" i="6"/>
  <c r="S2364" i="6"/>
  <c r="J2755" i="6"/>
  <c r="J2675" i="6"/>
  <c r="R1544" i="6"/>
  <c r="S1544" i="6"/>
  <c r="R2464" i="6"/>
  <c r="S2465" i="6"/>
  <c r="R2417" i="6"/>
  <c r="S2417" i="6"/>
  <c r="S2403" i="6"/>
  <c r="S2404" i="6"/>
  <c r="R2384" i="6"/>
  <c r="S2384" i="6"/>
  <c r="R2336" i="6"/>
  <c r="S2337"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569" i="6"/>
  <c r="R1556" i="6"/>
  <c r="S1556" i="6"/>
  <c r="S1501" i="6"/>
  <c r="R1493" i="6"/>
  <c r="S1493" i="6"/>
  <c r="S2436" i="6"/>
  <c r="S2424" i="6"/>
  <c r="R2409" i="6"/>
  <c r="S2409" i="6"/>
  <c r="R2376" i="6"/>
  <c r="S2376" i="6"/>
  <c r="S2377" i="6"/>
  <c r="S2369" i="6"/>
  <c r="R2356" i="6"/>
  <c r="S2356" i="6"/>
  <c r="S2308" i="6"/>
  <c r="R1045" i="6"/>
  <c r="R1038" i="6"/>
  <c r="R1014" i="6"/>
  <c r="R1001" i="6"/>
  <c r="R892" i="6"/>
  <c r="S892" i="6"/>
  <c r="S1881" i="6"/>
  <c r="R1843" i="6"/>
  <c r="R1528" i="6"/>
  <c r="S1528" i="6"/>
  <c r="S1529" i="6"/>
  <c r="R1410" i="6"/>
  <c r="S1410" i="6"/>
  <c r="R2348" i="6"/>
  <c r="S2348" i="6"/>
  <c r="S2349" i="6"/>
  <c r="U2490" i="6"/>
  <c r="W2490" i="6" s="1"/>
  <c r="T2491" i="6"/>
  <c r="R906" i="6"/>
  <c r="S900" i="6"/>
  <c r="R874" i="6"/>
  <c r="S856" i="6"/>
  <c r="R832" i="6"/>
  <c r="R814" i="6"/>
  <c r="R782" i="6"/>
  <c r="R1919" i="6"/>
  <c r="R1891" i="6"/>
  <c r="R1799" i="6"/>
  <c r="S1700" i="6"/>
  <c r="R1648" i="6"/>
  <c r="R1628" i="6"/>
  <c r="S1532" i="6"/>
  <c r="R2441" i="6"/>
  <c r="S2435" i="6"/>
  <c r="S2429" i="6"/>
  <c r="R2413" i="6"/>
  <c r="R2352" i="6"/>
  <c r="S2329" i="6"/>
  <c r="R2313" i="6"/>
  <c r="S30" i="6"/>
  <c r="R1621" i="6"/>
  <c r="R1569" i="6"/>
  <c r="R1520" i="6"/>
  <c r="S1473" i="6"/>
  <c r="R1466" i="6"/>
  <c r="R1450" i="6"/>
  <c r="R1402" i="6"/>
  <c r="S1389" i="6"/>
  <c r="R2468" i="6"/>
  <c r="S2451" i="6"/>
  <c r="R2424" i="6"/>
  <c r="S2407" i="6"/>
  <c r="R2396" i="6"/>
  <c r="R2368" i="6"/>
  <c r="R2340" i="6"/>
  <c r="R2329" i="6"/>
  <c r="U2517" i="6"/>
  <c r="J2724" i="6"/>
  <c r="J2708" i="6"/>
  <c r="J2700" i="6"/>
  <c r="J2684" i="6"/>
  <c r="J2652" i="6"/>
  <c r="S910" i="6"/>
  <c r="S836" i="6"/>
  <c r="S1831" i="6"/>
  <c r="S1736" i="6"/>
  <c r="R1633" i="6"/>
  <c r="S1406" i="6"/>
  <c r="R2456" i="6"/>
  <c r="S2444" i="6"/>
  <c r="S2439" i="6"/>
  <c r="R2433" i="6"/>
  <c r="R2428" i="6"/>
  <c r="S2416" i="6"/>
  <c r="R2400" i="6"/>
  <c r="S2388" i="6"/>
  <c r="U2523" i="6"/>
  <c r="W2523" i="6" s="1"/>
  <c r="U2515" i="6"/>
  <c r="W2515" i="6" s="1"/>
  <c r="R860" i="6"/>
  <c r="R806" i="6"/>
  <c r="S786" i="6"/>
  <c r="R1875" i="6"/>
  <c r="R1613" i="6"/>
  <c r="R1399" i="6"/>
  <c r="R2449" i="6"/>
  <c r="R2377" i="6"/>
  <c r="R2349" i="6"/>
  <c r="R2321" i="6"/>
  <c r="J2721" i="6"/>
  <c r="J2681" i="6"/>
  <c r="J2665" i="6"/>
  <c r="J2657" i="6"/>
  <c r="R909" i="6"/>
  <c r="R882" i="6"/>
  <c r="S1915" i="6"/>
  <c r="S1859" i="6"/>
  <c r="R1851" i="6"/>
  <c r="S1733" i="6"/>
  <c r="R1592" i="6"/>
  <c r="R1580" i="6"/>
  <c r="S1483" i="6"/>
  <c r="R1477" i="6"/>
  <c r="R1426" i="6"/>
  <c r="R1418" i="6"/>
  <c r="R2465" i="6"/>
  <c r="R2460" i="6"/>
  <c r="R2432" i="6"/>
  <c r="S2415" i="6"/>
  <c r="R2404" i="6"/>
  <c r="R2393" i="6"/>
  <c r="S2387" i="6"/>
  <c r="R2365" i="6"/>
  <c r="R2360" i="6"/>
  <c r="R2337" i="6"/>
  <c r="R2332" i="6"/>
  <c r="R2304"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62" i="6"/>
  <c r="S1862" i="6"/>
  <c r="R1753" i="6"/>
  <c r="S1753" i="6"/>
  <c r="V491" i="6"/>
  <c r="R491" i="6" s="1"/>
  <c r="R1268" i="6"/>
  <c r="S1268" i="6"/>
  <c r="R1088" i="6"/>
  <c r="S1088" i="6"/>
  <c r="R1072" i="6"/>
  <c r="S1072" i="6"/>
  <c r="R940" i="6"/>
  <c r="S940" i="6"/>
  <c r="R1575" i="6"/>
  <c r="S1575" i="6"/>
  <c r="S1576" i="6"/>
  <c r="R1526" i="6"/>
  <c r="S1526"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911" i="6"/>
  <c r="S1911" i="6"/>
  <c r="R1860" i="6"/>
  <c r="S1860" i="6"/>
  <c r="S1861" i="6"/>
  <c r="R1832" i="6"/>
  <c r="S1832" i="6"/>
  <c r="S1833" i="6"/>
  <c r="R1826" i="6"/>
  <c r="S1826" i="6"/>
  <c r="R1792" i="6"/>
  <c r="S1792" i="6"/>
  <c r="S1793" i="6"/>
  <c r="R1786" i="6"/>
  <c r="S1786" i="6"/>
  <c r="R1772" i="6"/>
  <c r="S1772" i="6"/>
  <c r="S1773" i="6"/>
  <c r="R1695" i="6"/>
  <c r="S1695" i="6"/>
  <c r="R1675" i="6"/>
  <c r="S1675" i="6"/>
  <c r="R1663" i="6"/>
  <c r="S1663" i="6"/>
  <c r="R1619" i="6"/>
  <c r="S1619" i="6"/>
  <c r="R1562" i="6"/>
  <c r="S1562" i="6"/>
  <c r="R1530" i="6"/>
  <c r="S1530" i="6"/>
  <c r="R1506" i="6"/>
  <c r="S1506" i="6"/>
  <c r="R1500" i="6"/>
  <c r="S1500" i="6"/>
  <c r="R2373" i="6"/>
  <c r="S2373" i="6"/>
  <c r="R2362" i="6"/>
  <c r="S2362" i="6"/>
  <c r="S2363" i="6"/>
  <c r="R1099" i="6"/>
  <c r="S1099" i="6"/>
  <c r="R1036" i="6"/>
  <c r="S1036" i="6"/>
  <c r="R962" i="6"/>
  <c r="S963" i="6"/>
  <c r="R946" i="6"/>
  <c r="S947" i="6"/>
  <c r="R1868" i="6"/>
  <c r="S1868" i="6"/>
  <c r="S1869" i="6"/>
  <c r="R1794" i="6"/>
  <c r="S1794" i="6"/>
  <c r="S1795" i="6"/>
  <c r="R1670" i="6"/>
  <c r="S1670" i="6"/>
  <c r="R1640" i="6"/>
  <c r="S1640" i="6"/>
  <c r="S1641" i="6"/>
  <c r="R1601" i="6"/>
  <c r="S1601" i="6"/>
  <c r="R1582" i="6"/>
  <c r="S1582" i="6"/>
  <c r="R1408" i="6"/>
  <c r="S1408"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898" i="6"/>
  <c r="S1898" i="6"/>
  <c r="R1886" i="6"/>
  <c r="S1886" i="6"/>
  <c r="R1880" i="6"/>
  <c r="S1880" i="6"/>
  <c r="R1839" i="6"/>
  <c r="S1839" i="6"/>
  <c r="R1812" i="6"/>
  <c r="S1812" i="6"/>
  <c r="S1813" i="6"/>
  <c r="R1806" i="6"/>
  <c r="S1806" i="6"/>
  <c r="R1771" i="6"/>
  <c r="S1771" i="6"/>
  <c r="R1764" i="6"/>
  <c r="S1764" i="6"/>
  <c r="S1765" i="6"/>
  <c r="R1701" i="6"/>
  <c r="S1701" i="6"/>
  <c r="R1674" i="6"/>
  <c r="S1674" i="6"/>
  <c r="R1668" i="6"/>
  <c r="S1668" i="6"/>
  <c r="R1655" i="6"/>
  <c r="S1655" i="6"/>
  <c r="R1637" i="6"/>
  <c r="S1637" i="6"/>
  <c r="R1606" i="6"/>
  <c r="S1606" i="6"/>
  <c r="R1485" i="6"/>
  <c r="S1485" i="6"/>
  <c r="R1478" i="6"/>
  <c r="S1478" i="6"/>
  <c r="R1464" i="6"/>
  <c r="S1464" i="6"/>
  <c r="R2389" i="6"/>
  <c r="S2389" i="6"/>
  <c r="R2378" i="6"/>
  <c r="S2378" i="6"/>
  <c r="S2379" i="6"/>
  <c r="R1232" i="6"/>
  <c r="S1232" i="6"/>
  <c r="R1200" i="6"/>
  <c r="S1200" i="6"/>
  <c r="R1168" i="6"/>
  <c r="S1168" i="6"/>
  <c r="R1132" i="6"/>
  <c r="S1132" i="6"/>
  <c r="R1083" i="6"/>
  <c r="S1083" i="6"/>
  <c r="R1204" i="6"/>
  <c r="S1204" i="6"/>
  <c r="R1136" i="6"/>
  <c r="S1136" i="6"/>
  <c r="R849" i="6"/>
  <c r="S849" i="6"/>
  <c r="R838" i="6"/>
  <c r="S838" i="6"/>
  <c r="R1918" i="6"/>
  <c r="S1918" i="6"/>
  <c r="R1800" i="6"/>
  <c r="S1800" i="6"/>
  <c r="S1801" i="6"/>
  <c r="R1780" i="6"/>
  <c r="S1780" i="6"/>
  <c r="S1781" i="6"/>
  <c r="R1684" i="6"/>
  <c r="S1684" i="6"/>
  <c r="R1639" i="6"/>
  <c r="S1639" i="6"/>
  <c r="R1531" i="6"/>
  <c r="S1531" i="6"/>
  <c r="R1436" i="6"/>
  <c r="S1436" i="6"/>
  <c r="R1272" i="6"/>
  <c r="S1272" i="6"/>
  <c r="R1208" i="6"/>
  <c r="S1208" i="6"/>
  <c r="R1140" i="6"/>
  <c r="S1140" i="6"/>
  <c r="R1056" i="6"/>
  <c r="S1056" i="6"/>
  <c r="R1892" i="6"/>
  <c r="S1892" i="6"/>
  <c r="S1893"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916" i="6"/>
  <c r="S1916" i="6"/>
  <c r="S1903" i="6"/>
  <c r="R1879" i="6"/>
  <c r="S1879" i="6"/>
  <c r="R1858" i="6"/>
  <c r="S1858" i="6"/>
  <c r="S1851" i="6"/>
  <c r="R1838" i="6"/>
  <c r="S1838" i="6"/>
  <c r="R1831" i="6"/>
  <c r="R1824" i="6"/>
  <c r="S1824" i="6"/>
  <c r="S1825" i="6"/>
  <c r="R1818" i="6"/>
  <c r="S1818" i="6"/>
  <c r="S1811" i="6"/>
  <c r="R1798" i="6"/>
  <c r="S1798" i="6"/>
  <c r="R1731" i="6"/>
  <c r="S1731" i="6"/>
  <c r="R1725" i="6"/>
  <c r="S1725" i="6"/>
  <c r="R1712" i="6"/>
  <c r="S1712" i="6"/>
  <c r="S1713" i="6"/>
  <c r="R1706" i="6"/>
  <c r="S1706" i="6"/>
  <c r="R1681" i="6"/>
  <c r="S1681" i="6"/>
  <c r="R1598" i="6"/>
  <c r="S1598" i="6"/>
  <c r="R1554" i="6"/>
  <c r="S1554" i="6"/>
  <c r="R1535" i="6"/>
  <c r="S1535" i="6"/>
  <c r="R1524" i="6"/>
  <c r="S1524" i="6"/>
  <c r="R2405" i="6"/>
  <c r="S2405" i="6"/>
  <c r="R2394" i="6"/>
  <c r="S2394" i="6"/>
  <c r="R1052" i="6"/>
  <c r="S1052" i="6"/>
  <c r="R920" i="6"/>
  <c r="S920" i="6"/>
  <c r="R872" i="6"/>
  <c r="S872" i="6"/>
  <c r="R861" i="6"/>
  <c r="S861" i="6"/>
  <c r="R1882" i="6"/>
  <c r="S1882" i="6"/>
  <c r="R1514" i="6"/>
  <c r="S1514" i="6"/>
  <c r="R1304" i="6"/>
  <c r="S1304" i="6"/>
  <c r="R1172" i="6"/>
  <c r="S1172" i="6"/>
  <c r="R1104" i="6"/>
  <c r="S1104" i="6"/>
  <c r="R1020" i="6"/>
  <c r="S1020" i="6"/>
  <c r="R893" i="6"/>
  <c r="S893" i="6"/>
  <c r="R887" i="6"/>
  <c r="S887" i="6"/>
  <c r="R833" i="6"/>
  <c r="S834" i="6"/>
  <c r="R1912" i="6"/>
  <c r="S1912" i="6"/>
  <c r="R1854" i="6"/>
  <c r="S1854" i="6"/>
  <c r="R1766" i="6"/>
  <c r="S1766" i="6"/>
  <c r="R1458" i="6"/>
  <c r="S1458" i="6"/>
  <c r="R1422" i="6"/>
  <c r="S1422"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908" i="6"/>
  <c r="S1908" i="6"/>
  <c r="S1909" i="6"/>
  <c r="R1871" i="6"/>
  <c r="S1871" i="6"/>
  <c r="R1864" i="6"/>
  <c r="S1864" i="6"/>
  <c r="S1865" i="6"/>
  <c r="R1844" i="6"/>
  <c r="S1844" i="6"/>
  <c r="S1845" i="6"/>
  <c r="R1830" i="6"/>
  <c r="S1830" i="6"/>
  <c r="R1804" i="6"/>
  <c r="S1804" i="6"/>
  <c r="S1805" i="6"/>
  <c r="R1790" i="6"/>
  <c r="S1790" i="6"/>
  <c r="R1737" i="6"/>
  <c r="S1737" i="6"/>
  <c r="R1711" i="6"/>
  <c r="S1711" i="6"/>
  <c r="R1680" i="6"/>
  <c r="S1680" i="6"/>
  <c r="R1623" i="6"/>
  <c r="S1623" i="6"/>
  <c r="S1624" i="6"/>
  <c r="R1611" i="6"/>
  <c r="S1611" i="6"/>
  <c r="S1612" i="6"/>
  <c r="R1604" i="6"/>
  <c r="S1604" i="6"/>
  <c r="S1605" i="6"/>
  <c r="R1541" i="6"/>
  <c r="S1541" i="6"/>
  <c r="R1462" i="6"/>
  <c r="S1462" i="6"/>
  <c r="S1463" i="6"/>
  <c r="R1392" i="6"/>
  <c r="S1392" i="6"/>
  <c r="R2421" i="6"/>
  <c r="S2421" i="6"/>
  <c r="R2410" i="6"/>
  <c r="S2410"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914" i="6"/>
  <c r="S1914" i="6"/>
  <c r="R1902" i="6"/>
  <c r="S1902" i="6"/>
  <c r="R1896" i="6"/>
  <c r="S1896" i="6"/>
  <c r="R1884" i="6"/>
  <c r="S1884" i="6"/>
  <c r="R1870" i="6"/>
  <c r="S1870" i="6"/>
  <c r="R1856" i="6"/>
  <c r="S1856" i="6"/>
  <c r="S1857" i="6"/>
  <c r="R1850" i="6"/>
  <c r="S1850" i="6"/>
  <c r="S1843" i="6"/>
  <c r="R1836" i="6"/>
  <c r="S1836" i="6"/>
  <c r="S1837" i="6"/>
  <c r="R1803" i="6"/>
  <c r="S1803" i="6"/>
  <c r="R1796" i="6"/>
  <c r="S1796" i="6"/>
  <c r="S1797" i="6"/>
  <c r="R1768" i="6"/>
  <c r="S1768" i="6"/>
  <c r="S1769" i="6"/>
  <c r="R1761" i="6"/>
  <c r="S1761" i="6"/>
  <c r="R1748" i="6"/>
  <c r="S1748" i="6"/>
  <c r="S1749" i="6"/>
  <c r="R1742" i="6"/>
  <c r="S1742" i="6"/>
  <c r="R1717" i="6"/>
  <c r="S1717" i="6"/>
  <c r="R1710" i="6"/>
  <c r="S1710" i="6"/>
  <c r="R1699" i="6"/>
  <c r="S1699" i="6"/>
  <c r="R1659" i="6"/>
  <c r="S1659" i="6"/>
  <c r="S1660" i="6"/>
  <c r="R1642" i="6"/>
  <c r="S1642" i="6"/>
  <c r="S1628" i="6"/>
  <c r="R1603" i="6"/>
  <c r="S1603" i="6"/>
  <c r="R1590" i="6"/>
  <c r="S1590" i="6"/>
  <c r="R1571" i="6"/>
  <c r="S1571" i="6"/>
  <c r="R1565" i="6"/>
  <c r="S1565" i="6"/>
  <c r="R1552" i="6"/>
  <c r="S1552" i="6"/>
  <c r="S1553" i="6"/>
  <c r="R1546" i="6"/>
  <c r="S1546" i="6"/>
  <c r="R1489" i="6"/>
  <c r="S1489" i="6"/>
  <c r="R1468" i="6"/>
  <c r="S1468" i="6"/>
  <c r="S1431" i="6"/>
  <c r="R1404" i="6"/>
  <c r="S1404" i="6"/>
  <c r="R2563" i="6"/>
  <c r="W2563" i="6"/>
  <c r="S2564" i="6" s="1"/>
  <c r="W2558" i="6"/>
  <c r="R1300" i="6"/>
  <c r="S1300" i="6"/>
  <c r="R899" i="6"/>
  <c r="S899" i="6"/>
  <c r="R888" i="6"/>
  <c r="S889" i="6"/>
  <c r="R855" i="6"/>
  <c r="S855" i="6"/>
  <c r="R794" i="6"/>
  <c r="S794" i="6"/>
  <c r="R1924" i="6"/>
  <c r="S1924" i="6"/>
  <c r="R1774" i="6"/>
  <c r="S1774" i="6"/>
  <c r="R1735" i="6"/>
  <c r="S1735" i="6"/>
  <c r="R1608" i="6"/>
  <c r="S1608" i="6"/>
  <c r="R1588" i="6"/>
  <c r="S1588" i="6"/>
  <c r="S1589" i="6"/>
  <c r="R1415" i="6"/>
  <c r="S1415" i="6"/>
  <c r="R1236" i="6"/>
  <c r="S1236" i="6"/>
  <c r="R1004" i="6"/>
  <c r="S1004" i="6"/>
  <c r="R988" i="6"/>
  <c r="S988" i="6"/>
  <c r="R972" i="6"/>
  <c r="S972" i="6"/>
  <c r="R956" i="6"/>
  <c r="S956" i="6"/>
  <c r="R1900" i="6"/>
  <c r="S1900" i="6"/>
  <c r="R1676" i="6"/>
  <c r="S1676" i="6"/>
  <c r="S1677" i="6"/>
  <c r="R1549" i="6"/>
  <c r="S1549" i="6"/>
  <c r="R1443" i="6"/>
  <c r="S1443"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925" i="6"/>
  <c r="S1925" i="6"/>
  <c r="S1919" i="6"/>
  <c r="S1913" i="6"/>
  <c r="S1901" i="6"/>
  <c r="R1895" i="6"/>
  <c r="S1895" i="6"/>
  <c r="S1883" i="6"/>
  <c r="R1876" i="6"/>
  <c r="S1876" i="6"/>
  <c r="S1877" i="6"/>
  <c r="R1863" i="6"/>
  <c r="S1855" i="6"/>
  <c r="R1835" i="6"/>
  <c r="S1835" i="6"/>
  <c r="R1828" i="6"/>
  <c r="S1828" i="6"/>
  <c r="S1829" i="6"/>
  <c r="R1822" i="6"/>
  <c r="S1822" i="6"/>
  <c r="R1775" i="6"/>
  <c r="S1775" i="6"/>
  <c r="R1709" i="6"/>
  <c r="S1709" i="6"/>
  <c r="R1691" i="6"/>
  <c r="S1691" i="6"/>
  <c r="R1686" i="6"/>
  <c r="S1686" i="6"/>
  <c r="R1665" i="6"/>
  <c r="S1665" i="6"/>
  <c r="R1634" i="6"/>
  <c r="S1634" i="6"/>
  <c r="S1609" i="6"/>
  <c r="R1577" i="6"/>
  <c r="S1577" i="6"/>
  <c r="R1539" i="6"/>
  <c r="S1539" i="6"/>
  <c r="S1540" i="6"/>
  <c r="R1521" i="6"/>
  <c r="S1521" i="6"/>
  <c r="R1515" i="6"/>
  <c r="S1515" i="6"/>
  <c r="R1508" i="6"/>
  <c r="S1508" i="6"/>
  <c r="R1502" i="6"/>
  <c r="S1502" i="6"/>
  <c r="R1430" i="6"/>
  <c r="S1430" i="6"/>
  <c r="R1424" i="6"/>
  <c r="S1424" i="6"/>
  <c r="R1416" i="6"/>
  <c r="S1416" i="6"/>
  <c r="W2541"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922" i="6"/>
  <c r="S1922" i="6"/>
  <c r="R1917" i="6"/>
  <c r="R1906" i="6"/>
  <c r="S1906" i="6"/>
  <c r="R1890" i="6"/>
  <c r="S1890" i="6"/>
  <c r="R1874" i="6"/>
  <c r="S1874" i="6"/>
  <c r="R1855" i="6"/>
  <c r="R1848" i="6"/>
  <c r="S1848" i="6"/>
  <c r="S1849" i="6"/>
  <c r="R1842" i="6"/>
  <c r="S1842" i="6"/>
  <c r="R1823" i="6"/>
  <c r="R1816" i="6"/>
  <c r="S1816" i="6"/>
  <c r="S1817" i="6"/>
  <c r="R1810" i="6"/>
  <c r="S1810" i="6"/>
  <c r="R1791" i="6"/>
  <c r="R1784" i="6"/>
  <c r="S1784" i="6"/>
  <c r="S1785" i="6"/>
  <c r="R1778" i="6"/>
  <c r="S1778" i="6"/>
  <c r="R1758" i="6"/>
  <c r="S1758" i="6"/>
  <c r="R1722" i="6"/>
  <c r="S1722" i="6"/>
  <c r="S1692" i="6"/>
  <c r="R1673" i="6"/>
  <c r="S1673" i="6"/>
  <c r="S1656" i="6"/>
  <c r="R1645" i="6"/>
  <c r="S1645" i="6"/>
  <c r="R1638" i="6"/>
  <c r="S1638" i="6"/>
  <c r="R1632" i="6"/>
  <c r="S1632" i="6"/>
  <c r="S1620" i="6"/>
  <c r="R1602" i="6"/>
  <c r="S1602" i="6"/>
  <c r="R1596" i="6"/>
  <c r="S1596" i="6"/>
  <c r="R1583" i="6"/>
  <c r="S1583" i="6"/>
  <c r="R1572" i="6"/>
  <c r="R1566" i="6"/>
  <c r="S1566" i="6"/>
  <c r="R1560" i="6"/>
  <c r="S1560" i="6"/>
  <c r="R1536" i="6"/>
  <c r="R1525" i="6"/>
  <c r="R1518" i="6"/>
  <c r="S1518" i="6"/>
  <c r="R1512" i="6"/>
  <c r="S1512" i="6"/>
  <c r="R1472" i="6"/>
  <c r="S1472" i="6"/>
  <c r="R1451" i="6"/>
  <c r="S1451" i="6"/>
  <c r="S1437" i="6"/>
  <c r="S1423" i="6"/>
  <c r="R1403" i="6"/>
  <c r="S1403" i="6"/>
  <c r="R2437" i="6"/>
  <c r="S2437" i="6"/>
  <c r="R2426" i="6"/>
  <c r="S2426" i="6"/>
  <c r="R2309" i="6"/>
  <c r="S2309" i="6"/>
  <c r="R2453" i="6"/>
  <c r="S2453" i="6"/>
  <c r="R2442" i="6"/>
  <c r="S2442" i="6"/>
  <c r="R2325" i="6"/>
  <c r="S2325" i="6"/>
  <c r="R2314" i="6"/>
  <c r="S2314" i="6"/>
  <c r="S2315" i="6"/>
  <c r="V85" i="6"/>
  <c r="R85" i="6" s="1"/>
  <c r="T86" i="6"/>
  <c r="T2633" i="6"/>
  <c r="K2633" i="6" s="1"/>
  <c r="J2633" i="6"/>
  <c r="J2761" i="6"/>
  <c r="J2737" i="6"/>
  <c r="J2745" i="6"/>
  <c r="J2729" i="6"/>
  <c r="J2617" i="6"/>
  <c r="R903" i="6"/>
  <c r="S903" i="6"/>
  <c r="R894" i="6"/>
  <c r="R885" i="6"/>
  <c r="R871" i="6"/>
  <c r="S871" i="6"/>
  <c r="R862" i="6"/>
  <c r="R853" i="6"/>
  <c r="R839" i="6"/>
  <c r="S839" i="6"/>
  <c r="R830" i="6"/>
  <c r="R821" i="6"/>
  <c r="R795" i="6"/>
  <c r="S795" i="6"/>
  <c r="R1926" i="6"/>
  <c r="S1926" i="6"/>
  <c r="R1921" i="6"/>
  <c r="R1910" i="6"/>
  <c r="S1910" i="6"/>
  <c r="R1894" i="6"/>
  <c r="S1894" i="6"/>
  <c r="R1878" i="6"/>
  <c r="S1878" i="6"/>
  <c r="R1872" i="6"/>
  <c r="S1872" i="6"/>
  <c r="S1873" i="6"/>
  <c r="R1866" i="6"/>
  <c r="S1866" i="6"/>
  <c r="R1840" i="6"/>
  <c r="S1840" i="6"/>
  <c r="S1841" i="6"/>
  <c r="R1834" i="6"/>
  <c r="S1834" i="6"/>
  <c r="R1808" i="6"/>
  <c r="S1808" i="6"/>
  <c r="S1809" i="6"/>
  <c r="R1802" i="6"/>
  <c r="S1802" i="6"/>
  <c r="R1776" i="6"/>
  <c r="S1776" i="6"/>
  <c r="S1777" i="6"/>
  <c r="R1770" i="6"/>
  <c r="S1770" i="6"/>
  <c r="R1763" i="6"/>
  <c r="S1763" i="6"/>
  <c r="R1757" i="6"/>
  <c r="R1750" i="6"/>
  <c r="S1750" i="6"/>
  <c r="S1744" i="6"/>
  <c r="R1721" i="6"/>
  <c r="R1714" i="6"/>
  <c r="S1714" i="6"/>
  <c r="R1690" i="6"/>
  <c r="S1690" i="6"/>
  <c r="R1654" i="6"/>
  <c r="S1654" i="6"/>
  <c r="R1618" i="6"/>
  <c r="S1618" i="6"/>
  <c r="R1551" i="6"/>
  <c r="S1551" i="6"/>
  <c r="R1497" i="6"/>
  <c r="S1497" i="6"/>
  <c r="R1490" i="6"/>
  <c r="S1490" i="6"/>
  <c r="R1484" i="6"/>
  <c r="S1484" i="6"/>
  <c r="R1470" i="6"/>
  <c r="S1470" i="6"/>
  <c r="R1435" i="6"/>
  <c r="S1435" i="6"/>
  <c r="R1395" i="6"/>
  <c r="S1395" i="6"/>
  <c r="R2469" i="6"/>
  <c r="S2469" i="6"/>
  <c r="R2458" i="6"/>
  <c r="S2458" i="6"/>
  <c r="R2341" i="6"/>
  <c r="S2341" i="6"/>
  <c r="R2330" i="6"/>
  <c r="S2330" i="6"/>
  <c r="S2331"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920" i="6"/>
  <c r="S1920" i="6"/>
  <c r="R1915" i="6"/>
  <c r="R1904" i="6"/>
  <c r="S1904" i="6"/>
  <c r="R1899" i="6"/>
  <c r="R1888" i="6"/>
  <c r="S1888" i="6"/>
  <c r="R1883" i="6"/>
  <c r="R1859" i="6"/>
  <c r="R1852" i="6"/>
  <c r="S1852" i="6"/>
  <c r="S1853" i="6"/>
  <c r="R1846" i="6"/>
  <c r="S1846" i="6"/>
  <c r="R1820" i="6"/>
  <c r="S1820" i="6"/>
  <c r="S1821" i="6"/>
  <c r="R1814" i="6"/>
  <c r="S1814" i="6"/>
  <c r="R1795" i="6"/>
  <c r="R1788" i="6"/>
  <c r="S1788" i="6"/>
  <c r="S1789" i="6"/>
  <c r="R1782" i="6"/>
  <c r="S1782" i="6"/>
  <c r="R1762" i="6"/>
  <c r="S1762" i="6"/>
  <c r="R1756" i="6"/>
  <c r="S1756" i="6"/>
  <c r="R1743" i="6"/>
  <c r="S1743" i="6"/>
  <c r="R1732" i="6"/>
  <c r="R1726" i="6"/>
  <c r="S1726" i="6"/>
  <c r="R1720" i="6"/>
  <c r="S1720" i="6"/>
  <c r="R1696" i="6"/>
  <c r="R1685" i="6"/>
  <c r="R1678" i="6"/>
  <c r="S1678" i="6"/>
  <c r="R1660" i="6"/>
  <c r="R1629" i="6"/>
  <c r="S1629" i="6"/>
  <c r="R1624" i="6"/>
  <c r="R1593" i="6"/>
  <c r="S1593" i="6"/>
  <c r="R1557" i="6"/>
  <c r="S1557" i="6"/>
  <c r="R1550" i="6"/>
  <c r="S1550" i="6"/>
  <c r="R1509" i="6"/>
  <c r="S1509" i="6"/>
  <c r="S1503" i="6"/>
  <c r="R1496" i="6"/>
  <c r="S1496" i="6"/>
  <c r="R1420" i="6"/>
  <c r="S1420" i="6"/>
  <c r="R2357" i="6"/>
  <c r="S2357" i="6"/>
  <c r="R2346" i="6"/>
  <c r="S2346" i="6"/>
  <c r="S2347" i="6"/>
  <c r="R1751" i="6"/>
  <c r="S1751" i="6"/>
  <c r="R1746" i="6"/>
  <c r="S1746" i="6"/>
  <c r="R1741" i="6"/>
  <c r="R1736" i="6"/>
  <c r="R1730" i="6"/>
  <c r="S1730" i="6"/>
  <c r="R1715" i="6"/>
  <c r="S1715" i="6"/>
  <c r="R1705" i="6"/>
  <c r="R1700" i="6"/>
  <c r="R1694" i="6"/>
  <c r="S1694" i="6"/>
  <c r="R1689" i="6"/>
  <c r="R1679" i="6"/>
  <c r="S1679" i="6"/>
  <c r="R1664" i="6"/>
  <c r="R1658" i="6"/>
  <c r="S1658" i="6"/>
  <c r="R1653" i="6"/>
  <c r="R1643" i="6"/>
  <c r="S1643" i="6"/>
  <c r="R1622" i="6"/>
  <c r="S1622" i="6"/>
  <c r="R1617" i="6"/>
  <c r="R1612" i="6"/>
  <c r="R1591" i="6"/>
  <c r="S1591" i="6"/>
  <c r="R1586" i="6"/>
  <c r="S1586" i="6"/>
  <c r="R1581" i="6"/>
  <c r="R1576" i="6"/>
  <c r="R1570" i="6"/>
  <c r="S1570" i="6"/>
  <c r="R1555" i="6"/>
  <c r="S1555" i="6"/>
  <c r="R1545" i="6"/>
  <c r="R1540" i="6"/>
  <c r="R1534" i="6"/>
  <c r="S1534" i="6"/>
  <c r="R1529" i="6"/>
  <c r="R1519" i="6"/>
  <c r="S1519" i="6"/>
  <c r="R1513" i="6"/>
  <c r="R1501" i="6"/>
  <c r="R1494" i="6"/>
  <c r="S1494" i="6"/>
  <c r="R1488" i="6"/>
  <c r="S1488" i="6"/>
  <c r="R1482" i="6"/>
  <c r="S1482" i="6"/>
  <c r="R1476" i="6"/>
  <c r="S1476" i="6"/>
  <c r="R1469" i="6"/>
  <c r="S1469" i="6"/>
  <c r="R1463" i="6"/>
  <c r="R1456" i="6"/>
  <c r="S1456" i="6"/>
  <c r="R1448" i="6"/>
  <c r="S1448" i="6"/>
  <c r="S1421" i="6"/>
  <c r="R1414" i="6"/>
  <c r="S1414" i="6"/>
  <c r="S2459" i="6"/>
  <c r="S2443" i="6"/>
  <c r="S2427" i="6"/>
  <c r="S2411" i="6"/>
  <c r="S2395" i="6"/>
  <c r="U2480" i="6"/>
  <c r="T2481" i="6"/>
  <c r="R1755" i="6"/>
  <c r="S1755" i="6"/>
  <c r="R1734" i="6"/>
  <c r="S1734" i="6"/>
  <c r="R1719" i="6"/>
  <c r="S1719" i="6"/>
  <c r="R1698" i="6"/>
  <c r="S1698" i="6"/>
  <c r="R1683" i="6"/>
  <c r="S1683" i="6"/>
  <c r="R1662" i="6"/>
  <c r="S1662" i="6"/>
  <c r="R1631" i="6"/>
  <c r="S1631" i="6"/>
  <c r="R1626" i="6"/>
  <c r="S1626" i="6"/>
  <c r="R1610" i="6"/>
  <c r="S1610" i="6"/>
  <c r="R1595" i="6"/>
  <c r="S1595" i="6"/>
  <c r="R1574" i="6"/>
  <c r="S1574" i="6"/>
  <c r="R1559" i="6"/>
  <c r="S1559" i="6"/>
  <c r="R1538" i="6"/>
  <c r="S1538" i="6"/>
  <c r="R1523" i="6"/>
  <c r="S1523" i="6"/>
  <c r="R1511" i="6"/>
  <c r="S1511" i="6"/>
  <c r="R1474" i="6"/>
  <c r="S1474" i="6"/>
  <c r="R1454" i="6"/>
  <c r="S1454" i="6"/>
  <c r="R1440" i="6"/>
  <c r="S1440" i="6"/>
  <c r="R1432" i="6"/>
  <c r="S1432" i="6"/>
  <c r="R1419" i="6"/>
  <c r="S1419" i="6"/>
  <c r="R1400" i="6"/>
  <c r="S1400" i="6"/>
  <c r="R1388" i="6"/>
  <c r="S1388" i="6"/>
  <c r="W2601" i="6"/>
  <c r="R1909" i="6"/>
  <c r="R1905" i="6"/>
  <c r="R1901" i="6"/>
  <c r="R1897" i="6"/>
  <c r="R1893" i="6"/>
  <c r="R1889" i="6"/>
  <c r="R1885" i="6"/>
  <c r="R1881"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0" i="6"/>
  <c r="R1754" i="6"/>
  <c r="S1754" i="6"/>
  <c r="R1749" i="6"/>
  <c r="R1739" i="6"/>
  <c r="S1739" i="6"/>
  <c r="S1728" i="6"/>
  <c r="R1724" i="6"/>
  <c r="R1718" i="6"/>
  <c r="S1718" i="6"/>
  <c r="R1713" i="6"/>
  <c r="R1703" i="6"/>
  <c r="S1703" i="6"/>
  <c r="R1682" i="6"/>
  <c r="S1682" i="6"/>
  <c r="R1677" i="6"/>
  <c r="R1672" i="6"/>
  <c r="R1651" i="6"/>
  <c r="S1651" i="6"/>
  <c r="R1646" i="6"/>
  <c r="S1646" i="6"/>
  <c r="R1641" i="6"/>
  <c r="R1636" i="6"/>
  <c r="R1630" i="6"/>
  <c r="S1630" i="6"/>
  <c r="R1615" i="6"/>
  <c r="S1615" i="6"/>
  <c r="R1605" i="6"/>
  <c r="R1600" i="6"/>
  <c r="R1594" i="6"/>
  <c r="S1594" i="6"/>
  <c r="R1589" i="6"/>
  <c r="R1579" i="6"/>
  <c r="S1579" i="6"/>
  <c r="S1568" i="6"/>
  <c r="R1564" i="6"/>
  <c r="R1558" i="6"/>
  <c r="S1558" i="6"/>
  <c r="R1553" i="6"/>
  <c r="R1543" i="6"/>
  <c r="S1543" i="6"/>
  <c r="R1522" i="6"/>
  <c r="S1522" i="6"/>
  <c r="R1517" i="6"/>
  <c r="R1510" i="6"/>
  <c r="S1510" i="6"/>
  <c r="R1505" i="6"/>
  <c r="R1498" i="6"/>
  <c r="S1498" i="6"/>
  <c r="R1492" i="6"/>
  <c r="S1492" i="6"/>
  <c r="R1486" i="6"/>
  <c r="S1486" i="6"/>
  <c r="R1480" i="6"/>
  <c r="S1480" i="6"/>
  <c r="R1453" i="6"/>
  <c r="S1453" i="6"/>
  <c r="R1446" i="6"/>
  <c r="S1446" i="6"/>
  <c r="S1439" i="6"/>
  <c r="R1411" i="6"/>
  <c r="S1411" i="6"/>
  <c r="S1399" i="6"/>
  <c r="U2497" i="6"/>
  <c r="W2497" i="6" s="1"/>
  <c r="T2498" i="6"/>
  <c r="T2747" i="6"/>
  <c r="J2763" i="6"/>
  <c r="J2747" i="6"/>
  <c r="J2739" i="6"/>
  <c r="J2731" i="6"/>
  <c r="J2723" i="6"/>
  <c r="J2715" i="6"/>
  <c r="J2707" i="6"/>
  <c r="J2691" i="6"/>
  <c r="J2683" i="6"/>
  <c r="J2667" i="6"/>
  <c r="J2659" i="6"/>
  <c r="J2651" i="6"/>
  <c r="J2643" i="6"/>
  <c r="J2635" i="6"/>
  <c r="J2619" i="6"/>
  <c r="R1759" i="6"/>
  <c r="S1759" i="6"/>
  <c r="R1744" i="6"/>
  <c r="R1738" i="6"/>
  <c r="S1738" i="6"/>
  <c r="R1733" i="6"/>
  <c r="R1723" i="6"/>
  <c r="S1723" i="6"/>
  <c r="R1702" i="6"/>
  <c r="S1702" i="6"/>
  <c r="R1697" i="6"/>
  <c r="R1692" i="6"/>
  <c r="R1671" i="6"/>
  <c r="S1671" i="6"/>
  <c r="R1666" i="6"/>
  <c r="S1666" i="6"/>
  <c r="R1661" i="6"/>
  <c r="R1656" i="6"/>
  <c r="R1650" i="6"/>
  <c r="S1650" i="6"/>
  <c r="R1635" i="6"/>
  <c r="S1635" i="6"/>
  <c r="R1625" i="6"/>
  <c r="R1620" i="6"/>
  <c r="R1614" i="6"/>
  <c r="S1614" i="6"/>
  <c r="R1609" i="6"/>
  <c r="R1599" i="6"/>
  <c r="S1599" i="6"/>
  <c r="R1584" i="6"/>
  <c r="R1578" i="6"/>
  <c r="S1578" i="6"/>
  <c r="R1573" i="6"/>
  <c r="R1563" i="6"/>
  <c r="S1563" i="6"/>
  <c r="R1542" i="6"/>
  <c r="S1542" i="6"/>
  <c r="R1537" i="6"/>
  <c r="R1532" i="6"/>
  <c r="R1516" i="6"/>
  <c r="S1516" i="6"/>
  <c r="R1504" i="6"/>
  <c r="S1504" i="6"/>
  <c r="S1491" i="6"/>
  <c r="S1479" i="6"/>
  <c r="R1473" i="6"/>
  <c r="R1459" i="6"/>
  <c r="S1459" i="6"/>
  <c r="R1452" i="6"/>
  <c r="S1452" i="6"/>
  <c r="R1438" i="6"/>
  <c r="S1438" i="6"/>
  <c r="R1431" i="6"/>
  <c r="S1405" i="6"/>
  <c r="R2302" i="6"/>
  <c r="S2302" i="6"/>
  <c r="S2303" i="6"/>
  <c r="T2690" i="6"/>
  <c r="K2690" i="6" s="1"/>
  <c r="J2762" i="6"/>
  <c r="J2754" i="6"/>
  <c r="J2746" i="6"/>
  <c r="J2738" i="6"/>
  <c r="J2730" i="6"/>
  <c r="J2722" i="6"/>
  <c r="J2714" i="6"/>
  <c r="J2706" i="6"/>
  <c r="J2690" i="6"/>
  <c r="J2682" i="6"/>
  <c r="J2666" i="6"/>
  <c r="J2658" i="6"/>
  <c r="J2650" i="6"/>
  <c r="J2642" i="6"/>
  <c r="J2634" i="6"/>
  <c r="J2626" i="6"/>
  <c r="J2618" i="6"/>
  <c r="R1457" i="6"/>
  <c r="S1457" i="6"/>
  <c r="S1441" i="6"/>
  <c r="S1425" i="6"/>
  <c r="S1409" i="6"/>
  <c r="S1393" i="6"/>
  <c r="R2462" i="6"/>
  <c r="S2462" i="6"/>
  <c r="R2446" i="6"/>
  <c r="S2446" i="6"/>
  <c r="R2430" i="6"/>
  <c r="S2430" i="6"/>
  <c r="R2414" i="6"/>
  <c r="S2414" i="6"/>
  <c r="R2398" i="6"/>
  <c r="S2398" i="6"/>
  <c r="R2382" i="6"/>
  <c r="S2382" i="6"/>
  <c r="S2383" i="6"/>
  <c r="R2366" i="6"/>
  <c r="S2366" i="6"/>
  <c r="S2367" i="6"/>
  <c r="R2350" i="6"/>
  <c r="S2350" i="6"/>
  <c r="S2351" i="6"/>
  <c r="R2334" i="6"/>
  <c r="S2334" i="6"/>
  <c r="S2335" i="6"/>
  <c r="R2318" i="6"/>
  <c r="S2318" i="6"/>
  <c r="S2319" i="6"/>
  <c r="R2301" i="6"/>
  <c r="S2301" i="6"/>
  <c r="W2562" i="6"/>
  <c r="S2563" i="6" s="1"/>
  <c r="S1466" i="6"/>
  <c r="R1461" i="6"/>
  <c r="S1461" i="6"/>
  <c r="S1450" i="6"/>
  <c r="S1445" i="6"/>
  <c r="S1434" i="6"/>
  <c r="S1429" i="6"/>
  <c r="S1418" i="6"/>
  <c r="S1413" i="6"/>
  <c r="S1397" i="6"/>
  <c r="S1391" i="6"/>
  <c r="R2466" i="6"/>
  <c r="S2466" i="6"/>
  <c r="R2450" i="6"/>
  <c r="S2450" i="6"/>
  <c r="R2434" i="6"/>
  <c r="S2434" i="6"/>
  <c r="R2418" i="6"/>
  <c r="S2418" i="6"/>
  <c r="R2402" i="6"/>
  <c r="S2402" i="6"/>
  <c r="R2370" i="6"/>
  <c r="S2370" i="6"/>
  <c r="S2371" i="6"/>
  <c r="R2354" i="6"/>
  <c r="S2354" i="6"/>
  <c r="S2355" i="6"/>
  <c r="R2338" i="6"/>
  <c r="S2338" i="6"/>
  <c r="S2339" i="6"/>
  <c r="R2322" i="6"/>
  <c r="S2322" i="6"/>
  <c r="S2323" i="6"/>
  <c r="R2306" i="6"/>
  <c r="S2306" i="6"/>
  <c r="S2307" i="6"/>
  <c r="U2489" i="6"/>
  <c r="R1503" i="6"/>
  <c r="R1499" i="6"/>
  <c r="R1495" i="6"/>
  <c r="R1491" i="6"/>
  <c r="R1483" i="6"/>
  <c r="R1479" i="6"/>
  <c r="R1475" i="6"/>
  <c r="R1471" i="6"/>
  <c r="R1460" i="6"/>
  <c r="S1460" i="6"/>
  <c r="R1455" i="6"/>
  <c r="R1444" i="6"/>
  <c r="S1444" i="6"/>
  <c r="R1439" i="6"/>
  <c r="R1428" i="6"/>
  <c r="S1428" i="6"/>
  <c r="R1423" i="6"/>
  <c r="R1412" i="6"/>
  <c r="S1412" i="6"/>
  <c r="R1396" i="6"/>
  <c r="S1396" i="6"/>
  <c r="R2386" i="6"/>
  <c r="S2386" i="6"/>
  <c r="W2535" i="6"/>
  <c r="R1465" i="6"/>
  <c r="S1465" i="6"/>
  <c r="R1449" i="6"/>
  <c r="S1449" i="6"/>
  <c r="S1433" i="6"/>
  <c r="S1417" i="6"/>
  <c r="S1401" i="6"/>
  <c r="R2454" i="6"/>
  <c r="S2454" i="6"/>
  <c r="R2438" i="6"/>
  <c r="S2438" i="6"/>
  <c r="R2422" i="6"/>
  <c r="S2422" i="6"/>
  <c r="R2406" i="6"/>
  <c r="S2406" i="6"/>
  <c r="R2390" i="6"/>
  <c r="S2390" i="6"/>
  <c r="R2374" i="6"/>
  <c r="S2374" i="6"/>
  <c r="S2375" i="6"/>
  <c r="R2358" i="6"/>
  <c r="S2358" i="6"/>
  <c r="S2359" i="6"/>
  <c r="R2342" i="6"/>
  <c r="S2342" i="6"/>
  <c r="S2343" i="6"/>
  <c r="R2326" i="6"/>
  <c r="S2326" i="6"/>
  <c r="S2327" i="6"/>
  <c r="R2310" i="6"/>
  <c r="S2310" i="6"/>
  <c r="S2311" i="6"/>
  <c r="W2555" i="6"/>
  <c r="U2479" i="6"/>
  <c r="W2479" i="6" s="1"/>
  <c r="S69" i="6"/>
  <c r="T2710" i="6"/>
  <c r="V2710" i="6" s="1"/>
  <c r="U2709" i="6"/>
  <c r="W2709" i="6" s="1"/>
  <c r="K2709" i="6"/>
  <c r="R1445" i="6"/>
  <c r="R1441" i="6"/>
  <c r="R1437" i="6"/>
  <c r="R1433" i="6"/>
  <c r="R1429" i="6"/>
  <c r="R1425" i="6"/>
  <c r="R1421" i="6"/>
  <c r="R1417" i="6"/>
  <c r="R1413" i="6"/>
  <c r="R1409" i="6"/>
  <c r="R1405" i="6"/>
  <c r="R1401" i="6"/>
  <c r="R1397" i="6"/>
  <c r="R1393" i="6"/>
  <c r="R1389" i="6"/>
  <c r="R2467" i="6"/>
  <c r="R2463" i="6"/>
  <c r="R2459" i="6"/>
  <c r="R2455" i="6"/>
  <c r="R2451" i="6"/>
  <c r="R2447" i="6"/>
  <c r="R2443" i="6"/>
  <c r="R2439"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T2652" i="6"/>
  <c r="K2652" i="6" s="1"/>
  <c r="J2756" i="6"/>
  <c r="J2740" i="6"/>
  <c r="J2732" i="6"/>
  <c r="J2692" i="6"/>
  <c r="J2676" i="6"/>
  <c r="J2668" i="6"/>
  <c r="J2628" i="6"/>
  <c r="T2728" i="6"/>
  <c r="J2760" i="6"/>
  <c r="J2752" i="6"/>
  <c r="J2744" i="6"/>
  <c r="J2736" i="6"/>
  <c r="J2728" i="6"/>
  <c r="J2720" i="6"/>
  <c r="J2712" i="6"/>
  <c r="J2704" i="6"/>
  <c r="J2696" i="6"/>
  <c r="J2688" i="6"/>
  <c r="J2680" i="6"/>
  <c r="J2672" i="6"/>
  <c r="J2664" i="6"/>
  <c r="J2656" i="6"/>
  <c r="J2648" i="6"/>
  <c r="J2640" i="6"/>
  <c r="J2632" i="6"/>
  <c r="J2624" i="6"/>
  <c r="J2616" i="6"/>
  <c r="R2564" i="6"/>
  <c r="U2529" i="6"/>
  <c r="U2521" i="6"/>
  <c r="R10" i="6"/>
  <c r="T2671" i="6"/>
  <c r="K2671" i="6" s="1"/>
  <c r="T2614"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46" i="6" l="1"/>
  <c r="V418" i="6"/>
  <c r="U418" i="6" s="1"/>
  <c r="W418" i="6" s="1"/>
  <c r="W2507" i="6"/>
  <c r="V260" i="6"/>
  <c r="R260" i="6" s="1"/>
  <c r="R2507" i="6"/>
  <c r="V246" i="6"/>
  <c r="S247" i="6" s="1"/>
  <c r="S2535" i="6"/>
  <c r="V340" i="6"/>
  <c r="K340" i="6" s="1"/>
  <c r="V266" i="6"/>
  <c r="R266" i="6" s="1"/>
  <c r="V263" i="6"/>
  <c r="R263" i="6" s="1"/>
  <c r="V270" i="6"/>
  <c r="R270" i="6" s="1"/>
  <c r="V262" i="6"/>
  <c r="R262" i="6" s="1"/>
  <c r="V258" i="6"/>
  <c r="S259" i="6" s="1"/>
  <c r="V265" i="6"/>
  <c r="U265" i="6" s="1"/>
  <c r="W265" i="6" s="1"/>
  <c r="V268" i="6"/>
  <c r="U268" i="6" s="1"/>
  <c r="W268" i="6" s="1"/>
  <c r="V269" i="6"/>
  <c r="U269" i="6" s="1"/>
  <c r="W269" i="6" s="1"/>
  <c r="R2570" i="6"/>
  <c r="S2555" i="6"/>
  <c r="R2555" i="6"/>
  <c r="T305" i="6"/>
  <c r="V305" i="6" s="1"/>
  <c r="U305" i="6" s="1"/>
  <c r="W305" i="6" s="1"/>
  <c r="V442" i="6"/>
  <c r="K442" i="6" s="1"/>
  <c r="V441" i="6"/>
  <c r="S442" i="6" s="1"/>
  <c r="V433" i="6"/>
  <c r="S434" i="6" s="1"/>
  <c r="S2541" i="6"/>
  <c r="T2508" i="6"/>
  <c r="U2508" i="6" s="1"/>
  <c r="W2508" i="6" s="1"/>
  <c r="S2606" i="6"/>
  <c r="V439" i="6"/>
  <c r="U439" i="6" s="1"/>
  <c r="W439" i="6" s="1"/>
  <c r="V431" i="6"/>
  <c r="U431" i="6" s="1"/>
  <c r="W431" i="6" s="1"/>
  <c r="V499" i="6"/>
  <c r="S500" i="6" s="1"/>
  <c r="V428" i="6"/>
  <c r="U428" i="6" s="1"/>
  <c r="W428" i="6" s="1"/>
  <c r="W2546" i="6"/>
  <c r="V440" i="6"/>
  <c r="S441" i="6" s="1"/>
  <c r="V506" i="6"/>
  <c r="K506" i="6" s="1"/>
  <c r="V438" i="6"/>
  <c r="K438" i="6" s="1"/>
  <c r="S2542" i="6"/>
  <c r="R2546" i="6"/>
  <c r="V432" i="6"/>
  <c r="R432" i="6" s="1"/>
  <c r="V430" i="6"/>
  <c r="S431" i="6" s="1"/>
  <c r="S2602" i="6"/>
  <c r="V496" i="6"/>
  <c r="S497" i="6" s="1"/>
  <c r="V436" i="6"/>
  <c r="U436" i="6" s="1"/>
  <c r="W436" i="6" s="1"/>
  <c r="W2600" i="6"/>
  <c r="S2601" i="6" s="1"/>
  <c r="W2602" i="6"/>
  <c r="S2603" i="6" s="1"/>
  <c r="V475" i="6"/>
  <c r="U475" i="6" s="1"/>
  <c r="W475" i="6" s="1"/>
  <c r="V197" i="6"/>
  <c r="U197" i="6" s="1"/>
  <c r="W197" i="6" s="1"/>
  <c r="V495" i="6"/>
  <c r="S496" i="6" s="1"/>
  <c r="V434" i="6"/>
  <c r="K434" i="6" s="1"/>
  <c r="V435" i="6"/>
  <c r="U435" i="6" s="1"/>
  <c r="W435" i="6" s="1"/>
  <c r="R2606" i="6"/>
  <c r="V437" i="6"/>
  <c r="S438" i="6" s="1"/>
  <c r="V429" i="6"/>
  <c r="U429" i="6" s="1"/>
  <c r="W429" i="6" s="1"/>
  <c r="R2540" i="6"/>
  <c r="S2540" i="6"/>
  <c r="U2800" i="6"/>
  <c r="W2799" i="6"/>
  <c r="S2799" i="6"/>
  <c r="V417" i="6"/>
  <c r="R417" i="6" s="1"/>
  <c r="V334" i="6"/>
  <c r="S335" i="6" s="1"/>
  <c r="R2542" i="6"/>
  <c r="R2541" i="6"/>
  <c r="S2552" i="6"/>
  <c r="U2780" i="6"/>
  <c r="W2779" i="6"/>
  <c r="S2779" i="6"/>
  <c r="R2558" i="6"/>
  <c r="S2556" i="6"/>
  <c r="V163" i="6"/>
  <c r="S164" i="6" s="1"/>
  <c r="V336" i="6"/>
  <c r="K336" i="6" s="1"/>
  <c r="S2596" i="6"/>
  <c r="R2592" i="6"/>
  <c r="U2771" i="6"/>
  <c r="W2770" i="6"/>
  <c r="S2770" i="6"/>
  <c r="T228" i="6"/>
  <c r="T229" i="6" s="1"/>
  <c r="T230" i="6" s="1"/>
  <c r="V338" i="6"/>
  <c r="U338" i="6" s="1"/>
  <c r="W338" i="6" s="1"/>
  <c r="R2607" i="6"/>
  <c r="R2612" i="6"/>
  <c r="S2524" i="6"/>
  <c r="R2585" i="6"/>
  <c r="U2791" i="6"/>
  <c r="W2790" i="6"/>
  <c r="S2790" i="6"/>
  <c r="S2565" i="6"/>
  <c r="S2562" i="6"/>
  <c r="V164" i="6"/>
  <c r="U164" i="6" s="1"/>
  <c r="W164" i="6" s="1"/>
  <c r="S2571" i="6"/>
  <c r="V166" i="6"/>
  <c r="R166" i="6" s="1"/>
  <c r="V172" i="6"/>
  <c r="K172" i="6" s="1"/>
  <c r="V170" i="6"/>
  <c r="K170" i="6" s="1"/>
  <c r="S2611" i="6"/>
  <c r="V173" i="6"/>
  <c r="R173" i="6" s="1"/>
  <c r="S2573" i="6"/>
  <c r="V176" i="6"/>
  <c r="S177" i="6" s="1"/>
  <c r="V165" i="6"/>
  <c r="S166" i="6" s="1"/>
  <c r="W2584" i="6"/>
  <c r="S2585" i="6" s="1"/>
  <c r="V169" i="6"/>
  <c r="U169" i="6" s="1"/>
  <c r="W169" i="6" s="1"/>
  <c r="V177" i="6"/>
  <c r="R177" i="6" s="1"/>
  <c r="V167" i="6"/>
  <c r="S168" i="6" s="1"/>
  <c r="R2590"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67" i="6"/>
  <c r="R2580" i="6"/>
  <c r="V415" i="6"/>
  <c r="K415" i="6" s="1"/>
  <c r="R2559" i="6"/>
  <c r="W2566" i="6"/>
  <c r="S2567" i="6" s="1"/>
  <c r="V356" i="6"/>
  <c r="R356" i="6" s="1"/>
  <c r="R2519" i="6"/>
  <c r="T322" i="6"/>
  <c r="V322" i="6" s="1"/>
  <c r="K321" i="6"/>
  <c r="S2559" i="6"/>
  <c r="R2552" i="6"/>
  <c r="R2565" i="6"/>
  <c r="V416" i="6"/>
  <c r="K416" i="6" s="1"/>
  <c r="V357" i="6"/>
  <c r="U357" i="6" s="1"/>
  <c r="W357" i="6" s="1"/>
  <c r="R2609" i="6"/>
  <c r="V419" i="6"/>
  <c r="U419" i="6" s="1"/>
  <c r="W419" i="6" s="1"/>
  <c r="R321" i="6"/>
  <c r="V421" i="6"/>
  <c r="S422" i="6" s="1"/>
  <c r="I16" i="6"/>
  <c r="P16" i="6" s="1"/>
  <c r="S2560" i="6"/>
  <c r="R2603" i="6"/>
  <c r="U321" i="6"/>
  <c r="W321" i="6" s="1"/>
  <c r="U461" i="6"/>
  <c r="W461" i="6" s="1"/>
  <c r="V354" i="6"/>
  <c r="S355" i="6" s="1"/>
  <c r="V509" i="6"/>
  <c r="U509" i="6" s="1"/>
  <c r="W509" i="6" s="1"/>
  <c r="V420" i="6"/>
  <c r="K420" i="6" s="1"/>
  <c r="R2560" i="6"/>
  <c r="S2525" i="6"/>
  <c r="S2599" i="6"/>
  <c r="S2537" i="6"/>
  <c r="V422" i="6"/>
  <c r="R422" i="6" s="1"/>
  <c r="R2561" i="6"/>
  <c r="W2608" i="6"/>
  <c r="S2609" i="6" s="1"/>
  <c r="S2550" i="6"/>
  <c r="R2608" i="6"/>
  <c r="S2610" i="6"/>
  <c r="S2578" i="6"/>
  <c r="R2583" i="6"/>
  <c r="S2520" i="6"/>
  <c r="R2586" i="6"/>
  <c r="S2527" i="6"/>
  <c r="R2536" i="6"/>
  <c r="S2572" i="6"/>
  <c r="T134" i="6"/>
  <c r="T135" i="6" s="1"/>
  <c r="R2562" i="6"/>
  <c r="R2522" i="6"/>
  <c r="U521" i="6"/>
  <c r="W521" i="6" s="1"/>
  <c r="R2530" i="6"/>
  <c r="W2603" i="6"/>
  <c r="S2604" i="6" s="1"/>
  <c r="R2550" i="6"/>
  <c r="R2516" i="6"/>
  <c r="S2593" i="6"/>
  <c r="V368" i="6"/>
  <c r="K368" i="6" s="1"/>
  <c r="R2599" i="6"/>
  <c r="S2561" i="6"/>
  <c r="T359" i="6"/>
  <c r="V358" i="6"/>
  <c r="S359" i="6" s="1"/>
  <c r="K145" i="6"/>
  <c r="R461" i="6"/>
  <c r="R2490" i="6"/>
  <c r="R2574" i="6"/>
  <c r="W2522" i="6"/>
  <c r="S2523" i="6" s="1"/>
  <c r="S2570" i="6"/>
  <c r="S2516" i="6"/>
  <c r="R2543" i="6"/>
  <c r="U149" i="6"/>
  <c r="W149" i="6" s="1"/>
  <c r="V249" i="6"/>
  <c r="S250" i="6" s="1"/>
  <c r="I22" i="6"/>
  <c r="P22" i="6" s="1"/>
  <c r="V351" i="6"/>
  <c r="K351" i="6" s="1"/>
  <c r="S150" i="6"/>
  <c r="K461" i="6"/>
  <c r="V352" i="6"/>
  <c r="K352" i="6" s="1"/>
  <c r="R2517" i="6"/>
  <c r="U492" i="6"/>
  <c r="W492" i="6" s="1"/>
  <c r="V353" i="6"/>
  <c r="K353" i="6" s="1"/>
  <c r="R2569" i="6"/>
  <c r="S2569" i="6"/>
  <c r="S2574" i="6"/>
  <c r="V355" i="6"/>
  <c r="R2568" i="6"/>
  <c r="W2565" i="6"/>
  <c r="S2566" i="6" s="1"/>
  <c r="T382" i="6"/>
  <c r="V382" i="6" s="1"/>
  <c r="S2595" i="6"/>
  <c r="S2531" i="6"/>
  <c r="R2598" i="6"/>
  <c r="S542" i="6"/>
  <c r="K541" i="6"/>
  <c r="R2566" i="6"/>
  <c r="U98" i="6"/>
  <c r="W98" i="6" s="1"/>
  <c r="R2575" i="6"/>
  <c r="R2573" i="6"/>
  <c r="W2582" i="6"/>
  <c r="S2583" i="6" s="1"/>
  <c r="W2580" i="6"/>
  <c r="S2581" i="6" s="1"/>
  <c r="S2576" i="6"/>
  <c r="S2575" i="6"/>
  <c r="I15" i="6"/>
  <c r="S2543" i="6"/>
  <c r="R541" i="6"/>
  <c r="V254" i="6"/>
  <c r="K254" i="6" s="1"/>
  <c r="V186" i="6"/>
  <c r="U186" i="6" s="1"/>
  <c r="W186" i="6" s="1"/>
  <c r="W2586" i="6"/>
  <c r="S2587" i="6" s="1"/>
  <c r="S2582" i="6"/>
  <c r="W2527" i="6"/>
  <c r="S2528" i="6" s="1"/>
  <c r="S2580" i="6"/>
  <c r="W2576" i="6"/>
  <c r="S2577" i="6" s="1"/>
  <c r="R2578" i="6"/>
  <c r="V248" i="6"/>
  <c r="U248" i="6" s="1"/>
  <c r="W248" i="6" s="1"/>
  <c r="R2577" i="6"/>
  <c r="R2572" i="6"/>
  <c r="S2586" i="6"/>
  <c r="R2582" i="6"/>
  <c r="R2527" i="6"/>
  <c r="S2589" i="6"/>
  <c r="R2548" i="6"/>
  <c r="R2549" i="6"/>
  <c r="R508" i="6"/>
  <c r="R397" i="6"/>
  <c r="V250" i="6"/>
  <c r="K250" i="6" s="1"/>
  <c r="V245" i="6"/>
  <c r="R245" i="6" s="1"/>
  <c r="R2588" i="6"/>
  <c r="R2571" i="6"/>
  <c r="T542" i="6"/>
  <c r="T543" i="6" s="1"/>
  <c r="K397" i="6"/>
  <c r="V540" i="6"/>
  <c r="S541" i="6" s="1"/>
  <c r="V247" i="6"/>
  <c r="U247" i="6" s="1"/>
  <c r="W247" i="6" s="1"/>
  <c r="S2519" i="6"/>
  <c r="R2595" i="6"/>
  <c r="S2568" i="6"/>
  <c r="S2533" i="6"/>
  <c r="R2589" i="6"/>
  <c r="R2531" i="6"/>
  <c r="S2600" i="6"/>
  <c r="R2545" i="6"/>
  <c r="U397" i="6"/>
  <c r="W397" i="6" s="1"/>
  <c r="R145" i="6"/>
  <c r="V539" i="6"/>
  <c r="U539" i="6" s="1"/>
  <c r="W539" i="6" s="1"/>
  <c r="V243" i="6"/>
  <c r="U243" i="6" s="1"/>
  <c r="W243" i="6" s="1"/>
  <c r="R2581" i="6"/>
  <c r="R2544" i="6"/>
  <c r="S2526" i="6"/>
  <c r="R2587" i="6"/>
  <c r="R2528" i="6"/>
  <c r="R381" i="6"/>
  <c r="S382" i="6"/>
  <c r="S2594" i="6"/>
  <c r="W2553" i="6"/>
  <c r="S2554" i="6" s="1"/>
  <c r="S2613" i="6"/>
  <c r="S2557" i="6"/>
  <c r="R474" i="6"/>
  <c r="V445" i="6"/>
  <c r="U445" i="6" s="1"/>
  <c r="W445" i="6" s="1"/>
  <c r="U85" i="6"/>
  <c r="W85" i="6" s="1"/>
  <c r="R2591" i="6"/>
  <c r="R2539" i="6"/>
  <c r="R2525" i="6"/>
  <c r="R2593" i="6"/>
  <c r="R2600" i="6"/>
  <c r="W2544" i="6"/>
  <c r="S2545" i="6" s="1"/>
  <c r="S2536" i="6"/>
  <c r="R2520" i="6"/>
  <c r="W2589" i="6"/>
  <c r="S2590" i="6" s="1"/>
  <c r="R2610" i="6"/>
  <c r="T447" i="6"/>
  <c r="R2594" i="6"/>
  <c r="S2607" i="6"/>
  <c r="R2537" i="6"/>
  <c r="W2597" i="6"/>
  <c r="S2598" i="6" s="1"/>
  <c r="S2597" i="6"/>
  <c r="R2535" i="6"/>
  <c r="V523" i="6"/>
  <c r="S524" i="6" s="1"/>
  <c r="V339" i="6"/>
  <c r="R339" i="6" s="1"/>
  <c r="I26" i="6"/>
  <c r="P26" i="6" s="1"/>
  <c r="R2526" i="6"/>
  <c r="R2596" i="6"/>
  <c r="R2532" i="6"/>
  <c r="W2517" i="6"/>
  <c r="S2518" i="6" s="1"/>
  <c r="W2557" i="6"/>
  <c r="S2558" i="6" s="1"/>
  <c r="W2552" i="6"/>
  <c r="S2553" i="6" s="1"/>
  <c r="W2613" i="6"/>
  <c r="S2538" i="6"/>
  <c r="W2531" i="6"/>
  <c r="S2532" i="6" s="1"/>
  <c r="S2544" i="6"/>
  <c r="R201" i="6"/>
  <c r="W2548" i="6"/>
  <c r="S2549" i="6" s="1"/>
  <c r="R2518" i="6"/>
  <c r="R2554" i="6"/>
  <c r="S2591" i="6"/>
  <c r="W2591" i="6"/>
  <c r="S2592" i="6" s="1"/>
  <c r="V522" i="6"/>
  <c r="K522" i="6" s="1"/>
  <c r="R2534" i="6"/>
  <c r="R2604" i="6"/>
  <c r="R2556" i="6"/>
  <c r="W2533" i="6"/>
  <c r="S2534" i="6" s="1"/>
  <c r="S2612" i="6"/>
  <c r="W2538" i="6"/>
  <c r="S2539" i="6" s="1"/>
  <c r="S2605" i="6"/>
  <c r="V524" i="6"/>
  <c r="R2597" i="6"/>
  <c r="S2548" i="6"/>
  <c r="S2584" i="6"/>
  <c r="K380" i="6"/>
  <c r="R446" i="6"/>
  <c r="K85" i="6"/>
  <c r="R521" i="6"/>
  <c r="S86" i="6"/>
  <c r="R2551" i="6"/>
  <c r="W2528" i="6"/>
  <c r="S2529" i="6" s="1"/>
  <c r="W2587" i="6"/>
  <c r="S2588" i="6" s="1"/>
  <c r="R2533" i="6"/>
  <c r="R2611" i="6"/>
  <c r="R2605" i="6"/>
  <c r="S2551" i="6"/>
  <c r="K146" i="6"/>
  <c r="V335" i="6"/>
  <c r="R335" i="6" s="1"/>
  <c r="R2553" i="6"/>
  <c r="R2584" i="6"/>
  <c r="S2517" i="6"/>
  <c r="S2608"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524" i="6"/>
  <c r="R2523"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71" i="6"/>
  <c r="R2471" i="6" s="1"/>
  <c r="T477" i="6"/>
  <c r="V476" i="6"/>
  <c r="U178" i="6"/>
  <c r="W178" i="6" s="1"/>
  <c r="R147" i="6"/>
  <c r="T188" i="6"/>
  <c r="T189" i="6" s="1"/>
  <c r="T2492" i="6"/>
  <c r="U2491" i="6"/>
  <c r="S2491"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98" i="6"/>
  <c r="T2499" i="6"/>
  <c r="T424" i="6"/>
  <c r="V423" i="6"/>
  <c r="S289" i="6"/>
  <c r="K288" i="6"/>
  <c r="U288" i="6"/>
  <c r="W288" i="6" s="1"/>
  <c r="S180" i="6"/>
  <c r="U179" i="6"/>
  <c r="W179" i="6" s="1"/>
  <c r="U2614" i="6"/>
  <c r="W2614" i="6" s="1"/>
  <c r="T2615" i="6"/>
  <c r="K2614" i="6"/>
  <c r="T2748" i="6"/>
  <c r="U2747" i="6"/>
  <c r="W2747" i="6" s="1"/>
  <c r="T100" i="6"/>
  <c r="R99" i="6"/>
  <c r="T464" i="6"/>
  <c r="V463" i="6"/>
  <c r="U463" i="6" s="1"/>
  <c r="W463" i="6" s="1"/>
  <c r="S202" i="6"/>
  <c r="K201" i="6"/>
  <c r="S146" i="6"/>
  <c r="I10" i="6"/>
  <c r="P10" i="6" s="1"/>
  <c r="U2652" i="6"/>
  <c r="W2652" i="6" s="1"/>
  <c r="T2653" i="6"/>
  <c r="K2747" i="6"/>
  <c r="R2480" i="6"/>
  <c r="W2480" i="6"/>
  <c r="S2480" i="6"/>
  <c r="U2633" i="6"/>
  <c r="W2633" i="6" s="1"/>
  <c r="T2634" i="6"/>
  <c r="S133" i="6"/>
  <c r="R132" i="6"/>
  <c r="K132" i="6"/>
  <c r="U132" i="6"/>
  <c r="W132" i="6" s="1"/>
  <c r="U227" i="6"/>
  <c r="W227" i="6" s="1"/>
  <c r="S188" i="6"/>
  <c r="R187" i="6"/>
  <c r="U187" i="6"/>
  <c r="W187" i="6" s="1"/>
  <c r="R227" i="6"/>
  <c r="U99" i="6"/>
  <c r="W99" i="6" s="1"/>
  <c r="S100" i="6"/>
  <c r="K99" i="6"/>
  <c r="K2710" i="6"/>
  <c r="U2728" i="6"/>
  <c r="W2728" i="6" s="1"/>
  <c r="T2729" i="6"/>
  <c r="K2728" i="6"/>
  <c r="R179" i="6"/>
  <c r="K179" i="6"/>
  <c r="K446" i="6"/>
  <c r="S447" i="6"/>
  <c r="S149" i="6"/>
  <c r="R148" i="6"/>
  <c r="U148" i="6"/>
  <c r="W148" i="6" s="1"/>
  <c r="V86" i="6"/>
  <c r="T526" i="6"/>
  <c r="V525" i="6"/>
  <c r="R525" i="6" s="1"/>
  <c r="T152" i="6"/>
  <c r="V151" i="6"/>
  <c r="R151" i="6" s="1"/>
  <c r="I11" i="6"/>
  <c r="K11" i="6" s="1"/>
  <c r="I18" i="6"/>
  <c r="P18" i="6" s="1"/>
  <c r="I20" i="6"/>
  <c r="P20" i="6" s="1"/>
  <c r="T2672" i="6"/>
  <c r="U2671" i="6"/>
  <c r="W2671" i="6" s="1"/>
  <c r="T2691" i="6"/>
  <c r="U2690" i="6"/>
  <c r="W2690" i="6" s="1"/>
  <c r="T2473" i="6"/>
  <c r="U2472" i="6"/>
  <c r="T2482" i="6"/>
  <c r="U2481" i="6"/>
  <c r="U381" i="6"/>
  <c r="W381" i="6" s="1"/>
  <c r="K381" i="6"/>
  <c r="R2521" i="6"/>
  <c r="S2521" i="6"/>
  <c r="W2521" i="6"/>
  <c r="S2522" i="6" s="1"/>
  <c r="V210" i="6"/>
  <c r="T211" i="6"/>
  <c r="T399" i="6"/>
  <c r="V398" i="6"/>
  <c r="R398" i="6" s="1"/>
  <c r="R2529" i="6"/>
  <c r="W2529" i="6"/>
  <c r="S2530" i="6" s="1"/>
  <c r="T2711" i="6"/>
  <c r="V2711" i="6" s="1"/>
  <c r="U2710" i="6"/>
  <c r="R2489" i="6"/>
  <c r="S2489" i="6"/>
  <c r="W2489" i="6"/>
  <c r="S2490"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T306" i="6" l="1"/>
  <c r="T307" i="6" s="1"/>
  <c r="T308" i="6" s="1"/>
  <c r="V308" i="6" s="1"/>
  <c r="K260" i="6"/>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508" i="6"/>
  <c r="R440" i="6"/>
  <c r="U433" i="6"/>
  <c r="W433" i="6" s="1"/>
  <c r="R430" i="6"/>
  <c r="R2508"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509" i="6"/>
  <c r="T2510" i="6" s="1"/>
  <c r="U2510" i="6" s="1"/>
  <c r="K499" i="6"/>
  <c r="S339" i="6"/>
  <c r="R499" i="6"/>
  <c r="S432" i="6"/>
  <c r="K475" i="6"/>
  <c r="K163" i="6"/>
  <c r="U163" i="6"/>
  <c r="W163" i="6" s="1"/>
  <c r="K435" i="6"/>
  <c r="U499" i="6"/>
  <c r="W499" i="6" s="1"/>
  <c r="R338" i="6"/>
  <c r="S440" i="6"/>
  <c r="K439" i="6"/>
  <c r="V228" i="6"/>
  <c r="U228" i="6" s="1"/>
  <c r="W228" i="6" s="1"/>
  <c r="T323" i="6"/>
  <c r="T324" i="6" s="1"/>
  <c r="U506" i="6"/>
  <c r="W506" i="6" s="1"/>
  <c r="K437" i="6"/>
  <c r="S437" i="6"/>
  <c r="U417" i="6"/>
  <c r="W417" i="6" s="1"/>
  <c r="K334" i="6"/>
  <c r="R438" i="6"/>
  <c r="R436" i="6"/>
  <c r="S2800" i="6"/>
  <c r="K13" i="6"/>
  <c r="U334" i="6"/>
  <c r="W334" i="6" s="1"/>
  <c r="S439" i="6"/>
  <c r="U2801" i="6"/>
  <c r="W2800" i="6"/>
  <c r="R334" i="6"/>
  <c r="K417" i="6"/>
  <c r="U437" i="6"/>
  <c r="W437" i="6" s="1"/>
  <c r="U438" i="6"/>
  <c r="W438" i="6" s="1"/>
  <c r="S418" i="6"/>
  <c r="R437" i="6"/>
  <c r="U2781" i="6"/>
  <c r="S2780" i="6"/>
  <c r="W2780" i="6"/>
  <c r="U2772" i="6"/>
  <c r="W2771" i="6"/>
  <c r="S2771" i="6"/>
  <c r="U2792" i="6"/>
  <c r="W2791" i="6"/>
  <c r="S2791"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71" i="6"/>
  <c r="S2472" i="6" s="1"/>
  <c r="R503" i="6"/>
  <c r="S2471"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91" i="6"/>
  <c r="R2491" i="6"/>
  <c r="T478" i="6"/>
  <c r="V477" i="6"/>
  <c r="U182" i="6"/>
  <c r="W182" i="6" s="1"/>
  <c r="S183" i="6"/>
  <c r="R510" i="6"/>
  <c r="K271" i="6"/>
  <c r="U504" i="6"/>
  <c r="W504" i="6" s="1"/>
  <c r="U244" i="6"/>
  <c r="W244" i="6" s="1"/>
  <c r="K20" i="6"/>
  <c r="S502" i="6"/>
  <c r="S194" i="6"/>
  <c r="K193" i="6"/>
  <c r="U2492" i="6"/>
  <c r="T2493" i="6"/>
  <c r="R198" i="6"/>
  <c r="R244" i="6"/>
  <c r="K180" i="6"/>
  <c r="S181" i="6"/>
  <c r="U180" i="6"/>
  <c r="W180" i="6" s="1"/>
  <c r="K196" i="6"/>
  <c r="U200" i="6"/>
  <c r="W200" i="6" s="1"/>
  <c r="U502" i="6"/>
  <c r="W502" i="6" s="1"/>
  <c r="S253" i="6"/>
  <c r="R252" i="6"/>
  <c r="S309" i="6"/>
  <c r="R308" i="6"/>
  <c r="K308" i="6"/>
  <c r="U308" i="6"/>
  <c r="W308" i="6" s="1"/>
  <c r="T276" i="6"/>
  <c r="V275" i="6"/>
  <c r="U275" i="6" s="1"/>
  <c r="W275" i="6" s="1"/>
  <c r="R2710" i="6"/>
  <c r="S2710" i="6"/>
  <c r="W2710" i="6"/>
  <c r="S399" i="6"/>
  <c r="K398" i="6"/>
  <c r="S323" i="6"/>
  <c r="K322" i="6"/>
  <c r="T118" i="6"/>
  <c r="V117" i="6"/>
  <c r="U117" i="6" s="1"/>
  <c r="W117" i="6" s="1"/>
  <c r="T231" i="6"/>
  <c r="V230" i="6"/>
  <c r="U2473" i="6"/>
  <c r="T2474" i="6"/>
  <c r="T513" i="6"/>
  <c r="V512" i="6"/>
  <c r="T101" i="6"/>
  <c r="V100" i="6"/>
  <c r="R100" i="6" s="1"/>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500" i="6"/>
  <c r="U2499" i="6"/>
  <c r="T88" i="6"/>
  <c r="V87" i="6"/>
  <c r="S87" i="6"/>
  <c r="K86" i="6"/>
  <c r="T371" i="6"/>
  <c r="V370" i="6"/>
  <c r="R370" i="6" s="1"/>
  <c r="T400" i="6"/>
  <c r="V399" i="6"/>
  <c r="U399" i="6" s="1"/>
  <c r="W399" i="6" s="1"/>
  <c r="U2691" i="6"/>
  <c r="T2692" i="6"/>
  <c r="V2691" i="6"/>
  <c r="U2634" i="6"/>
  <c r="T2635" i="6"/>
  <c r="V2634" i="6"/>
  <c r="K2634" i="6" s="1"/>
  <c r="U2748" i="6"/>
  <c r="T2749" i="6"/>
  <c r="V2748" i="6"/>
  <c r="U210" i="6"/>
  <c r="W210" i="6" s="1"/>
  <c r="K210" i="6"/>
  <c r="S211" i="6"/>
  <c r="R210" i="6"/>
  <c r="R2481" i="6"/>
  <c r="S2481" i="6"/>
  <c r="W2481" i="6"/>
  <c r="K382" i="6"/>
  <c r="R382" i="6"/>
  <c r="U382" i="6"/>
  <c r="W382" i="6" s="1"/>
  <c r="S383" i="6"/>
  <c r="U2672" i="6"/>
  <c r="T2673" i="6"/>
  <c r="V2672" i="6"/>
  <c r="K2672" i="6" s="1"/>
  <c r="T527" i="6"/>
  <c r="V526" i="6"/>
  <c r="T2616" i="6"/>
  <c r="U2615" i="6"/>
  <c r="V2615" i="6"/>
  <c r="S424" i="6"/>
  <c r="U423" i="6"/>
  <c r="W423" i="6" s="1"/>
  <c r="K423" i="6"/>
  <c r="R2498" i="6"/>
  <c r="S2498" i="6"/>
  <c r="W2498" i="6"/>
  <c r="R86" i="6"/>
  <c r="K116" i="6"/>
  <c r="S117" i="6"/>
  <c r="S464" i="6"/>
  <c r="K463" i="6"/>
  <c r="R463" i="6"/>
  <c r="V152" i="6"/>
  <c r="R152" i="6" s="1"/>
  <c r="T153" i="6"/>
  <c r="U86" i="6"/>
  <c r="W86" i="6" s="1"/>
  <c r="U2482" i="6"/>
  <c r="T2483" i="6"/>
  <c r="U2653" i="6"/>
  <c r="T2654" i="6"/>
  <c r="V2653" i="6"/>
  <c r="K2653" i="6" s="1"/>
  <c r="T544" i="6"/>
  <c r="V543" i="6"/>
  <c r="R543" i="6" s="1"/>
  <c r="R423" i="6"/>
  <c r="R116" i="6"/>
  <c r="T2730" i="6"/>
  <c r="U2729" i="6"/>
  <c r="V2729" i="6"/>
  <c r="U2711" i="6"/>
  <c r="T2712" i="6"/>
  <c r="V2712" i="6" s="1"/>
  <c r="K2711" i="6"/>
  <c r="U398" i="6"/>
  <c r="W398" i="6" s="1"/>
  <c r="T465" i="6"/>
  <c r="V464" i="6"/>
  <c r="U464" i="6" s="1"/>
  <c r="W464" i="6" s="1"/>
  <c r="R2472" i="6"/>
  <c r="W2472"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23" i="6" l="1"/>
  <c r="R323" i="6" s="1"/>
  <c r="V309" i="6"/>
  <c r="K309" i="6" s="1"/>
  <c r="U229" i="6"/>
  <c r="W229" i="6" s="1"/>
  <c r="K229" i="6"/>
  <c r="S230" i="6"/>
  <c r="T2511" i="6"/>
  <c r="T2512" i="6" s="1"/>
  <c r="K306" i="6"/>
  <c r="S308" i="6"/>
  <c r="U307" i="6"/>
  <c r="W307" i="6" s="1"/>
  <c r="R306" i="6"/>
  <c r="U306" i="6"/>
  <c r="W306" i="6" s="1"/>
  <c r="U2509" i="6"/>
  <c r="R2510" i="6" s="1"/>
  <c r="R307" i="6"/>
  <c r="S2801" i="6"/>
  <c r="K228" i="6"/>
  <c r="S229" i="6"/>
  <c r="R228" i="6"/>
  <c r="U2802" i="6"/>
  <c r="W2801" i="6"/>
  <c r="U2793" i="6"/>
  <c r="S2792" i="6"/>
  <c r="W2792" i="6"/>
  <c r="T384" i="6"/>
  <c r="V384" i="6" s="1"/>
  <c r="R384" i="6" s="1"/>
  <c r="S2772" i="6"/>
  <c r="W2772" i="6"/>
  <c r="U2773" i="6"/>
  <c r="U2782" i="6"/>
  <c r="W2781" i="6"/>
  <c r="S2781"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616" i="6"/>
  <c r="K2616" i="6" s="1"/>
  <c r="V2692" i="6"/>
  <c r="K2692" i="6" s="1"/>
  <c r="U370" i="6"/>
  <c r="W370" i="6" s="1"/>
  <c r="R211" i="6"/>
  <c r="T2494" i="6"/>
  <c r="U2493" i="6"/>
  <c r="W2492" i="6"/>
  <c r="R2492" i="6"/>
  <c r="S2492" i="6"/>
  <c r="T204" i="6"/>
  <c r="V203" i="6"/>
  <c r="U203" i="6" s="1"/>
  <c r="W203" i="6" s="1"/>
  <c r="S291" i="6"/>
  <c r="K290" i="6"/>
  <c r="S203" i="6"/>
  <c r="R202" i="6"/>
  <c r="U202" i="6"/>
  <c r="W202" i="6" s="1"/>
  <c r="K202" i="6"/>
  <c r="V2730" i="6"/>
  <c r="K2730" i="6" s="1"/>
  <c r="K2729" i="6"/>
  <c r="S478" i="6"/>
  <c r="R477" i="6"/>
  <c r="K477" i="6"/>
  <c r="U477" i="6"/>
  <c r="W477" i="6" s="1"/>
  <c r="T292" i="6"/>
  <c r="V291" i="6"/>
  <c r="R291" i="6" s="1"/>
  <c r="T479" i="6"/>
  <c r="V478" i="6"/>
  <c r="R478" i="6" s="1"/>
  <c r="V465" i="6"/>
  <c r="R465" i="6" s="1"/>
  <c r="T466" i="6"/>
  <c r="R2711" i="6"/>
  <c r="S2711" i="6"/>
  <c r="W2711" i="6"/>
  <c r="U2654" i="6"/>
  <c r="T2655" i="6"/>
  <c r="T528" i="6"/>
  <c r="V527" i="6"/>
  <c r="U527" i="6" s="1"/>
  <c r="W527" i="6" s="1"/>
  <c r="R2748" i="6"/>
  <c r="S2748" i="6"/>
  <c r="W2748" i="6"/>
  <c r="U2500" i="6"/>
  <c r="T2501" i="6"/>
  <c r="T325" i="6"/>
  <c r="V324" i="6"/>
  <c r="U324" i="6" s="1"/>
  <c r="W324" i="6" s="1"/>
  <c r="U2474" i="6"/>
  <c r="T2475" i="6"/>
  <c r="R2653" i="6"/>
  <c r="W2653" i="6"/>
  <c r="S2653" i="6"/>
  <c r="K2615" i="6"/>
  <c r="V2673" i="6"/>
  <c r="K2673" i="6" s="1"/>
  <c r="V2635" i="6"/>
  <c r="K2635" i="6" s="1"/>
  <c r="T2693" i="6"/>
  <c r="U2692" i="6"/>
  <c r="T372" i="6"/>
  <c r="V371" i="6"/>
  <c r="R371" i="6" s="1"/>
  <c r="S344" i="6"/>
  <c r="K343" i="6"/>
  <c r="S324" i="6"/>
  <c r="K323" i="6"/>
  <c r="R2473" i="6"/>
  <c r="S2473" i="6"/>
  <c r="W2473" i="6"/>
  <c r="T2484" i="6"/>
  <c r="U2483" i="6"/>
  <c r="R2615" i="6"/>
  <c r="S2615" i="6"/>
  <c r="W2615" i="6"/>
  <c r="R2691" i="6"/>
  <c r="W2691" i="6"/>
  <c r="S2691" i="6"/>
  <c r="S231" i="6"/>
  <c r="K230" i="6"/>
  <c r="T154" i="6"/>
  <c r="V153" i="6"/>
  <c r="R153" i="6" s="1"/>
  <c r="U2673" i="6"/>
  <c r="T2674" i="6"/>
  <c r="U100" i="6"/>
  <c r="W100" i="6" s="1"/>
  <c r="S101" i="6"/>
  <c r="K100" i="6"/>
  <c r="S544" i="6"/>
  <c r="K543" i="6"/>
  <c r="U152" i="6"/>
  <c r="W152" i="6" s="1"/>
  <c r="K152" i="6"/>
  <c r="S153" i="6"/>
  <c r="R2672" i="6"/>
  <c r="S2672" i="6"/>
  <c r="W2672" i="6"/>
  <c r="R2634" i="6"/>
  <c r="W2634" i="6"/>
  <c r="S2634" i="6"/>
  <c r="K87" i="6"/>
  <c r="U87" i="6"/>
  <c r="W87" i="6" s="1"/>
  <c r="S88" i="6"/>
  <c r="R87" i="6"/>
  <c r="R383" i="6"/>
  <c r="T102" i="6"/>
  <c r="V101" i="6"/>
  <c r="R101" i="6" s="1"/>
  <c r="K117" i="6"/>
  <c r="S118" i="6"/>
  <c r="R117" i="6"/>
  <c r="S276" i="6"/>
  <c r="K275" i="6"/>
  <c r="R2729" i="6"/>
  <c r="W2729" i="6"/>
  <c r="S2729" i="6"/>
  <c r="U2616" i="6"/>
  <c r="T2617" i="6"/>
  <c r="U2635" i="6"/>
  <c r="S2635" i="6" s="1"/>
  <c r="T2636" i="6"/>
  <c r="U309" i="6"/>
  <c r="W309" i="6" s="1"/>
  <c r="V544" i="6"/>
  <c r="U544" i="6" s="1"/>
  <c r="W544" i="6" s="1"/>
  <c r="T545" i="6"/>
  <c r="V2749" i="6"/>
  <c r="K2749" i="6" s="1"/>
  <c r="K399" i="6"/>
  <c r="S400" i="6"/>
  <c r="T89" i="6"/>
  <c r="V88" i="6"/>
  <c r="U88" i="6" s="1"/>
  <c r="W88" i="6" s="1"/>
  <c r="U230" i="6"/>
  <c r="W230" i="6" s="1"/>
  <c r="S190" i="6"/>
  <c r="K189" i="6"/>
  <c r="U512" i="6"/>
  <c r="W512" i="6" s="1"/>
  <c r="K512" i="6"/>
  <c r="S513" i="6"/>
  <c r="T119" i="6"/>
  <c r="V118" i="6"/>
  <c r="R118" i="6" s="1"/>
  <c r="T277" i="6"/>
  <c r="V276" i="6"/>
  <c r="U276" i="6" s="1"/>
  <c r="W276" i="6" s="1"/>
  <c r="W2510" i="6"/>
  <c r="S425" i="6"/>
  <c r="K424" i="6"/>
  <c r="U424" i="6"/>
  <c r="W424" i="6" s="1"/>
  <c r="R2482" i="6"/>
  <c r="W2482" i="6"/>
  <c r="S2482" i="6"/>
  <c r="T345" i="6"/>
  <c r="V344" i="6"/>
  <c r="R344" i="6" s="1"/>
  <c r="T232" i="6"/>
  <c r="V231" i="6"/>
  <c r="U231" i="6" s="1"/>
  <c r="W231" i="6" s="1"/>
  <c r="U2730" i="6"/>
  <c r="T2731" i="6"/>
  <c r="T426" i="6"/>
  <c r="V425" i="6"/>
  <c r="U425" i="6" s="1"/>
  <c r="W425" i="6" s="1"/>
  <c r="R464" i="6"/>
  <c r="T311" i="6"/>
  <c r="V310" i="6"/>
  <c r="K2748" i="6"/>
  <c r="V400" i="6"/>
  <c r="U400" i="6" s="1"/>
  <c r="W400" i="6" s="1"/>
  <c r="T401" i="6"/>
  <c r="T213" i="6"/>
  <c r="V212" i="6"/>
  <c r="R189" i="6"/>
  <c r="R512" i="6"/>
  <c r="S465" i="6"/>
  <c r="K464" i="6"/>
  <c r="U2712" i="6"/>
  <c r="T2713" i="6"/>
  <c r="K2712" i="6"/>
  <c r="V2654" i="6"/>
  <c r="U526" i="6"/>
  <c r="W526" i="6" s="1"/>
  <c r="S527" i="6"/>
  <c r="R526" i="6"/>
  <c r="K526" i="6"/>
  <c r="T2750" i="6"/>
  <c r="U2749" i="6"/>
  <c r="K2691" i="6"/>
  <c r="K370" i="6"/>
  <c r="S371" i="6"/>
  <c r="R2499" i="6"/>
  <c r="W2499" i="6"/>
  <c r="S2499" i="6"/>
  <c r="S384" i="6"/>
  <c r="K383" i="6"/>
  <c r="S212" i="6"/>
  <c r="K211" i="6"/>
  <c r="V190" i="6"/>
  <c r="R190" i="6" s="1"/>
  <c r="T191" i="6"/>
  <c r="U323" i="6"/>
  <c r="W323" i="6" s="1"/>
  <c r="T514" i="6"/>
  <c r="V513" i="6"/>
  <c r="R513" i="6" s="1"/>
  <c r="R230" i="6"/>
  <c r="S310" i="6" l="1"/>
  <c r="R309" i="6"/>
  <c r="U2511" i="6"/>
  <c r="W2511" i="6" s="1"/>
  <c r="T385" i="6"/>
  <c r="S2509" i="6"/>
  <c r="W2509" i="6"/>
  <c r="S2510" i="6" s="1"/>
  <c r="R2509" i="6"/>
  <c r="S2802" i="6"/>
  <c r="U2803" i="6"/>
  <c r="W2802" i="6"/>
  <c r="S2773" i="6"/>
  <c r="W2773" i="6"/>
  <c r="U2774" i="6"/>
  <c r="U2783" i="6"/>
  <c r="S2782" i="6"/>
  <c r="W2782" i="6"/>
  <c r="U2794" i="6"/>
  <c r="W2793" i="6"/>
  <c r="S2793" i="6"/>
  <c r="R324" i="6"/>
  <c r="U136" i="6"/>
  <c r="W136" i="6" s="1"/>
  <c r="R136" i="6"/>
  <c r="S137" i="6"/>
  <c r="K136" i="6"/>
  <c r="V137" i="6"/>
  <c r="T138" i="6"/>
  <c r="V361" i="6"/>
  <c r="U361" i="6" s="1"/>
  <c r="W361" i="6" s="1"/>
  <c r="T362" i="6"/>
  <c r="V2655" i="6"/>
  <c r="K2655" i="6" s="1"/>
  <c r="K360" i="6"/>
  <c r="R360" i="6"/>
  <c r="U360" i="6"/>
  <c r="W360" i="6" s="1"/>
  <c r="S361" i="6"/>
  <c r="S449" i="6"/>
  <c r="K448" i="6"/>
  <c r="R448" i="6"/>
  <c r="V2617" i="6"/>
  <c r="K2617" i="6" s="1"/>
  <c r="U478" i="6"/>
  <c r="W478" i="6" s="1"/>
  <c r="U448" i="6"/>
  <c r="W448" i="6" s="1"/>
  <c r="T450" i="6"/>
  <c r="V449" i="6"/>
  <c r="R88" i="6"/>
  <c r="R544" i="6"/>
  <c r="V2693" i="6"/>
  <c r="K2693" i="6" s="1"/>
  <c r="T293" i="6"/>
  <c r="V292" i="6"/>
  <c r="R292" i="6" s="1"/>
  <c r="T205" i="6"/>
  <c r="V204" i="6"/>
  <c r="U204" i="6" s="1"/>
  <c r="W204" i="6" s="1"/>
  <c r="U371" i="6"/>
  <c r="W371" i="6" s="1"/>
  <c r="R203" i="6"/>
  <c r="U2494" i="6"/>
  <c r="T2495" i="6"/>
  <c r="K478" i="6"/>
  <c r="S479" i="6"/>
  <c r="T480" i="6"/>
  <c r="V479" i="6"/>
  <c r="R479" i="6" s="1"/>
  <c r="R2493" i="6"/>
  <c r="S2493" i="6"/>
  <c r="W2493" i="6"/>
  <c r="U465" i="6"/>
  <c r="W465" i="6" s="1"/>
  <c r="U291" i="6"/>
  <c r="W291" i="6" s="1"/>
  <c r="K291" i="6"/>
  <c r="S292" i="6"/>
  <c r="S204" i="6"/>
  <c r="K203" i="6"/>
  <c r="T515" i="6"/>
  <c r="V514" i="6"/>
  <c r="U514" i="6" s="1"/>
  <c r="W514" i="6" s="1"/>
  <c r="R2749" i="6"/>
  <c r="W2749" i="6"/>
  <c r="S2749" i="6"/>
  <c r="U2713" i="6"/>
  <c r="T2714" i="6"/>
  <c r="S213" i="6"/>
  <c r="K212" i="6"/>
  <c r="R425" i="6"/>
  <c r="T120" i="6"/>
  <c r="V119" i="6"/>
  <c r="R2635" i="6"/>
  <c r="W2635" i="6"/>
  <c r="U153" i="6"/>
  <c r="W153" i="6" s="1"/>
  <c r="R2511" i="6"/>
  <c r="S2511" i="6"/>
  <c r="R2500" i="6"/>
  <c r="S2500" i="6"/>
  <c r="W2500" i="6"/>
  <c r="T529" i="6"/>
  <c r="V528" i="6"/>
  <c r="U528" i="6" s="1"/>
  <c r="W528" i="6" s="1"/>
  <c r="T2751" i="6"/>
  <c r="U2750" i="6"/>
  <c r="R2712" i="6"/>
  <c r="S2712" i="6"/>
  <c r="W2712" i="6"/>
  <c r="V213" i="6"/>
  <c r="U213" i="6" s="1"/>
  <c r="W213" i="6" s="1"/>
  <c r="T214" i="6"/>
  <c r="R231" i="6"/>
  <c r="K231" i="6"/>
  <c r="S232" i="6"/>
  <c r="R276" i="6"/>
  <c r="S89" i="6"/>
  <c r="K88" i="6"/>
  <c r="T373" i="6"/>
  <c r="V372" i="6"/>
  <c r="R372" i="6" s="1"/>
  <c r="U2475" i="6"/>
  <c r="T2476" i="6"/>
  <c r="R2474" i="6"/>
  <c r="W2474" i="6"/>
  <c r="S2474" i="6"/>
  <c r="T386" i="6"/>
  <c r="V385" i="6"/>
  <c r="S102" i="6"/>
  <c r="K101" i="6"/>
  <c r="U190" i="6"/>
  <c r="W190" i="6" s="1"/>
  <c r="K190" i="6"/>
  <c r="S191" i="6"/>
  <c r="R310" i="6"/>
  <c r="K310" i="6"/>
  <c r="S311" i="6"/>
  <c r="V277" i="6"/>
  <c r="T278" i="6"/>
  <c r="U101" i="6"/>
  <c r="W101" i="6" s="1"/>
  <c r="R2483" i="6"/>
  <c r="S2483" i="6"/>
  <c r="W2483" i="6"/>
  <c r="T2694" i="6"/>
  <c r="U2693" i="6"/>
  <c r="S426" i="6"/>
  <c r="K425" i="6"/>
  <c r="T155" i="6"/>
  <c r="V154" i="6"/>
  <c r="R154" i="6" s="1"/>
  <c r="R2692" i="6"/>
  <c r="W2692" i="6"/>
  <c r="S2692" i="6"/>
  <c r="U384" i="6"/>
  <c r="W384" i="6" s="1"/>
  <c r="S385" i="6"/>
  <c r="K384" i="6"/>
  <c r="U344" i="6"/>
  <c r="W344" i="6" s="1"/>
  <c r="S345" i="6"/>
  <c r="K344" i="6"/>
  <c r="U513" i="6"/>
  <c r="W513" i="6" s="1"/>
  <c r="U310" i="6"/>
  <c r="W310" i="6" s="1"/>
  <c r="T2732" i="6"/>
  <c r="U2731" i="6"/>
  <c r="V345" i="6"/>
  <c r="T346" i="6"/>
  <c r="U118" i="6"/>
  <c r="W118" i="6" s="1"/>
  <c r="T546" i="6"/>
  <c r="V545" i="6"/>
  <c r="U545" i="6" s="1"/>
  <c r="W545" i="6" s="1"/>
  <c r="T103" i="6"/>
  <c r="V102" i="6"/>
  <c r="U102" i="6" s="1"/>
  <c r="W102" i="6" s="1"/>
  <c r="U2484" i="6"/>
  <c r="T2485" i="6"/>
  <c r="V2636" i="6"/>
  <c r="K2636" i="6" s="1"/>
  <c r="S325" i="6"/>
  <c r="K324" i="6"/>
  <c r="R527" i="6"/>
  <c r="K2654" i="6"/>
  <c r="V466" i="6"/>
  <c r="U466" i="6" s="1"/>
  <c r="W466" i="6" s="1"/>
  <c r="T467" i="6"/>
  <c r="V232" i="6"/>
  <c r="R232" i="6" s="1"/>
  <c r="T233" i="6"/>
  <c r="T90" i="6"/>
  <c r="V89" i="6"/>
  <c r="R89" i="6" s="1"/>
  <c r="K153" i="6"/>
  <c r="S154" i="6"/>
  <c r="U212" i="6"/>
  <c r="W212" i="6" s="1"/>
  <c r="T402" i="6"/>
  <c r="V401" i="6"/>
  <c r="R401" i="6" s="1"/>
  <c r="T312" i="6"/>
  <c r="V311" i="6"/>
  <c r="R311" i="6" s="1"/>
  <c r="R2730" i="6"/>
  <c r="W2730" i="6"/>
  <c r="S2730" i="6"/>
  <c r="S545" i="6"/>
  <c r="K544" i="6"/>
  <c r="U2674" i="6"/>
  <c r="T2675" i="6"/>
  <c r="V2674" i="6"/>
  <c r="V2731" i="6"/>
  <c r="V325" i="6"/>
  <c r="U325" i="6" s="1"/>
  <c r="W325" i="6" s="1"/>
  <c r="T326" i="6"/>
  <c r="U2655" i="6"/>
  <c r="T2656" i="6"/>
  <c r="K465" i="6"/>
  <c r="S466" i="6"/>
  <c r="S277" i="6"/>
  <c r="K276" i="6"/>
  <c r="T2618" i="6"/>
  <c r="U2617" i="6"/>
  <c r="V191" i="6"/>
  <c r="U191" i="6" s="1"/>
  <c r="W191" i="6" s="1"/>
  <c r="V426" i="6"/>
  <c r="U426" i="6" s="1"/>
  <c r="W426" i="6" s="1"/>
  <c r="R2616" i="6"/>
  <c r="S2616" i="6"/>
  <c r="W2616" i="6"/>
  <c r="K513" i="6"/>
  <c r="S514" i="6"/>
  <c r="R212" i="6"/>
  <c r="R400" i="6"/>
  <c r="K400" i="6"/>
  <c r="S401" i="6"/>
  <c r="S119" i="6"/>
  <c r="K118" i="6"/>
  <c r="V2750" i="6"/>
  <c r="K2750" i="6" s="1"/>
  <c r="U2636" i="6"/>
  <c r="T2637" i="6"/>
  <c r="R2673" i="6"/>
  <c r="W2673" i="6"/>
  <c r="S2673" i="6"/>
  <c r="S372" i="6"/>
  <c r="K371" i="6"/>
  <c r="U2512" i="6"/>
  <c r="T2513" i="6"/>
  <c r="T2502" i="6"/>
  <c r="U2501" i="6"/>
  <c r="S528" i="6"/>
  <c r="K527" i="6"/>
  <c r="R2654" i="6"/>
  <c r="S2654" i="6"/>
  <c r="W2654" i="6"/>
  <c r="V2713" i="6"/>
  <c r="S2803" i="6" l="1"/>
  <c r="U2804" i="6"/>
  <c r="W2803" i="6"/>
  <c r="U2795" i="6"/>
  <c r="W2794" i="6"/>
  <c r="S2794" i="6"/>
  <c r="U2784" i="6"/>
  <c r="W2783" i="6"/>
  <c r="S2783" i="6"/>
  <c r="U2775" i="6"/>
  <c r="S2774" i="6"/>
  <c r="W2774" i="6"/>
  <c r="V2694" i="6"/>
  <c r="K2694" i="6" s="1"/>
  <c r="U232" i="6"/>
  <c r="W232" i="6" s="1"/>
  <c r="U137" i="6"/>
  <c r="W137" i="6" s="1"/>
  <c r="S138" i="6"/>
  <c r="K137" i="6"/>
  <c r="R137" i="6"/>
  <c r="V138" i="6"/>
  <c r="T139" i="6"/>
  <c r="T363" i="6"/>
  <c r="V362" i="6"/>
  <c r="R325" i="6"/>
  <c r="R102" i="6"/>
  <c r="R528" i="6"/>
  <c r="S362" i="6"/>
  <c r="K361" i="6"/>
  <c r="R361" i="6"/>
  <c r="U479" i="6"/>
  <c r="W479" i="6" s="1"/>
  <c r="V2714" i="6"/>
  <c r="K2714" i="6" s="1"/>
  <c r="R449" i="6"/>
  <c r="K449" i="6"/>
  <c r="S450" i="6"/>
  <c r="T451" i="6"/>
  <c r="V450" i="6"/>
  <c r="U450" i="6" s="1"/>
  <c r="W450" i="6" s="1"/>
  <c r="V2732" i="6"/>
  <c r="K2732" i="6" s="1"/>
  <c r="V2675" i="6"/>
  <c r="K2675" i="6" s="1"/>
  <c r="U311" i="6"/>
  <c r="W311" i="6" s="1"/>
  <c r="U449" i="6"/>
  <c r="W449" i="6" s="1"/>
  <c r="R204" i="6"/>
  <c r="T2496" i="6"/>
  <c r="U2496" i="6" s="1"/>
  <c r="U2495" i="6"/>
  <c r="T206" i="6"/>
  <c r="V205" i="6"/>
  <c r="R205" i="6" s="1"/>
  <c r="T481" i="6"/>
  <c r="V480" i="6"/>
  <c r="U480" i="6" s="1"/>
  <c r="W480" i="6" s="1"/>
  <c r="W2494" i="6"/>
  <c r="S2494" i="6"/>
  <c r="R2494" i="6"/>
  <c r="U89" i="6"/>
  <c r="W89" i="6" s="1"/>
  <c r="R466" i="6"/>
  <c r="V2637" i="6"/>
  <c r="K292" i="6"/>
  <c r="S293" i="6"/>
  <c r="S205" i="6"/>
  <c r="K204" i="6"/>
  <c r="S480" i="6"/>
  <c r="K479" i="6"/>
  <c r="U292" i="6"/>
  <c r="W292" i="6" s="1"/>
  <c r="T294" i="6"/>
  <c r="V293" i="6"/>
  <c r="U2502" i="6"/>
  <c r="T2503" i="6"/>
  <c r="U2618" i="6"/>
  <c r="T2619" i="6"/>
  <c r="T2638" i="6"/>
  <c r="U2637" i="6"/>
  <c r="K2637" i="6"/>
  <c r="S386" i="6"/>
  <c r="K385" i="6"/>
  <c r="S546" i="6"/>
  <c r="K545" i="6"/>
  <c r="R2636" i="6"/>
  <c r="S2636" i="6"/>
  <c r="W2636" i="6"/>
  <c r="U2656" i="6"/>
  <c r="T2657" i="6"/>
  <c r="U2675" i="6"/>
  <c r="T2676" i="6"/>
  <c r="T91" i="6"/>
  <c r="V90" i="6"/>
  <c r="R90" i="6" s="1"/>
  <c r="R2731" i="6"/>
  <c r="W2731" i="6"/>
  <c r="S2731" i="6"/>
  <c r="R2674" i="6"/>
  <c r="W2674" i="6"/>
  <c r="S2674" i="6"/>
  <c r="U2732" i="6"/>
  <c r="T2733" i="6"/>
  <c r="T530" i="6"/>
  <c r="V529" i="6"/>
  <c r="R529" i="6" s="1"/>
  <c r="R514" i="6"/>
  <c r="S515" i="6"/>
  <c r="K514" i="6"/>
  <c r="T2752" i="6"/>
  <c r="U2751" i="6"/>
  <c r="S278" i="6"/>
  <c r="K277" i="6"/>
  <c r="V386" i="6"/>
  <c r="R386" i="6" s="1"/>
  <c r="T387" i="6"/>
  <c r="V214" i="6"/>
  <c r="R214" i="6" s="1"/>
  <c r="T215" i="6"/>
  <c r="K2674" i="6"/>
  <c r="V467" i="6"/>
  <c r="U467" i="6" s="1"/>
  <c r="W467" i="6" s="1"/>
  <c r="T468" i="6"/>
  <c r="K213" i="6"/>
  <c r="S214" i="6"/>
  <c r="K466" i="6"/>
  <c r="S467" i="6"/>
  <c r="V2656" i="6"/>
  <c r="K102" i="6"/>
  <c r="S103" i="6"/>
  <c r="R2693" i="6"/>
  <c r="W2693" i="6"/>
  <c r="S2693" i="6"/>
  <c r="T2477" i="6"/>
  <c r="U2476" i="6"/>
  <c r="K2713" i="6"/>
  <c r="T516" i="6"/>
  <c r="V515" i="6"/>
  <c r="U515" i="6" s="1"/>
  <c r="W515" i="6" s="1"/>
  <c r="S155" i="6"/>
  <c r="K154" i="6"/>
  <c r="R119" i="6"/>
  <c r="K119" i="6"/>
  <c r="S120" i="6"/>
  <c r="T2514" i="6"/>
  <c r="U2514" i="6" s="1"/>
  <c r="U2513" i="6"/>
  <c r="T2486" i="6"/>
  <c r="U2485" i="6"/>
  <c r="S373" i="6"/>
  <c r="K372" i="6"/>
  <c r="T121" i="6"/>
  <c r="V120" i="6"/>
  <c r="R120" i="6" s="1"/>
  <c r="R2512" i="6"/>
  <c r="S2512" i="6"/>
  <c r="W2512" i="6"/>
  <c r="S90" i="6"/>
  <c r="K89" i="6"/>
  <c r="R2484" i="6"/>
  <c r="W2484" i="6"/>
  <c r="S2484" i="6"/>
  <c r="K2731" i="6"/>
  <c r="K528" i="6"/>
  <c r="S529" i="6"/>
  <c r="T234" i="6"/>
  <c r="V233" i="6"/>
  <c r="R233" i="6" s="1"/>
  <c r="U277" i="6"/>
  <c r="W277" i="6" s="1"/>
  <c r="R385" i="6"/>
  <c r="R2475" i="6"/>
  <c r="S2475" i="6"/>
  <c r="W2475" i="6"/>
  <c r="U2714" i="6"/>
  <c r="T2715"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55" i="6"/>
  <c r="S2655" i="6"/>
  <c r="W2655" i="6"/>
  <c r="T403" i="6"/>
  <c r="V402" i="6"/>
  <c r="U402" i="6" s="1"/>
  <c r="W402" i="6" s="1"/>
  <c r="T156" i="6"/>
  <c r="V155" i="6"/>
  <c r="R155" i="6" s="1"/>
  <c r="R191" i="6"/>
  <c r="K191" i="6"/>
  <c r="V2751" i="6"/>
  <c r="K2751" i="6" s="1"/>
  <c r="T327" i="6"/>
  <c r="V326" i="6"/>
  <c r="U326" i="6" s="1"/>
  <c r="W326" i="6" s="1"/>
  <c r="T104" i="6"/>
  <c r="V103" i="6"/>
  <c r="R2501" i="6"/>
  <c r="W2501" i="6"/>
  <c r="S2501" i="6"/>
  <c r="R2617" i="6"/>
  <c r="W2617" i="6"/>
  <c r="S2617" i="6"/>
  <c r="S326" i="6"/>
  <c r="K325" i="6"/>
  <c r="S312" i="6"/>
  <c r="K311" i="6"/>
  <c r="S233" i="6"/>
  <c r="K232" i="6"/>
  <c r="R545" i="6"/>
  <c r="R345" i="6"/>
  <c r="T2695" i="6"/>
  <c r="U2694" i="6"/>
  <c r="R277" i="6"/>
  <c r="U385" i="6"/>
  <c r="W385" i="6" s="1"/>
  <c r="U372" i="6"/>
  <c r="W372" i="6" s="1"/>
  <c r="R213" i="6"/>
  <c r="R2750" i="6"/>
  <c r="S2750" i="6"/>
  <c r="W2750" i="6"/>
  <c r="U119" i="6"/>
  <c r="W119" i="6" s="1"/>
  <c r="R2713" i="6"/>
  <c r="W2713" i="6"/>
  <c r="S2713" i="6"/>
  <c r="V2618" i="6"/>
  <c r="U2805" i="6" l="1"/>
  <c r="S2804" i="6"/>
  <c r="W2804" i="6"/>
  <c r="W2775" i="6"/>
  <c r="S2775" i="6"/>
  <c r="U2785" i="6"/>
  <c r="W2784" i="6"/>
  <c r="S2784" i="6"/>
  <c r="W2795" i="6"/>
  <c r="S2795" i="6"/>
  <c r="R450" i="6"/>
  <c r="T140" i="6"/>
  <c r="V139" i="6"/>
  <c r="R139" i="6" s="1"/>
  <c r="U138" i="6"/>
  <c r="W138" i="6" s="1"/>
  <c r="K138" i="6"/>
  <c r="S139" i="6"/>
  <c r="R138" i="6"/>
  <c r="T364" i="6"/>
  <c r="V363" i="6"/>
  <c r="R363" i="6" s="1"/>
  <c r="R515" i="6"/>
  <c r="V2657" i="6"/>
  <c r="K2657" i="6" s="1"/>
  <c r="U362" i="6"/>
  <c r="W362" i="6" s="1"/>
  <c r="S363" i="6"/>
  <c r="R362" i="6"/>
  <c r="K362" i="6"/>
  <c r="R326" i="6"/>
  <c r="R402" i="6"/>
  <c r="V2733" i="6"/>
  <c r="K2733"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619" i="6"/>
  <c r="K2619" i="6" s="1"/>
  <c r="U233" i="6"/>
  <c r="W233" i="6" s="1"/>
  <c r="R467" i="6"/>
  <c r="R293" i="6"/>
  <c r="R480" i="6"/>
  <c r="W2495" i="6"/>
  <c r="S2496" i="6" s="1"/>
  <c r="S2495" i="6"/>
  <c r="R2495" i="6"/>
  <c r="K205" i="6"/>
  <c r="S206" i="6"/>
  <c r="T295" i="6"/>
  <c r="V294" i="6"/>
  <c r="U294" i="6" s="1"/>
  <c r="W294" i="6" s="1"/>
  <c r="W2496" i="6"/>
  <c r="R2496" i="6"/>
  <c r="K2618" i="6"/>
  <c r="K480" i="6"/>
  <c r="S481" i="6"/>
  <c r="U2676" i="6"/>
  <c r="T2677" i="6"/>
  <c r="R2694" i="6"/>
  <c r="S2694" i="6"/>
  <c r="W2694" i="6"/>
  <c r="S313" i="6"/>
  <c r="K312" i="6"/>
  <c r="R2637" i="6"/>
  <c r="S2637" i="6"/>
  <c r="W2637" i="6"/>
  <c r="T280" i="6"/>
  <c r="V279" i="6"/>
  <c r="U279" i="6" s="1"/>
  <c r="W279" i="6" s="1"/>
  <c r="T2753" i="6"/>
  <c r="U2752" i="6"/>
  <c r="U2486" i="6"/>
  <c r="T2487" i="6"/>
  <c r="U2487" i="6" s="1"/>
  <c r="U386" i="6"/>
  <c r="W386" i="6" s="1"/>
  <c r="S387" i="6"/>
  <c r="K386" i="6"/>
  <c r="U2619" i="6"/>
  <c r="T2620" i="6"/>
  <c r="T2696" i="6"/>
  <c r="U2695" i="6"/>
  <c r="T157" i="6"/>
  <c r="V156" i="6"/>
  <c r="U156" i="6" s="1"/>
  <c r="W156" i="6" s="1"/>
  <c r="U346" i="6"/>
  <c r="W346" i="6" s="1"/>
  <c r="S347" i="6"/>
  <c r="K346" i="6"/>
  <c r="T2716" i="6"/>
  <c r="U2715" i="6"/>
  <c r="U120" i="6"/>
  <c r="W120" i="6" s="1"/>
  <c r="R2513" i="6"/>
  <c r="W2513" i="6"/>
  <c r="S2514" i="6" s="1"/>
  <c r="S2513" i="6"/>
  <c r="R2476" i="6"/>
  <c r="W2476" i="6"/>
  <c r="S2476" i="6"/>
  <c r="R2618" i="6"/>
  <c r="W2618" i="6"/>
  <c r="S2618" i="6"/>
  <c r="V403" i="6"/>
  <c r="U403" i="6" s="1"/>
  <c r="W403" i="6" s="1"/>
  <c r="T404" i="6"/>
  <c r="T235" i="6"/>
  <c r="V234" i="6"/>
  <c r="R234" i="6" s="1"/>
  <c r="T314" i="6"/>
  <c r="V313" i="6"/>
  <c r="R313" i="6" s="1"/>
  <c r="T2639" i="6"/>
  <c r="U2638" i="6"/>
  <c r="T531" i="6"/>
  <c r="V530" i="6"/>
  <c r="S468" i="6"/>
  <c r="K467" i="6"/>
  <c r="V2638" i="6"/>
  <c r="K326" i="6"/>
  <c r="S327" i="6"/>
  <c r="T348" i="6"/>
  <c r="V347" i="6"/>
  <c r="U347" i="6" s="1"/>
  <c r="W347" i="6" s="1"/>
  <c r="R2714" i="6"/>
  <c r="W2714" i="6"/>
  <c r="S2714" i="6"/>
  <c r="R2514" i="6"/>
  <c r="W2514" i="6"/>
  <c r="S516" i="6"/>
  <c r="K515" i="6"/>
  <c r="U2477" i="6"/>
  <c r="T2478" i="6"/>
  <c r="U2478" i="6" s="1"/>
  <c r="K2656" i="6"/>
  <c r="T2504" i="6"/>
  <c r="U2503" i="6"/>
  <c r="S104" i="6"/>
  <c r="K103" i="6"/>
  <c r="R103" i="6"/>
  <c r="R2751" i="6"/>
  <c r="S2751" i="6"/>
  <c r="W2751" i="6"/>
  <c r="R2485" i="6"/>
  <c r="S2485" i="6"/>
  <c r="W2485"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76" i="6"/>
  <c r="U90" i="6"/>
  <c r="W90" i="6" s="1"/>
  <c r="K90" i="6"/>
  <c r="S91" i="6"/>
  <c r="T2658" i="6"/>
  <c r="U2657" i="6"/>
  <c r="R2502" i="6"/>
  <c r="S2502" i="6"/>
  <c r="W2502" i="6"/>
  <c r="T375" i="6"/>
  <c r="V374" i="6"/>
  <c r="R374" i="6" s="1"/>
  <c r="R2732" i="6"/>
  <c r="S2732" i="6"/>
  <c r="W2732" i="6"/>
  <c r="S530" i="6"/>
  <c r="K529" i="6"/>
  <c r="T105" i="6"/>
  <c r="V104" i="6"/>
  <c r="R104" i="6" s="1"/>
  <c r="T469" i="6"/>
  <c r="V468" i="6"/>
  <c r="R468" i="6" s="1"/>
  <c r="R2675" i="6"/>
  <c r="W2675" i="6"/>
  <c r="S2675" i="6"/>
  <c r="U103" i="6"/>
  <c r="W103" i="6" s="1"/>
  <c r="V2752" i="6"/>
  <c r="K2752" i="6" s="1"/>
  <c r="S403" i="6"/>
  <c r="K402" i="6"/>
  <c r="U373" i="6"/>
  <c r="W373" i="6" s="1"/>
  <c r="K373" i="6"/>
  <c r="S374" i="6"/>
  <c r="R546" i="6"/>
  <c r="S547" i="6"/>
  <c r="K546" i="6"/>
  <c r="S279" i="6"/>
  <c r="K278" i="6"/>
  <c r="R312" i="6"/>
  <c r="K233" i="6"/>
  <c r="S234" i="6"/>
  <c r="V121" i="6"/>
  <c r="T122" i="6"/>
  <c r="S215" i="6"/>
  <c r="K214" i="6"/>
  <c r="V2715" i="6"/>
  <c r="U529" i="6"/>
  <c r="W529" i="6" s="1"/>
  <c r="U2733" i="6"/>
  <c r="T2734" i="6"/>
  <c r="T92" i="6"/>
  <c r="V91" i="6"/>
  <c r="U91" i="6" s="1"/>
  <c r="W91" i="6" s="1"/>
  <c r="R2656" i="6"/>
  <c r="S2656" i="6"/>
  <c r="W2656" i="6"/>
  <c r="V2695" i="6"/>
  <c r="K2695" i="6" s="1"/>
  <c r="V2658" i="6" l="1"/>
  <c r="K2658" i="6" s="1"/>
  <c r="W2805" i="6"/>
  <c r="S2805" i="6"/>
  <c r="W2785" i="6"/>
  <c r="S2785" i="6"/>
  <c r="V2716" i="6"/>
  <c r="K2716" i="6" s="1"/>
  <c r="R294" i="6"/>
  <c r="V2677" i="6"/>
  <c r="K2677" i="6" s="1"/>
  <c r="U139" i="6"/>
  <c r="W139" i="6" s="1"/>
  <c r="S140" i="6"/>
  <c r="K139" i="6"/>
  <c r="T141" i="6"/>
  <c r="V140" i="6"/>
  <c r="U363" i="6"/>
  <c r="W363" i="6" s="1"/>
  <c r="V2734" i="6"/>
  <c r="K2734" i="6" s="1"/>
  <c r="S364" i="6"/>
  <c r="K363" i="6"/>
  <c r="R451" i="6"/>
  <c r="T365" i="6"/>
  <c r="V364" i="6"/>
  <c r="U234" i="6"/>
  <c r="W234" i="6" s="1"/>
  <c r="U374" i="6"/>
  <c r="W374" i="6" s="1"/>
  <c r="K2715" i="6"/>
  <c r="V2639" i="6"/>
  <c r="K2639" i="6" s="1"/>
  <c r="U206" i="6"/>
  <c r="W206" i="6" s="1"/>
  <c r="T453" i="6"/>
  <c r="V452" i="6"/>
  <c r="U452" i="6" s="1"/>
  <c r="W452" i="6" s="1"/>
  <c r="S452" i="6"/>
  <c r="K451" i="6"/>
  <c r="T208" i="6"/>
  <c r="V207" i="6"/>
  <c r="R207" i="6" s="1"/>
  <c r="U468" i="6"/>
  <c r="W468" i="6" s="1"/>
  <c r="K2638"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504" i="6"/>
  <c r="T2505" i="6"/>
  <c r="U2505" i="6" s="1"/>
  <c r="T315" i="6"/>
  <c r="V314" i="6"/>
  <c r="R314" i="6" s="1"/>
  <c r="R2486" i="6"/>
  <c r="W2486" i="6"/>
  <c r="S2487" i="6" s="1"/>
  <c r="S2486" i="6"/>
  <c r="V2696" i="6"/>
  <c r="K327" i="6"/>
  <c r="S328" i="6"/>
  <c r="R2715" i="6"/>
  <c r="W2715" i="6"/>
  <c r="S2715" i="6"/>
  <c r="R327" i="6"/>
  <c r="K234" i="6"/>
  <c r="S235" i="6"/>
  <c r="T2717" i="6"/>
  <c r="U2716" i="6"/>
  <c r="R2752" i="6"/>
  <c r="S2752" i="6"/>
  <c r="W2752" i="6"/>
  <c r="R2657" i="6"/>
  <c r="W2657" i="6"/>
  <c r="S2657" i="6"/>
  <c r="T217" i="6"/>
  <c r="V216" i="6"/>
  <c r="R216" i="6" s="1"/>
  <c r="V328" i="6"/>
  <c r="T329" i="6"/>
  <c r="U2639" i="6"/>
  <c r="T2640" i="6"/>
  <c r="R2619" i="6"/>
  <c r="W2619" i="6"/>
  <c r="S2619" i="6"/>
  <c r="S105" i="6"/>
  <c r="K104" i="6"/>
  <c r="U2658" i="6"/>
  <c r="T2659" i="6"/>
  <c r="U547" i="6"/>
  <c r="W547" i="6" s="1"/>
  <c r="R279" i="6"/>
  <c r="T2678" i="6"/>
  <c r="U2677" i="6"/>
  <c r="R121" i="6"/>
  <c r="S122" i="6"/>
  <c r="K121" i="6"/>
  <c r="U530" i="6"/>
  <c r="W530" i="6" s="1"/>
  <c r="S531" i="6"/>
  <c r="K530" i="6"/>
  <c r="R2733" i="6"/>
  <c r="W2733" i="6"/>
  <c r="S2733" i="6"/>
  <c r="T349" i="6"/>
  <c r="V348" i="6"/>
  <c r="U348" i="6" s="1"/>
  <c r="W348" i="6" s="1"/>
  <c r="T93" i="6"/>
  <c r="V92" i="6"/>
  <c r="U92" i="6" s="1"/>
  <c r="W92" i="6" s="1"/>
  <c r="S469" i="6"/>
  <c r="K468" i="6"/>
  <c r="T518" i="6"/>
  <c r="V517" i="6"/>
  <c r="R517" i="6" s="1"/>
  <c r="U2696" i="6"/>
  <c r="T2697" i="6"/>
  <c r="T470" i="6"/>
  <c r="V469" i="6"/>
  <c r="U469" i="6" s="1"/>
  <c r="W469" i="6" s="1"/>
  <c r="T389" i="6"/>
  <c r="V388" i="6"/>
  <c r="U388" i="6" s="1"/>
  <c r="W388" i="6" s="1"/>
  <c r="R2478" i="6"/>
  <c r="W2478" i="6"/>
  <c r="R2638" i="6"/>
  <c r="S2638" i="6"/>
  <c r="W2638" i="6"/>
  <c r="U2620" i="6"/>
  <c r="T2621" i="6"/>
  <c r="S388" i="6"/>
  <c r="K387" i="6"/>
  <c r="R2477" i="6"/>
  <c r="S2477" i="6"/>
  <c r="W2477" i="6"/>
  <c r="S2478" i="6" s="1"/>
  <c r="T236" i="6"/>
  <c r="V235" i="6"/>
  <c r="U235" i="6" s="1"/>
  <c r="W235" i="6" s="1"/>
  <c r="U2753" i="6"/>
  <c r="T2754" i="6"/>
  <c r="K2676" i="6"/>
  <c r="U121" i="6"/>
  <c r="W121" i="6" s="1"/>
  <c r="V2753" i="6"/>
  <c r="S216" i="6"/>
  <c r="K215" i="6"/>
  <c r="V2620" i="6"/>
  <c r="R347" i="6"/>
  <c r="U313" i="6"/>
  <c r="W313" i="6" s="1"/>
  <c r="R403" i="6"/>
  <c r="S157" i="6"/>
  <c r="K156" i="6"/>
  <c r="R91" i="6"/>
  <c r="V122" i="6"/>
  <c r="U122" i="6" s="1"/>
  <c r="W122" i="6" s="1"/>
  <c r="T123" i="6"/>
  <c r="T106" i="6"/>
  <c r="V105" i="6"/>
  <c r="U105" i="6" s="1"/>
  <c r="W105" i="6" s="1"/>
  <c r="S375" i="6"/>
  <c r="K374" i="6"/>
  <c r="R516" i="6"/>
  <c r="R530" i="6"/>
  <c r="T158" i="6"/>
  <c r="V157" i="6"/>
  <c r="R157" i="6" s="1"/>
  <c r="R2676" i="6"/>
  <c r="W2676" i="6"/>
  <c r="S2676" i="6"/>
  <c r="S548" i="6"/>
  <c r="K547" i="6"/>
  <c r="S348" i="6"/>
  <c r="K347" i="6"/>
  <c r="S314" i="6"/>
  <c r="K313" i="6"/>
  <c r="V404" i="6"/>
  <c r="R404" i="6" s="1"/>
  <c r="T405" i="6"/>
  <c r="S280" i="6"/>
  <c r="K279" i="6"/>
  <c r="U2734" i="6"/>
  <c r="T2735" i="6"/>
  <c r="T376" i="6"/>
  <c r="V375" i="6"/>
  <c r="U375" i="6" s="1"/>
  <c r="W375" i="6" s="1"/>
  <c r="R2503" i="6"/>
  <c r="W2503" i="6"/>
  <c r="S2503" i="6"/>
  <c r="U516" i="6"/>
  <c r="W516" i="6" s="1"/>
  <c r="T532" i="6"/>
  <c r="V531" i="6"/>
  <c r="R531" i="6" s="1"/>
  <c r="S404" i="6"/>
  <c r="K403" i="6"/>
  <c r="R2695" i="6"/>
  <c r="S2695" i="6"/>
  <c r="W2695" i="6"/>
  <c r="R2487" i="6"/>
  <c r="W2487" i="6"/>
  <c r="T281" i="6"/>
  <c r="V280" i="6"/>
  <c r="U280" i="6" s="1"/>
  <c r="W280" i="6" s="1"/>
  <c r="V2659" i="6" l="1"/>
  <c r="K2659" i="6" s="1"/>
  <c r="V2717" i="6"/>
  <c r="K2717" i="6" s="1"/>
  <c r="U140" i="6"/>
  <c r="W140" i="6" s="1"/>
  <c r="K140" i="6"/>
  <c r="S141" i="6"/>
  <c r="T142" i="6"/>
  <c r="V141" i="6"/>
  <c r="R122" i="6"/>
  <c r="R140" i="6"/>
  <c r="V365" i="6"/>
  <c r="T366" i="6"/>
  <c r="V366" i="6" s="1"/>
  <c r="U366" i="6" s="1"/>
  <c r="W366" i="6" s="1"/>
  <c r="U364" i="6"/>
  <c r="W364" i="6" s="1"/>
  <c r="K364" i="6"/>
  <c r="R364" i="6"/>
  <c r="S365" i="6"/>
  <c r="V2640" i="6"/>
  <c r="K2640" i="6" s="1"/>
  <c r="R452" i="6"/>
  <c r="S453" i="6"/>
  <c r="K452" i="6"/>
  <c r="U531" i="6"/>
  <c r="W531" i="6" s="1"/>
  <c r="V453" i="6"/>
  <c r="U453" i="6" s="1"/>
  <c r="W453" i="6" s="1"/>
  <c r="T454" i="6"/>
  <c r="U314" i="6"/>
  <c r="W314" i="6" s="1"/>
  <c r="R388" i="6"/>
  <c r="R295" i="6"/>
  <c r="R280" i="6"/>
  <c r="T484" i="6"/>
  <c r="V483" i="6"/>
  <c r="U483" i="6" s="1"/>
  <c r="W483" i="6" s="1"/>
  <c r="V2697" i="6"/>
  <c r="V2621" i="6"/>
  <c r="K2621" i="6" s="1"/>
  <c r="S483" i="6"/>
  <c r="K482" i="6"/>
  <c r="R482" i="6"/>
  <c r="R348" i="6"/>
  <c r="U207" i="6"/>
  <c r="W207" i="6" s="1"/>
  <c r="K207" i="6"/>
  <c r="S208" i="6"/>
  <c r="T297" i="6"/>
  <c r="V296" i="6"/>
  <c r="V2754" i="6"/>
  <c r="K2754" i="6" s="1"/>
  <c r="U482" i="6"/>
  <c r="W482" i="6" s="1"/>
  <c r="K295" i="6"/>
  <c r="S296" i="6"/>
  <c r="V208" i="6"/>
  <c r="U208" i="6" s="1"/>
  <c r="W208" i="6" s="1"/>
  <c r="T94" i="6"/>
  <c r="V93" i="6"/>
  <c r="V329" i="6"/>
  <c r="R329" i="6" s="1"/>
  <c r="T330" i="6"/>
  <c r="K328" i="6"/>
  <c r="S329" i="6"/>
  <c r="T519" i="6"/>
  <c r="V518" i="6"/>
  <c r="U518" i="6" s="1"/>
  <c r="W518" i="6" s="1"/>
  <c r="V389" i="6"/>
  <c r="R389" i="6" s="1"/>
  <c r="T390" i="6"/>
  <c r="U2697" i="6"/>
  <c r="T2698" i="6"/>
  <c r="S349" i="6"/>
  <c r="K348" i="6"/>
  <c r="U216" i="6"/>
  <c r="W216" i="6" s="1"/>
  <c r="K216" i="6"/>
  <c r="S217" i="6"/>
  <c r="S315" i="6"/>
  <c r="K314" i="6"/>
  <c r="S549" i="6"/>
  <c r="K548" i="6"/>
  <c r="K2696" i="6"/>
  <c r="T533" i="6"/>
  <c r="V532" i="6"/>
  <c r="R532" i="6" s="1"/>
  <c r="T377" i="6"/>
  <c r="V376" i="6"/>
  <c r="R376" i="6" s="1"/>
  <c r="R2696" i="6"/>
  <c r="S2696" i="6"/>
  <c r="W2696" i="6"/>
  <c r="V349" i="6"/>
  <c r="U349" i="6" s="1"/>
  <c r="W349" i="6" s="1"/>
  <c r="U2659" i="6"/>
  <c r="T2660" i="6"/>
  <c r="U2640" i="6"/>
  <c r="T2641" i="6"/>
  <c r="T218" i="6"/>
  <c r="V217" i="6"/>
  <c r="T316" i="6"/>
  <c r="V315" i="6"/>
  <c r="U315" i="6" s="1"/>
  <c r="W315" i="6" s="1"/>
  <c r="V470" i="6"/>
  <c r="R470" i="6" s="1"/>
  <c r="T471" i="6"/>
  <c r="T2679" i="6"/>
  <c r="U2678" i="6"/>
  <c r="R105" i="6"/>
  <c r="S106" i="6"/>
  <c r="K105" i="6"/>
  <c r="T107" i="6"/>
  <c r="V106" i="6"/>
  <c r="R106" i="6" s="1"/>
  <c r="V123" i="6"/>
  <c r="T124" i="6"/>
  <c r="K2753" i="6"/>
  <c r="S236" i="6"/>
  <c r="K235" i="6"/>
  <c r="K2620" i="6"/>
  <c r="R92" i="6"/>
  <c r="R2658" i="6"/>
  <c r="W2658" i="6"/>
  <c r="S2658" i="6"/>
  <c r="R2639" i="6"/>
  <c r="S2639" i="6"/>
  <c r="W2639" i="6"/>
  <c r="R2505" i="6"/>
  <c r="W2505" i="6"/>
  <c r="S518" i="6"/>
  <c r="K517" i="6"/>
  <c r="K375" i="6"/>
  <c r="S376" i="6"/>
  <c r="S532" i="6"/>
  <c r="K531" i="6"/>
  <c r="V158" i="6"/>
  <c r="R158" i="6" s="1"/>
  <c r="T159" i="6"/>
  <c r="S281" i="6"/>
  <c r="K280" i="6"/>
  <c r="U2735" i="6"/>
  <c r="T2736" i="6"/>
  <c r="V405" i="6"/>
  <c r="R405" i="6" s="1"/>
  <c r="T406" i="6"/>
  <c r="S123" i="6"/>
  <c r="K122" i="6"/>
  <c r="U2754" i="6"/>
  <c r="T2755" i="6"/>
  <c r="R235" i="6"/>
  <c r="T2622" i="6"/>
  <c r="U2621" i="6"/>
  <c r="U328" i="6"/>
  <c r="W328" i="6" s="1"/>
  <c r="R2716" i="6"/>
  <c r="S2716" i="6"/>
  <c r="W2716" i="6"/>
  <c r="R2504" i="6"/>
  <c r="S2504" i="6"/>
  <c r="W2504" i="6"/>
  <c r="S2505" i="6" s="1"/>
  <c r="T282" i="6"/>
  <c r="V281" i="6"/>
  <c r="R281" i="6" s="1"/>
  <c r="U157" i="6"/>
  <c r="W157" i="6" s="1"/>
  <c r="K157" i="6"/>
  <c r="S158" i="6"/>
  <c r="S389" i="6"/>
  <c r="K388" i="6"/>
  <c r="T550" i="6"/>
  <c r="V549" i="6"/>
  <c r="U549" i="6" s="1"/>
  <c r="W549" i="6" s="1"/>
  <c r="R375" i="6"/>
  <c r="R2734" i="6"/>
  <c r="S2734" i="6"/>
  <c r="W2734" i="6"/>
  <c r="U404" i="6"/>
  <c r="W404" i="6" s="1"/>
  <c r="S405" i="6"/>
  <c r="K404" i="6"/>
  <c r="R2753" i="6"/>
  <c r="W2753" i="6"/>
  <c r="S2753" i="6"/>
  <c r="T237" i="6"/>
  <c r="V236" i="6"/>
  <c r="U236" i="6" s="1"/>
  <c r="W236" i="6" s="1"/>
  <c r="R2620" i="6"/>
  <c r="W2620" i="6"/>
  <c r="S2620" i="6"/>
  <c r="R469" i="6"/>
  <c r="K469" i="6"/>
  <c r="S470" i="6"/>
  <c r="U517" i="6"/>
  <c r="W517" i="6" s="1"/>
  <c r="K92" i="6"/>
  <c r="S93" i="6"/>
  <c r="R2677" i="6"/>
  <c r="S2677" i="6"/>
  <c r="W2677" i="6"/>
  <c r="R328" i="6"/>
  <c r="T2718" i="6"/>
  <c r="V2718" i="6" s="1"/>
  <c r="U2717" i="6"/>
  <c r="V2678" i="6"/>
  <c r="U548" i="6"/>
  <c r="W548" i="6" s="1"/>
  <c r="V2735" i="6"/>
  <c r="K2735" i="6" s="1"/>
  <c r="V2660" i="6" l="1"/>
  <c r="K2660" i="6" s="1"/>
  <c r="V2641" i="6"/>
  <c r="R141" i="6"/>
  <c r="K141" i="6"/>
  <c r="S142" i="6"/>
  <c r="T143" i="6"/>
  <c r="V142" i="6"/>
  <c r="U142" i="6" s="1"/>
  <c r="W142" i="6" s="1"/>
  <c r="V2679" i="6"/>
  <c r="K2679" i="6" s="1"/>
  <c r="U141" i="6"/>
  <c r="W141" i="6" s="1"/>
  <c r="U365" i="6"/>
  <c r="W365" i="6" s="1"/>
  <c r="S366" i="6"/>
  <c r="R365" i="6"/>
  <c r="K365" i="6"/>
  <c r="K366" i="6"/>
  <c r="V2755" i="6"/>
  <c r="K2755" i="6" s="1"/>
  <c r="R366" i="6"/>
  <c r="V2698" i="6"/>
  <c r="K2698" i="6" s="1"/>
  <c r="U158" i="6"/>
  <c r="W158" i="6" s="1"/>
  <c r="U405" i="6"/>
  <c r="W405" i="6" s="1"/>
  <c r="V454" i="6"/>
  <c r="R454" i="6" s="1"/>
  <c r="T455" i="6"/>
  <c r="U329" i="6"/>
  <c r="W329" i="6" s="1"/>
  <c r="R453" i="6"/>
  <c r="K453" i="6"/>
  <c r="S454" i="6"/>
  <c r="U532" i="6"/>
  <c r="W532" i="6" s="1"/>
  <c r="S297" i="6"/>
  <c r="K296" i="6"/>
  <c r="K2697"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78" i="6"/>
  <c r="K315" i="6"/>
  <c r="S316" i="6"/>
  <c r="U2641" i="6"/>
  <c r="T2642" i="6"/>
  <c r="V2642" i="6" s="1"/>
  <c r="K2641" i="6"/>
  <c r="V390" i="6"/>
  <c r="R390" i="6" s="1"/>
  <c r="T391" i="6"/>
  <c r="V330" i="6"/>
  <c r="U330" i="6" s="1"/>
  <c r="W330" i="6" s="1"/>
  <c r="T331" i="6"/>
  <c r="T2623" i="6"/>
  <c r="U2622" i="6"/>
  <c r="K236" i="6"/>
  <c r="S237" i="6"/>
  <c r="S159" i="6"/>
  <c r="K158" i="6"/>
  <c r="R2678" i="6"/>
  <c r="S2678" i="6"/>
  <c r="W2678" i="6"/>
  <c r="R2640" i="6"/>
  <c r="S2640" i="6"/>
  <c r="W2640" i="6"/>
  <c r="S533" i="6"/>
  <c r="K532" i="6"/>
  <c r="S390" i="6"/>
  <c r="K389" i="6"/>
  <c r="S519" i="6"/>
  <c r="K518" i="6"/>
  <c r="S330" i="6"/>
  <c r="K329" i="6"/>
  <c r="R123" i="6"/>
  <c r="K123" i="6"/>
  <c r="S124" i="6"/>
  <c r="T472" i="6"/>
  <c r="V471" i="6"/>
  <c r="R471" i="6" s="1"/>
  <c r="R349" i="6"/>
  <c r="K349" i="6"/>
  <c r="V282" i="6"/>
  <c r="U282" i="6" s="1"/>
  <c r="W282" i="6" s="1"/>
  <c r="T283" i="6"/>
  <c r="T238" i="6"/>
  <c r="V237" i="6"/>
  <c r="R237" i="6" s="1"/>
  <c r="U2736" i="6"/>
  <c r="T2737" i="6"/>
  <c r="K106" i="6"/>
  <c r="S107" i="6"/>
  <c r="T317" i="6"/>
  <c r="V316" i="6"/>
  <c r="R316" i="6" s="1"/>
  <c r="T534" i="6"/>
  <c r="V533" i="6"/>
  <c r="U533" i="6" s="1"/>
  <c r="W533" i="6" s="1"/>
  <c r="R93" i="6"/>
  <c r="S94" i="6"/>
  <c r="K93" i="6"/>
  <c r="S218" i="6"/>
  <c r="K217" i="6"/>
  <c r="V218" i="6"/>
  <c r="U218" i="6" s="1"/>
  <c r="W218" i="6" s="1"/>
  <c r="T219" i="6"/>
  <c r="V550" i="6"/>
  <c r="U550" i="6" s="1"/>
  <c r="W550" i="6" s="1"/>
  <c r="T551" i="6"/>
  <c r="R2717" i="6"/>
  <c r="S2717" i="6"/>
  <c r="W2717" i="6"/>
  <c r="R2754" i="6"/>
  <c r="W2754" i="6"/>
  <c r="S2754" i="6"/>
  <c r="T2680" i="6"/>
  <c r="U2679" i="6"/>
  <c r="R2735" i="6"/>
  <c r="S2735" i="6"/>
  <c r="W2735" i="6"/>
  <c r="U123" i="6"/>
  <c r="W123" i="6" s="1"/>
  <c r="V107" i="6"/>
  <c r="U107" i="6" s="1"/>
  <c r="W107" i="6" s="1"/>
  <c r="T108" i="6"/>
  <c r="R217" i="6"/>
  <c r="T2661" i="6"/>
  <c r="U2660" i="6"/>
  <c r="T520" i="6"/>
  <c r="V519" i="6"/>
  <c r="R519" i="6" s="1"/>
  <c r="U93" i="6"/>
  <c r="W93" i="6" s="1"/>
  <c r="R2621" i="6"/>
  <c r="S2621" i="6"/>
  <c r="W2621" i="6"/>
  <c r="K376" i="6"/>
  <c r="S377" i="6"/>
  <c r="R2697" i="6"/>
  <c r="W2697" i="6"/>
  <c r="S2697" i="6"/>
  <c r="S471" i="6"/>
  <c r="K470" i="6"/>
  <c r="T407" i="6"/>
  <c r="V406" i="6"/>
  <c r="T2719" i="6"/>
  <c r="U2718" i="6"/>
  <c r="K2718" i="6"/>
  <c r="U2755" i="6"/>
  <c r="T2756" i="6"/>
  <c r="V2622" i="6"/>
  <c r="K2622" i="6" s="1"/>
  <c r="V2736" i="6"/>
  <c r="V124" i="6"/>
  <c r="R124" i="6" s="1"/>
  <c r="T125" i="6"/>
  <c r="U470" i="6"/>
  <c r="W470" i="6" s="1"/>
  <c r="U217" i="6"/>
  <c r="W217" i="6" s="1"/>
  <c r="R2659" i="6"/>
  <c r="W2659" i="6"/>
  <c r="S2659" i="6"/>
  <c r="U376" i="6"/>
  <c r="W376" i="6" s="1"/>
  <c r="U2698" i="6"/>
  <c r="T2699" i="6"/>
  <c r="T95" i="6"/>
  <c r="V94" i="6"/>
  <c r="U94" i="6" s="1"/>
  <c r="W94" i="6" s="1"/>
  <c r="V2661" i="6" l="1"/>
  <c r="K2661" i="6" s="1"/>
  <c r="V2680" i="6"/>
  <c r="K2680" i="6" s="1"/>
  <c r="R142" i="6"/>
  <c r="K142" i="6"/>
  <c r="S143" i="6"/>
  <c r="V143" i="6"/>
  <c r="T144" i="6"/>
  <c r="V144" i="6" s="1"/>
  <c r="U144" i="6" s="1"/>
  <c r="W144" i="6" s="1"/>
  <c r="V2737" i="6"/>
  <c r="K2737" i="6" s="1"/>
  <c r="V2756" i="6"/>
  <c r="K2756"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623" i="6"/>
  <c r="K2623" i="6" s="1"/>
  <c r="U519" i="6"/>
  <c r="W519" i="6" s="1"/>
  <c r="R550" i="6"/>
  <c r="R484" i="6"/>
  <c r="K484" i="6"/>
  <c r="S485" i="6"/>
  <c r="R2755" i="6"/>
  <c r="W2755" i="6"/>
  <c r="S2755" i="6"/>
  <c r="R2679" i="6"/>
  <c r="S2679" i="6"/>
  <c r="W2679" i="6"/>
  <c r="S160" i="6"/>
  <c r="K159" i="6"/>
  <c r="K377" i="6"/>
  <c r="S378" i="6"/>
  <c r="T126" i="6"/>
  <c r="V125" i="6"/>
  <c r="U125" i="6" s="1"/>
  <c r="W125" i="6" s="1"/>
  <c r="S472" i="6"/>
  <c r="K471" i="6"/>
  <c r="R2622" i="6"/>
  <c r="S2622" i="6"/>
  <c r="W2622" i="6"/>
  <c r="T96" i="6"/>
  <c r="V95" i="6"/>
  <c r="U95" i="6" s="1"/>
  <c r="W95" i="6" s="1"/>
  <c r="S125" i="6"/>
  <c r="K124" i="6"/>
  <c r="U2719" i="6"/>
  <c r="T2720" i="6"/>
  <c r="K550" i="6"/>
  <c r="S551" i="6"/>
  <c r="T535" i="6"/>
  <c r="V534" i="6"/>
  <c r="R534" i="6" s="1"/>
  <c r="K2736" i="6"/>
  <c r="V472" i="6"/>
  <c r="U472" i="6" s="1"/>
  <c r="W472" i="6" s="1"/>
  <c r="T473" i="6"/>
  <c r="T2624" i="6"/>
  <c r="U2623" i="6"/>
  <c r="K330" i="6"/>
  <c r="S331" i="6"/>
  <c r="T161" i="6"/>
  <c r="V160" i="6"/>
  <c r="R2698" i="6"/>
  <c r="W2698" i="6"/>
  <c r="S2698" i="6"/>
  <c r="T318" i="6"/>
  <c r="V317" i="6"/>
  <c r="U317" i="6" s="1"/>
  <c r="W317" i="6" s="1"/>
  <c r="S95" i="6"/>
  <c r="K94" i="6"/>
  <c r="K107" i="6"/>
  <c r="S108" i="6"/>
  <c r="T552" i="6"/>
  <c r="V551" i="6"/>
  <c r="U551" i="6" s="1"/>
  <c r="W551" i="6" s="1"/>
  <c r="R2641" i="6"/>
  <c r="W2641" i="6"/>
  <c r="S2641" i="6"/>
  <c r="R406" i="6"/>
  <c r="S407" i="6"/>
  <c r="K406" i="6"/>
  <c r="R2660" i="6"/>
  <c r="W2660" i="6"/>
  <c r="S2660" i="6"/>
  <c r="R218" i="6"/>
  <c r="T2738" i="6"/>
  <c r="U2737" i="6"/>
  <c r="T284" i="6"/>
  <c r="V283" i="6"/>
  <c r="V520" i="6"/>
  <c r="U520" i="6" s="1"/>
  <c r="W520" i="6" s="1"/>
  <c r="R2718" i="6"/>
  <c r="S2718" i="6"/>
  <c r="W2718" i="6"/>
  <c r="T408" i="6"/>
  <c r="V407" i="6"/>
  <c r="R407" i="6" s="1"/>
  <c r="U2661" i="6"/>
  <c r="T2662" i="6"/>
  <c r="R2736" i="6"/>
  <c r="S2736" i="6"/>
  <c r="W2736" i="6"/>
  <c r="S283" i="6"/>
  <c r="K282" i="6"/>
  <c r="T379" i="6"/>
  <c r="V378" i="6"/>
  <c r="U2680" i="6"/>
  <c r="T2681" i="6"/>
  <c r="T2643" i="6"/>
  <c r="U2642" i="6"/>
  <c r="K2642"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99" i="6"/>
  <c r="T2700" i="6"/>
  <c r="U2756" i="6"/>
  <c r="T2757" i="6"/>
  <c r="R107" i="6"/>
  <c r="K218" i="6"/>
  <c r="S219" i="6"/>
  <c r="K237" i="6"/>
  <c r="S238" i="6"/>
  <c r="S391" i="6"/>
  <c r="K390" i="6"/>
  <c r="V2699" i="6"/>
  <c r="U377" i="6"/>
  <c r="W377" i="6" s="1"/>
  <c r="V2719" i="6"/>
  <c r="K2719" i="6" s="1"/>
  <c r="V2662" i="6" l="1"/>
  <c r="V2681" i="6"/>
  <c r="K2681" i="6" s="1"/>
  <c r="K144" i="6"/>
  <c r="R144" i="6"/>
  <c r="U407" i="6"/>
  <c r="W407" i="6" s="1"/>
  <c r="V2738" i="6"/>
  <c r="K2738" i="6" s="1"/>
  <c r="R143" i="6"/>
  <c r="U143" i="6"/>
  <c r="W143" i="6" s="1"/>
  <c r="K143" i="6"/>
  <c r="S144" i="6"/>
  <c r="R219" i="6"/>
  <c r="R331" i="6"/>
  <c r="V2700" i="6"/>
  <c r="K2700" i="6" s="1"/>
  <c r="V2624" i="6"/>
  <c r="K2624"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42" i="6"/>
  <c r="W2642" i="6"/>
  <c r="S2642" i="6"/>
  <c r="T285" i="6"/>
  <c r="V284" i="6"/>
  <c r="R284" i="6" s="1"/>
  <c r="S379" i="6"/>
  <c r="K378" i="6"/>
  <c r="S220" i="6"/>
  <c r="K219" i="6"/>
  <c r="R378" i="6"/>
  <c r="R2737" i="6"/>
  <c r="W2737" i="6"/>
  <c r="S2737" i="6"/>
  <c r="R2719" i="6"/>
  <c r="S2719" i="6"/>
  <c r="W2719" i="6"/>
  <c r="R283" i="6"/>
  <c r="S284" i="6"/>
  <c r="K283" i="6"/>
  <c r="R2661" i="6"/>
  <c r="W2661" i="6"/>
  <c r="S2661" i="6"/>
  <c r="T97" i="6"/>
  <c r="V96" i="6"/>
  <c r="U96" i="6" s="1"/>
  <c r="W96" i="6" s="1"/>
  <c r="T319" i="6"/>
  <c r="V318" i="6"/>
  <c r="R318" i="6" s="1"/>
  <c r="T2758" i="6"/>
  <c r="U2757" i="6"/>
  <c r="T221" i="6"/>
  <c r="V220" i="6"/>
  <c r="R220" i="6" s="1"/>
  <c r="U378" i="6"/>
  <c r="W378" i="6" s="1"/>
  <c r="K407" i="6"/>
  <c r="S408" i="6"/>
  <c r="R520" i="6"/>
  <c r="K520" i="6"/>
  <c r="T2739" i="6"/>
  <c r="U2738" i="6"/>
  <c r="R2699" i="6"/>
  <c r="W2699" i="6"/>
  <c r="S2699" i="6"/>
  <c r="U2662" i="6"/>
  <c r="T2663" i="6"/>
  <c r="K2662" i="6"/>
  <c r="K317" i="6"/>
  <c r="S318" i="6"/>
  <c r="U2720" i="6"/>
  <c r="T2721" i="6"/>
  <c r="U238" i="6"/>
  <c r="W238" i="6" s="1"/>
  <c r="K238" i="6"/>
  <c r="S332" i="6"/>
  <c r="K331" i="6"/>
  <c r="R2680" i="6"/>
  <c r="S2680" i="6"/>
  <c r="W2680" i="6"/>
  <c r="V379" i="6"/>
  <c r="U379" i="6" s="1"/>
  <c r="W379" i="6" s="1"/>
  <c r="V408" i="6"/>
  <c r="U408" i="6" s="1"/>
  <c r="W408" i="6" s="1"/>
  <c r="T409" i="6"/>
  <c r="R2623" i="6"/>
  <c r="S2623" i="6"/>
  <c r="W2623" i="6"/>
  <c r="U534" i="6"/>
  <c r="W534" i="6" s="1"/>
  <c r="S535" i="6"/>
  <c r="K534" i="6"/>
  <c r="K108" i="6"/>
  <c r="S109" i="6"/>
  <c r="S552" i="6"/>
  <c r="K551" i="6"/>
  <c r="V473" i="6"/>
  <c r="U473" i="6" s="1"/>
  <c r="W473" i="6" s="1"/>
  <c r="U2643" i="6"/>
  <c r="T2644" i="6"/>
  <c r="V552" i="6"/>
  <c r="T553" i="6"/>
  <c r="T127" i="6"/>
  <c r="V126" i="6"/>
  <c r="R126" i="6" s="1"/>
  <c r="V332" i="6"/>
  <c r="R332" i="6" s="1"/>
  <c r="V392" i="6"/>
  <c r="U392" i="6" s="1"/>
  <c r="W392" i="6" s="1"/>
  <c r="T393" i="6"/>
  <c r="K2699" i="6"/>
  <c r="S392" i="6"/>
  <c r="K391" i="6"/>
  <c r="U160" i="6"/>
  <c r="W160" i="6" s="1"/>
  <c r="U2624" i="6"/>
  <c r="T2625" i="6"/>
  <c r="T536" i="6"/>
  <c r="V535" i="6"/>
  <c r="R535" i="6" s="1"/>
  <c r="S96" i="6"/>
  <c r="K95" i="6"/>
  <c r="V2643" i="6"/>
  <c r="K2643" i="6" s="1"/>
  <c r="K125" i="6"/>
  <c r="S126" i="6"/>
  <c r="V161" i="6"/>
  <c r="U161" i="6" s="1"/>
  <c r="W161" i="6" s="1"/>
  <c r="S473" i="6"/>
  <c r="K472" i="6"/>
  <c r="R238" i="6"/>
  <c r="T2682" i="6"/>
  <c r="U2681" i="6"/>
  <c r="R2756" i="6"/>
  <c r="S2756" i="6"/>
  <c r="W2756" i="6"/>
  <c r="V2720" i="6"/>
  <c r="U108" i="6"/>
  <c r="W108" i="6" s="1"/>
  <c r="T2701" i="6"/>
  <c r="U2700" i="6"/>
  <c r="R108" i="6"/>
  <c r="U283" i="6"/>
  <c r="W283" i="6" s="1"/>
  <c r="R551" i="6"/>
  <c r="R317" i="6"/>
  <c r="R160" i="6"/>
  <c r="R472" i="6"/>
  <c r="R95" i="6"/>
  <c r="R125" i="6"/>
  <c r="V2757" i="6"/>
  <c r="V2625" i="6" l="1"/>
  <c r="K2625" i="6" s="1"/>
  <c r="V2701" i="6"/>
  <c r="K2701" i="6" s="1"/>
  <c r="V2644" i="6"/>
  <c r="K2644"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57" i="6"/>
  <c r="S2757" i="6"/>
  <c r="W2757" i="6"/>
  <c r="U318" i="6"/>
  <c r="W318" i="6" s="1"/>
  <c r="K318" i="6"/>
  <c r="S319" i="6"/>
  <c r="T111" i="6"/>
  <c r="V110" i="6"/>
  <c r="R110" i="6" s="1"/>
  <c r="R2700" i="6"/>
  <c r="W2700" i="6"/>
  <c r="S2700" i="6"/>
  <c r="S536" i="6"/>
  <c r="K535" i="6"/>
  <c r="T2645" i="6"/>
  <c r="U2644" i="6"/>
  <c r="T410" i="6"/>
  <c r="V409" i="6"/>
  <c r="U409" i="6" s="1"/>
  <c r="W409" i="6" s="1"/>
  <c r="R2738" i="6"/>
  <c r="W2738" i="6"/>
  <c r="S2738" i="6"/>
  <c r="V319" i="6"/>
  <c r="R319" i="6" s="1"/>
  <c r="R2624" i="6"/>
  <c r="S2624" i="6"/>
  <c r="W2624" i="6"/>
  <c r="U2721" i="6"/>
  <c r="T2722" i="6"/>
  <c r="V97" i="6"/>
  <c r="U97" i="6" s="1"/>
  <c r="W97" i="6" s="1"/>
  <c r="T2759" i="6"/>
  <c r="U2758" i="6"/>
  <c r="U126" i="6"/>
  <c r="W126" i="6" s="1"/>
  <c r="K126" i="6"/>
  <c r="S127" i="6"/>
  <c r="S409" i="6"/>
  <c r="K408" i="6"/>
  <c r="U2663" i="6"/>
  <c r="T2664" i="6"/>
  <c r="U2739" i="6"/>
  <c r="T2740" i="6"/>
  <c r="K220" i="6"/>
  <c r="S221" i="6"/>
  <c r="T554" i="6"/>
  <c r="V553" i="6"/>
  <c r="U553" i="6" s="1"/>
  <c r="W553" i="6" s="1"/>
  <c r="S553" i="6"/>
  <c r="K552" i="6"/>
  <c r="K109" i="6"/>
  <c r="S110" i="6"/>
  <c r="U332" i="6"/>
  <c r="W332" i="6" s="1"/>
  <c r="K332" i="6"/>
  <c r="R2681" i="6"/>
  <c r="W2681" i="6"/>
  <c r="S2681" i="6"/>
  <c r="T2702" i="6"/>
  <c r="U2701" i="6"/>
  <c r="U2682" i="6"/>
  <c r="T2683" i="6"/>
  <c r="T537" i="6"/>
  <c r="V536" i="6"/>
  <c r="R2643" i="6"/>
  <c r="W2643" i="6"/>
  <c r="S2643" i="6"/>
  <c r="T128" i="6"/>
  <c r="V127" i="6"/>
  <c r="R2662" i="6"/>
  <c r="S2662" i="6"/>
  <c r="W2662" i="6"/>
  <c r="V221" i="6"/>
  <c r="R221" i="6" s="1"/>
  <c r="T222" i="6"/>
  <c r="S285" i="6"/>
  <c r="K284" i="6"/>
  <c r="V2682" i="6"/>
  <c r="K2682" i="6" s="1"/>
  <c r="S393" i="6"/>
  <c r="K392" i="6"/>
  <c r="R392" i="6"/>
  <c r="R2720" i="6"/>
  <c r="S2720" i="6"/>
  <c r="W2720" i="6"/>
  <c r="R161" i="6"/>
  <c r="K161" i="6"/>
  <c r="R552" i="6"/>
  <c r="V2758" i="6"/>
  <c r="V2721" i="6"/>
  <c r="T2626" i="6"/>
  <c r="U2625" i="6"/>
  <c r="T394" i="6"/>
  <c r="V393" i="6"/>
  <c r="R393" i="6" s="1"/>
  <c r="U552" i="6"/>
  <c r="W552" i="6" s="1"/>
  <c r="R473" i="6"/>
  <c r="K473" i="6"/>
  <c r="R379" i="6"/>
  <c r="K379" i="6"/>
  <c r="K2720" i="6"/>
  <c r="V2739" i="6"/>
  <c r="K2739" i="6" s="1"/>
  <c r="K2757" i="6"/>
  <c r="S97" i="6"/>
  <c r="K96" i="6"/>
  <c r="V285" i="6"/>
  <c r="U285" i="6" s="1"/>
  <c r="W285" i="6" s="1"/>
  <c r="R109" i="6"/>
  <c r="V2663" i="6"/>
  <c r="V2626" i="6" l="1"/>
  <c r="V2664" i="6"/>
  <c r="K2664" i="6" s="1"/>
  <c r="V2759" i="6"/>
  <c r="K2759" i="6" s="1"/>
  <c r="U457" i="6"/>
  <c r="W457" i="6" s="1"/>
  <c r="R409" i="6"/>
  <c r="V2645" i="6"/>
  <c r="K2645" i="6" s="1"/>
  <c r="R487" i="6"/>
  <c r="R553" i="6"/>
  <c r="T459" i="6"/>
  <c r="V458" i="6"/>
  <c r="R458" i="6" s="1"/>
  <c r="K457" i="6"/>
  <c r="S458" i="6"/>
  <c r="T489" i="6"/>
  <c r="V488" i="6"/>
  <c r="U488" i="6" s="1"/>
  <c r="W488" i="6" s="1"/>
  <c r="U300" i="6"/>
  <c r="W300" i="6" s="1"/>
  <c r="S301" i="6"/>
  <c r="K300" i="6"/>
  <c r="R300" i="6"/>
  <c r="T302" i="6"/>
  <c r="V302" i="6" s="1"/>
  <c r="K302" i="6" s="1"/>
  <c r="V301" i="6"/>
  <c r="V2722" i="6"/>
  <c r="K2722" i="6" s="1"/>
  <c r="U110" i="6"/>
  <c r="W110" i="6" s="1"/>
  <c r="S488" i="6"/>
  <c r="K487" i="6"/>
  <c r="U393" i="6"/>
  <c r="W393" i="6" s="1"/>
  <c r="K127" i="6"/>
  <c r="S128" i="6"/>
  <c r="U319" i="6"/>
  <c r="W319" i="6" s="1"/>
  <c r="K319" i="6"/>
  <c r="R2739" i="6"/>
  <c r="W2739" i="6"/>
  <c r="S2739" i="6"/>
  <c r="S394" i="6"/>
  <c r="K393" i="6"/>
  <c r="R2682" i="6"/>
  <c r="W2682" i="6"/>
  <c r="S2682" i="6"/>
  <c r="V554" i="6"/>
  <c r="U554" i="6" s="1"/>
  <c r="W554" i="6" s="1"/>
  <c r="K2663" i="6"/>
  <c r="U2722" i="6"/>
  <c r="T2723" i="6"/>
  <c r="T2646" i="6"/>
  <c r="U2645" i="6"/>
  <c r="K110" i="6"/>
  <c r="S111" i="6"/>
  <c r="T129" i="6"/>
  <c r="V128" i="6"/>
  <c r="R128" i="6" s="1"/>
  <c r="T2741" i="6"/>
  <c r="U2740" i="6"/>
  <c r="S554" i="6"/>
  <c r="K553" i="6"/>
  <c r="K2721" i="6"/>
  <c r="V394" i="6"/>
  <c r="U394" i="6" s="1"/>
  <c r="W394" i="6" s="1"/>
  <c r="T395" i="6"/>
  <c r="V2683" i="6"/>
  <c r="R2721" i="6"/>
  <c r="W2721" i="6"/>
  <c r="S2721" i="6"/>
  <c r="K536" i="6"/>
  <c r="S537" i="6"/>
  <c r="R2663" i="6"/>
  <c r="S2663" i="6"/>
  <c r="W2663" i="6"/>
  <c r="K2758" i="6"/>
  <c r="V222" i="6"/>
  <c r="R222" i="6" s="1"/>
  <c r="T223" i="6"/>
  <c r="K221" i="6"/>
  <c r="S222" i="6"/>
  <c r="U2683" i="6"/>
  <c r="T2684" i="6"/>
  <c r="R2644" i="6"/>
  <c r="W2644" i="6"/>
  <c r="S2644" i="6"/>
  <c r="T2665" i="6"/>
  <c r="U2664" i="6"/>
  <c r="T112" i="6"/>
  <c r="V111" i="6"/>
  <c r="U111" i="6" s="1"/>
  <c r="W111" i="6" s="1"/>
  <c r="R2625" i="6"/>
  <c r="W2625" i="6"/>
  <c r="S2625" i="6"/>
  <c r="U127" i="6"/>
  <c r="W127" i="6" s="1"/>
  <c r="R536" i="6"/>
  <c r="T2703" i="6"/>
  <c r="U2702" i="6"/>
  <c r="R2758" i="6"/>
  <c r="S2758" i="6"/>
  <c r="W2758" i="6"/>
  <c r="V537" i="6"/>
  <c r="U537" i="6" s="1"/>
  <c r="W537" i="6" s="1"/>
  <c r="T411" i="6"/>
  <c r="V410" i="6"/>
  <c r="U410" i="6" s="1"/>
  <c r="W410" i="6" s="1"/>
  <c r="R97" i="6"/>
  <c r="K97" i="6"/>
  <c r="V2740" i="6"/>
  <c r="R2701" i="6"/>
  <c r="S2701" i="6"/>
  <c r="W2701" i="6"/>
  <c r="R285" i="6"/>
  <c r="K285" i="6"/>
  <c r="U2626" i="6"/>
  <c r="T2627" i="6"/>
  <c r="V2627" i="6" s="1"/>
  <c r="K2626" i="6"/>
  <c r="U221" i="6"/>
  <c r="W221" i="6" s="1"/>
  <c r="R127" i="6"/>
  <c r="U536" i="6"/>
  <c r="W536" i="6" s="1"/>
  <c r="T2760" i="6"/>
  <c r="U2759" i="6"/>
  <c r="K409" i="6"/>
  <c r="S410" i="6"/>
  <c r="V2702" i="6"/>
  <c r="K2702" i="6" s="1"/>
  <c r="R302" i="6" l="1"/>
  <c r="U302" i="6"/>
  <c r="W302" i="6" s="1"/>
  <c r="V2723" i="6"/>
  <c r="K2723" i="6" s="1"/>
  <c r="R410" i="6"/>
  <c r="U458" i="6"/>
  <c r="W458" i="6" s="1"/>
  <c r="K458" i="6"/>
  <c r="S459" i="6"/>
  <c r="V459" i="6"/>
  <c r="U459" i="6" s="1"/>
  <c r="W459" i="6" s="1"/>
  <c r="T460" i="6"/>
  <c r="V2684" i="6"/>
  <c r="K2684" i="6" s="1"/>
  <c r="U128" i="6"/>
  <c r="W128" i="6" s="1"/>
  <c r="S302" i="6"/>
  <c r="K301" i="6"/>
  <c r="R488" i="6"/>
  <c r="U222" i="6"/>
  <c r="W222" i="6" s="1"/>
  <c r="R301" i="6"/>
  <c r="S489" i="6"/>
  <c r="K488" i="6"/>
  <c r="U301" i="6"/>
  <c r="W301" i="6" s="1"/>
  <c r="T490" i="6"/>
  <c r="V489" i="6"/>
  <c r="U489" i="6" s="1"/>
  <c r="W489" i="6" s="1"/>
  <c r="R2740" i="6"/>
  <c r="S2740" i="6"/>
  <c r="W2740" i="6"/>
  <c r="R2626" i="6"/>
  <c r="W2626" i="6"/>
  <c r="S2626" i="6"/>
  <c r="R2664" i="6"/>
  <c r="S2664" i="6"/>
  <c r="W2664" i="6"/>
  <c r="U2741" i="6"/>
  <c r="T2742" i="6"/>
  <c r="U2760" i="6"/>
  <c r="T2761" i="6"/>
  <c r="R394" i="6"/>
  <c r="K394" i="6"/>
  <c r="S395" i="6"/>
  <c r="V2760" i="6"/>
  <c r="K2760" i="6" s="1"/>
  <c r="S411" i="6"/>
  <c r="K410" i="6"/>
  <c r="R111" i="6"/>
  <c r="K128" i="6"/>
  <c r="S129" i="6"/>
  <c r="V2703" i="6"/>
  <c r="V411" i="6"/>
  <c r="R411" i="6" s="1"/>
  <c r="T412" i="6"/>
  <c r="R2702" i="6"/>
  <c r="S2702" i="6"/>
  <c r="W2702" i="6"/>
  <c r="V223" i="6"/>
  <c r="R223" i="6" s="1"/>
  <c r="T224" i="6"/>
  <c r="T130" i="6"/>
  <c r="V129" i="6"/>
  <c r="U129" i="6" s="1"/>
  <c r="W129" i="6" s="1"/>
  <c r="U2723" i="6"/>
  <c r="T2724" i="6"/>
  <c r="U2627" i="6"/>
  <c r="T2628" i="6"/>
  <c r="V2628" i="6" s="1"/>
  <c r="K2627" i="6"/>
  <c r="R2683" i="6"/>
  <c r="W2683" i="6"/>
  <c r="S2683" i="6"/>
  <c r="R554" i="6"/>
  <c r="K554" i="6"/>
  <c r="R2759" i="6"/>
  <c r="S2759" i="6"/>
  <c r="W2759" i="6"/>
  <c r="T396" i="6"/>
  <c r="V395" i="6"/>
  <c r="U395" i="6" s="1"/>
  <c r="W395" i="6" s="1"/>
  <c r="T2647" i="6"/>
  <c r="U2646" i="6"/>
  <c r="R2645" i="6"/>
  <c r="S2645" i="6"/>
  <c r="W2645" i="6"/>
  <c r="T2666" i="6"/>
  <c r="U2665" i="6"/>
  <c r="T2704" i="6"/>
  <c r="U2703" i="6"/>
  <c r="K111" i="6"/>
  <c r="S112" i="6"/>
  <c r="K2683" i="6"/>
  <c r="K222" i="6"/>
  <c r="S223" i="6"/>
  <c r="V2646" i="6"/>
  <c r="R2722" i="6"/>
  <c r="W2722" i="6"/>
  <c r="S2722" i="6"/>
  <c r="V2741" i="6"/>
  <c r="R537" i="6"/>
  <c r="K537" i="6"/>
  <c r="T113" i="6"/>
  <c r="V112" i="6"/>
  <c r="U112" i="6" s="1"/>
  <c r="W112" i="6" s="1"/>
  <c r="U2684" i="6"/>
  <c r="T2685" i="6"/>
  <c r="K2740" i="6"/>
  <c r="V2665" i="6"/>
  <c r="R395" i="6" l="1"/>
  <c r="V2724" i="6"/>
  <c r="K2724" i="6" s="1"/>
  <c r="V460" i="6"/>
  <c r="R460" i="6" s="1"/>
  <c r="R459" i="6"/>
  <c r="S460" i="6"/>
  <c r="K459" i="6"/>
  <c r="V2742" i="6"/>
  <c r="V2704" i="6"/>
  <c r="K2704" i="6" s="1"/>
  <c r="R489" i="6"/>
  <c r="R112" i="6"/>
  <c r="S490" i="6"/>
  <c r="K489" i="6"/>
  <c r="V2647" i="6"/>
  <c r="K2647" i="6" s="1"/>
  <c r="U411" i="6"/>
  <c r="W411" i="6" s="1"/>
  <c r="V490" i="6"/>
  <c r="T2686" i="6"/>
  <c r="U2685" i="6"/>
  <c r="S396" i="6"/>
  <c r="K395" i="6"/>
  <c r="R129" i="6"/>
  <c r="S113" i="6"/>
  <c r="K112" i="6"/>
  <c r="K2703" i="6"/>
  <c r="V396" i="6"/>
  <c r="R396" i="6" s="1"/>
  <c r="U2761" i="6"/>
  <c r="T2762" i="6"/>
  <c r="T2667" i="6"/>
  <c r="U2666" i="6"/>
  <c r="T2725" i="6"/>
  <c r="U2724" i="6"/>
  <c r="R2723" i="6"/>
  <c r="W2723" i="6"/>
  <c r="S2723" i="6"/>
  <c r="R2703" i="6"/>
  <c r="S2703" i="6"/>
  <c r="W2703" i="6"/>
  <c r="V2685" i="6"/>
  <c r="R2760" i="6"/>
  <c r="S2760" i="6"/>
  <c r="W2760" i="6"/>
  <c r="V2666" i="6"/>
  <c r="T114" i="6"/>
  <c r="V113" i="6"/>
  <c r="R113" i="6" s="1"/>
  <c r="K2665" i="6"/>
  <c r="R2646" i="6"/>
  <c r="S2646" i="6"/>
  <c r="W2646" i="6"/>
  <c r="R2627" i="6"/>
  <c r="W2627" i="6"/>
  <c r="S2627" i="6"/>
  <c r="V412" i="6"/>
  <c r="T413" i="6"/>
  <c r="V2761" i="6"/>
  <c r="U2742" i="6"/>
  <c r="T2743" i="6"/>
  <c r="U223" i="6"/>
  <c r="W223" i="6" s="1"/>
  <c r="K223" i="6"/>
  <c r="S224" i="6"/>
  <c r="R2684" i="6"/>
  <c r="S2684" i="6"/>
  <c r="W2684" i="6"/>
  <c r="S130" i="6"/>
  <c r="K129" i="6"/>
  <c r="U2704" i="6"/>
  <c r="T2705" i="6"/>
  <c r="K2646" i="6"/>
  <c r="U2628" i="6"/>
  <c r="T2629" i="6"/>
  <c r="V2629" i="6" s="1"/>
  <c r="K2628" i="6"/>
  <c r="V130" i="6"/>
  <c r="R130" i="6" s="1"/>
  <c r="T131" i="6"/>
  <c r="K2741" i="6"/>
  <c r="R2665" i="6"/>
  <c r="W2665" i="6"/>
  <c r="S2665" i="6"/>
  <c r="U2647" i="6"/>
  <c r="T2648" i="6"/>
  <c r="T225" i="6"/>
  <c r="V224" i="6"/>
  <c r="R224" i="6" s="1"/>
  <c r="S412" i="6"/>
  <c r="K411" i="6"/>
  <c r="R2741" i="6"/>
  <c r="W2741" i="6"/>
  <c r="S2741" i="6"/>
  <c r="V2743" i="6" l="1"/>
  <c r="K2743" i="6" s="1"/>
  <c r="K2742" i="6"/>
  <c r="V2686" i="6"/>
  <c r="K2686" i="6" s="1"/>
  <c r="U460" i="6"/>
  <c r="W460" i="6" s="1"/>
  <c r="K460" i="6"/>
  <c r="U113" i="6"/>
  <c r="W113" i="6" s="1"/>
  <c r="R490" i="6"/>
  <c r="K490" i="6"/>
  <c r="V2667" i="6"/>
  <c r="K2667" i="6" s="1"/>
  <c r="U490" i="6"/>
  <c r="W490" i="6" s="1"/>
  <c r="V131" i="6"/>
  <c r="U2705" i="6"/>
  <c r="T2706" i="6"/>
  <c r="V413" i="6"/>
  <c r="U413" i="6" s="1"/>
  <c r="W413" i="6" s="1"/>
  <c r="U2762" i="6"/>
  <c r="T2763" i="6"/>
  <c r="U2648" i="6"/>
  <c r="T2649" i="6"/>
  <c r="S131" i="6"/>
  <c r="K130" i="6"/>
  <c r="R2704" i="6"/>
  <c r="S2704" i="6"/>
  <c r="W2704" i="6"/>
  <c r="U412" i="6"/>
  <c r="W412" i="6" s="1"/>
  <c r="S413" i="6"/>
  <c r="K412" i="6"/>
  <c r="V2648" i="6"/>
  <c r="R2761" i="6"/>
  <c r="W2761" i="6"/>
  <c r="S2761" i="6"/>
  <c r="R2647" i="6"/>
  <c r="S2647" i="6"/>
  <c r="W2647" i="6"/>
  <c r="U224" i="6"/>
  <c r="W224" i="6" s="1"/>
  <c r="T2630" i="6"/>
  <c r="V2630" i="6" s="1"/>
  <c r="K2629" i="6"/>
  <c r="U2629" i="6"/>
  <c r="U2743" i="6"/>
  <c r="T2744" i="6"/>
  <c r="K113" i="6"/>
  <c r="S114" i="6"/>
  <c r="K2666" i="6"/>
  <c r="K2685" i="6"/>
  <c r="V2705" i="6"/>
  <c r="R2628" i="6"/>
  <c r="S2628" i="6"/>
  <c r="W2628" i="6"/>
  <c r="R2742" i="6"/>
  <c r="S2742" i="6"/>
  <c r="W2742" i="6"/>
  <c r="V114" i="6"/>
  <c r="U114" i="6" s="1"/>
  <c r="W114" i="6" s="1"/>
  <c r="R2666" i="6"/>
  <c r="W2666" i="6"/>
  <c r="S2666" i="6"/>
  <c r="R2685" i="6"/>
  <c r="S2685" i="6"/>
  <c r="W2685" i="6"/>
  <c r="U396" i="6"/>
  <c r="W396" i="6" s="1"/>
  <c r="K396" i="6"/>
  <c r="S225" i="6"/>
  <c r="K224" i="6"/>
  <c r="V2762" i="6"/>
  <c r="U2667" i="6"/>
  <c r="T2668" i="6"/>
  <c r="T2687" i="6"/>
  <c r="U2686" i="6"/>
  <c r="R2724" i="6"/>
  <c r="W2724" i="6"/>
  <c r="S2724" i="6"/>
  <c r="T2726" i="6"/>
  <c r="U2725" i="6"/>
  <c r="V225" i="6"/>
  <c r="K225" i="6" s="1"/>
  <c r="U130" i="6"/>
  <c r="W130" i="6" s="1"/>
  <c r="R412" i="6"/>
  <c r="K2761" i="6"/>
  <c r="V2725" i="6"/>
  <c r="V2706" i="6" l="1"/>
  <c r="K2706" i="6" s="1"/>
  <c r="V2744" i="6"/>
  <c r="K2744" i="6" s="1"/>
  <c r="V2687" i="6"/>
  <c r="V2649" i="6"/>
  <c r="K2649" i="6" s="1"/>
  <c r="V2726" i="6"/>
  <c r="K2726" i="6" s="1"/>
  <c r="U225" i="6"/>
  <c r="W225" i="6" s="1"/>
  <c r="R225" i="6"/>
  <c r="R131" i="6"/>
  <c r="K131" i="6"/>
  <c r="T2727" i="6"/>
  <c r="U2726" i="6"/>
  <c r="T2669" i="6"/>
  <c r="U2668" i="6"/>
  <c r="R2667" i="6"/>
  <c r="W2667" i="6"/>
  <c r="S2667" i="6"/>
  <c r="R413" i="6"/>
  <c r="K413" i="6"/>
  <c r="R2686" i="6"/>
  <c r="S2686" i="6"/>
  <c r="W2686" i="6"/>
  <c r="R2648" i="6"/>
  <c r="S2648" i="6"/>
  <c r="W2648" i="6"/>
  <c r="R2705" i="6"/>
  <c r="W2705" i="6"/>
  <c r="S2705" i="6"/>
  <c r="K2725" i="6"/>
  <c r="R2743" i="6"/>
  <c r="S2743" i="6"/>
  <c r="W2743" i="6"/>
  <c r="U2763" i="6"/>
  <c r="T2764" i="6"/>
  <c r="R114" i="6"/>
  <c r="K114" i="6"/>
  <c r="R2629" i="6"/>
  <c r="S2629" i="6"/>
  <c r="W2629" i="6"/>
  <c r="R2762" i="6"/>
  <c r="W2762" i="6"/>
  <c r="S2762" i="6"/>
  <c r="V2668" i="6"/>
  <c r="K2668" i="6" s="1"/>
  <c r="T2631" i="6"/>
  <c r="U2630" i="6"/>
  <c r="K2630" i="6"/>
  <c r="V2763" i="6"/>
  <c r="K2763" i="6" s="1"/>
  <c r="K2648" i="6"/>
  <c r="K2705" i="6"/>
  <c r="U2649" i="6"/>
  <c r="T2650" i="6"/>
  <c r="U2706" i="6"/>
  <c r="T2707" i="6"/>
  <c r="R2725" i="6"/>
  <c r="W2725" i="6"/>
  <c r="S2725" i="6"/>
  <c r="T2688" i="6"/>
  <c r="U2687" i="6"/>
  <c r="K2687" i="6"/>
  <c r="U2744" i="6"/>
  <c r="T2745" i="6"/>
  <c r="K2762" i="6"/>
  <c r="U131" i="6"/>
  <c r="W131" i="6" s="1"/>
  <c r="V2650" i="6" l="1"/>
  <c r="K2650" i="6" s="1"/>
  <c r="V2688" i="6"/>
  <c r="S2763" i="6"/>
  <c r="V2727" i="6"/>
  <c r="K2727" i="6" s="1"/>
  <c r="U2764" i="6"/>
  <c r="T2765" i="6"/>
  <c r="T2746" i="6"/>
  <c r="U2745" i="6"/>
  <c r="V2764" i="6"/>
  <c r="R2668" i="6"/>
  <c r="S2668" i="6"/>
  <c r="W2668" i="6"/>
  <c r="U2707" i="6"/>
  <c r="T2708" i="6"/>
  <c r="U2669" i="6"/>
  <c r="T2670" i="6"/>
  <c r="R2706" i="6"/>
  <c r="W2706" i="6"/>
  <c r="S2706" i="6"/>
  <c r="R2630" i="6"/>
  <c r="S2630" i="6"/>
  <c r="W2630" i="6"/>
  <c r="R2726" i="6"/>
  <c r="S2726" i="6"/>
  <c r="W2726" i="6"/>
  <c r="T2689" i="6"/>
  <c r="V2689" i="6" s="1"/>
  <c r="U2688" i="6"/>
  <c r="K2688" i="6"/>
  <c r="U2650" i="6"/>
  <c r="T2651" i="6"/>
  <c r="T2632" i="6"/>
  <c r="U2631" i="6"/>
  <c r="V2707" i="6"/>
  <c r="K2707" i="6" s="1"/>
  <c r="V2745" i="6"/>
  <c r="K2745" i="6" s="1"/>
  <c r="U2727" i="6"/>
  <c r="R2763" i="6"/>
  <c r="W2763" i="6"/>
  <c r="R2744" i="6"/>
  <c r="S2744" i="6"/>
  <c r="W2744" i="6"/>
  <c r="R2687" i="6"/>
  <c r="S2687" i="6"/>
  <c r="W2687" i="6"/>
  <c r="R2649" i="6"/>
  <c r="W2649" i="6"/>
  <c r="S2649" i="6"/>
  <c r="V2669" i="6"/>
  <c r="K2669" i="6" s="1"/>
  <c r="V2631" i="6"/>
  <c r="V2765" i="6" l="1"/>
  <c r="V2746" i="6"/>
  <c r="K2746" i="6" s="1"/>
  <c r="R2631" i="6"/>
  <c r="S2631" i="6"/>
  <c r="W2631" i="6"/>
  <c r="U2632" i="6"/>
  <c r="U2670" i="6"/>
  <c r="U2651" i="6"/>
  <c r="R2669" i="6"/>
  <c r="W2669" i="6"/>
  <c r="S2669" i="6"/>
  <c r="V2632" i="6"/>
  <c r="K2632" i="6" s="1"/>
  <c r="R2727" i="6"/>
  <c r="S2727" i="6"/>
  <c r="W2727" i="6"/>
  <c r="R2650" i="6"/>
  <c r="W2650" i="6"/>
  <c r="S2650" i="6"/>
  <c r="V2670" i="6"/>
  <c r="K2670" i="6" s="1"/>
  <c r="U2708" i="6"/>
  <c r="U2746" i="6"/>
  <c r="V2708" i="6"/>
  <c r="K2708" i="6" s="1"/>
  <c r="R2688" i="6"/>
  <c r="S2688" i="6"/>
  <c r="W2688" i="6"/>
  <c r="R2707" i="6"/>
  <c r="W2707" i="6"/>
  <c r="S2707" i="6"/>
  <c r="K2764" i="6"/>
  <c r="R2764" i="6"/>
  <c r="S2764" i="6"/>
  <c r="W2764" i="6"/>
  <c r="V2651" i="6"/>
  <c r="K2651" i="6" s="1"/>
  <c r="R2745" i="6"/>
  <c r="W2745" i="6"/>
  <c r="S2745" i="6"/>
  <c r="K2631" i="6"/>
  <c r="U2689" i="6"/>
  <c r="K2689" i="6"/>
  <c r="U2765" i="6"/>
  <c r="K2765" i="6"/>
  <c r="R2689" i="6" l="1"/>
  <c r="W2689" i="6"/>
  <c r="S2689" i="6"/>
  <c r="R2651" i="6"/>
  <c r="W2651" i="6"/>
  <c r="S2651" i="6"/>
  <c r="R2746" i="6"/>
  <c r="W2746" i="6"/>
  <c r="S2746" i="6"/>
  <c r="R2670" i="6"/>
  <c r="S2670" i="6"/>
  <c r="W2670" i="6"/>
  <c r="R2708" i="6"/>
  <c r="W2708" i="6"/>
  <c r="S2708" i="6"/>
  <c r="R2632" i="6"/>
  <c r="S2632" i="6"/>
  <c r="W2632" i="6"/>
  <c r="R2765" i="6"/>
  <c r="S2765" i="6"/>
  <c r="W27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507"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614"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<sst xmlns="http://schemas.openxmlformats.org/spreadsheetml/2006/main" count="11898" uniqueCount="1561">
  <si>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</si>
  <si>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</si>
  <si>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</si>
  <si>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</si>
  <si>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</si>
  <si>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</si>
  <si>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</si>
  <si>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</si>
  <si>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</si>
  <si>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</si>
  <si>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</si>
  <si>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</si>
  <si>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</si>
  <si>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</si>
  <si>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</si>
  <si>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</si>
  <si>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</si>
  <si>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</si>
  <si>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</si>
  <si>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</si>
  <si>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</si>
  <si>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</si>
  <si>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</si>
  <si>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</si>
  <si>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</si>
  <si>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</si>
  <si>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</si>
  <si>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</si>
  <si>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</si>
  <si>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</si>
  <si>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</si>
  <si>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</si>
  <si>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</si>
  <si>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</si>
  <si>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</si>
  <si>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</si>
  <si>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</si>
  <si>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</si>
  <si>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</si>
  <si>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</si>
  <si>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</si>
  <si>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</si>
  <si>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</si>
  <si>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</si>
  <si>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</si>
  <si>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</si>
  <si>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</si>
  <si>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</si>
  <si>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</si>
  <si>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</si>
  <si>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</si>
  <si>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</si>
  <si>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</si>
  <si>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</si>
  <si>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</si>
  <si>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</si>
  <si>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</si>
  <si>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</si>
  <si>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</si>
  <si>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</si>
  <si>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</si>
  <si>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</si>
  <si>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</si>
  <si>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</si>
  <si>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</si>
  <si>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</si>
  <si>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</si>
  <si>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</si>
  <si>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</si>
  <si>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</si>
  <si>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</si>
  <si>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</si>
  <si>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</si>
  <si>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</si>
  <si>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</si>
  <si>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</si>
  <si>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</si>
  <si>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</si>
  <si>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</si>
  <si>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</si>
  <si>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</si>
  <si>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</si>
  <si>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</si>
  <si>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</si>
  <si>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</si>
  <si>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</si>
  <si>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</si>
  <si>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</si>
  <si>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</si>
  <si>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</si>
  <si>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</si>
  <si>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</si>
  <si>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</si>
  <si>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</si>
  <si>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</si>
  <si>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</si>
  <si>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</si>
  <si>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</si>
  <si>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</si>
  <si>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</si>
  <si>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</si>
  <si>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</si>
  <si>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</si>
  <si>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</si>
  <si>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</si>
  <si>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</si>
  <si>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</si>
  <si>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</si>
  <si>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</si>
  <si>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</si>
  <si>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</si>
  <si>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</si>
  <si>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</si>
  <si>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</si>
  <si>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</si>
  <si>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</si>
  <si>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</si>
  <si>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</si>
  <si>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</si>
  <si>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</si>
  <si>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</si>
  <si>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</si>
  <si>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</si>
  <si>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</si>
  <si>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</si>
  <si>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</si>
  <si>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</si>
  <si>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</si>
  <si>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</si>
  <si>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</si>
  <si>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</si>
  <si>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</si>
  <si>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</si>
  <si>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</si>
  <si>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</si>
  <si>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</si>
  <si>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</si>
  <si>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</si>
  <si>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</si>
  <si>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</si>
  <si>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</si>
  <si>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</si>
  <si>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</si>
  <si>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</si>
  <si>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</si>
  <si>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</si>
  <si>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</si>
  <si>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</si>
  <si>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</si>
  <si>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</si>
  <si>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</si>
  <si>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</si>
  <si>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</si>
  <si>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</si>
  <si>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</si>
  <si>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</si>
  <si>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</si>
  <si>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</si>
  <si>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</si>
  <si>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</si>
  <si>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</si>
  <si>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</si>
  <si>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</si>
  <si>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</si>
  <si>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</si>
  <si>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</si>
  <si>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</si>
  <si>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</si>
  <si>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</si>
  <si>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</si>
  <si>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</si>
  <si>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</si>
  <si>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</si>
  <si>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</si>
  <si>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</si>
  <si>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</si>
  <si>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</si>
  <si>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</si>
  <si>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</si>
  <si>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</si>
  <si>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</si>
  <si>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</si>
  <si>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</si>
  <si>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</si>
  <si>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</si>
  <si>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</si>
  <si>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</si>
  <si>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</si>
  <si>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</si>
  <si>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</si>
  <si>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</si>
  <si>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</si>
  <si>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</si>
  <si>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</si>
  <si>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</si>
  <si>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</si>
  <si>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</si>
  <si>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</si>
  <si>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</si>
  <si>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</si>
  <si>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</si>
  <si>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</si>
  <si>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</si>
  <si>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</si>
  <si>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</si>
  <si>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</si>
  <si>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</si>
  <si>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</si>
  <si>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</si>
  <si>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</si>
  <si>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</si>
  <si>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</si>
  <si>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</si>
  <si>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</si>
  <si>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</si>
  <si>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</si>
  <si>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</si>
  <si>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</si>
  <si>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</si>
  <si>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</si>
  <si>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</si>
  <si>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</si>
  <si>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</si>
  <si>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</si>
  <si>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</si>
  <si>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</si>
  <si>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</si>
  <si>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</si>
  <si>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</si>
  <si>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</si>
  <si>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</si>
  <si>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</si>
  <si>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</si>
  <si>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</si>
  <si>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</si>
  <si>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</si>
  <si>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</si>
  <si>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</si>
  <si>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</si>
  <si>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</si>
  <si>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</si>
  <si>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</si>
  <si>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</si>
  <si>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</si>
  <si>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</si>
  <si>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</si>
  <si>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</si>
  <si>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</si>
  <si>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</si>
  <si>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</si>
  <si>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</si>
  <si>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</si>
  <si>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</si>
  <si>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</si>
  <si>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</si>
  <si>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</si>
  <si>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</si>
  <si>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</si>
  <si>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</si>
  <si>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</si>
  <si>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</si>
  <si>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</si>
  <si>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</si>
  <si>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</si>
  <si>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</si>
  <si>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</si>
  <si>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</si>
  <si>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</si>
  <si>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</si>
  <si>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</si>
  <si>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</si>
  <si>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</si>
  <si>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</si>
  <si>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</si>
  <si>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</si>
  <si>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</si>
  <si>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</si>
  <si>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</si>
  <si>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</si>
  <si>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</si>
  <si>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</si>
  <si>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</si>
  <si>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</si>
  <si>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</si>
  <si>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</si>
  <si>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</si>
  <si>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</si>
  <si>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</si>
  <si>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</si>
  <si>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</si>
  <si>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</si>
  <si>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</si>
  <si>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</si>
  <si>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</si>
  <si>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</si>
  <si>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</si>
  <si>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</si>
  <si>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</si>
  <si>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</si>
  <si>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</si>
  <si>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</si>
  <si>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</si>
  <si>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</si>
  <si>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</si>
  <si>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</si>
  <si>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</si>
  <si>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</si>
  <si>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</si>
  <si>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</si>
  <si>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</si>
  <si>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</si>
  <si>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</si>
  <si>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</si>
  <si>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</si>
  <si>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</si>
  <si>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</si>
  <si>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</si>
  <si>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</si>
  <si>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</si>
  <si>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</si>
  <si>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</si>
  <si>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</si>
  <si>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</si>
  <si>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</si>
  <si>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</si>
  <si>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</si>
  <si>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</si>
  <si>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</si>
  <si>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</si>
  <si>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</si>
  <si>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</si>
  <si>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</si>
  <si>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</si>
  <si>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</si>
  <si>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</si>
  <si>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</si>
  <si>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</si>
  <si>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</si>
  <si>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</si>
  <si>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</si>
  <si>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</si>
  <si>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</si>
  <si>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</si>
  <si>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</si>
  <si>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</si>
  <si>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</si>
  <si>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</si>
  <si>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</si>
  <si>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</si>
  <si>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</si>
  <si>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</si>
  <si>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</si>
  <si>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</si>
  <si>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</si>
  <si>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</si>
  <si>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</si>
  <si>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</si>
  <si>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</si>
  <si>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</si>
  <si>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</si>
  <si>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</si>
  <si>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</si>
  <si>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</si>
  <si>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</si>
  <si>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</si>
  <si>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</si>
  <si>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</si>
  <si>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</si>
  <si>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</si>
  <si>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</si>
  <si>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</si>
  <si>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</si>
  <si>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</si>
  <si>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</si>
  <si>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</si>
  <si>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</si>
  <si>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</si>
  <si>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</si>
  <si>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</si>
  <si>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</si>
  <si>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</si>
  <si>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</si>
  <si>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</si>
  <si>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</si>
  <si>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</si>
  <si>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</si>
  <si>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</si>
  <si>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</si>
  <si>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</si>
  <si>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</si>
  <si>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</si>
  <si>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</si>
  <si>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</si>
  <si>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</si>
  <si>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</si>
  <si>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</si>
  <si>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</si>
  <si>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</si>
  <si>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</si>
  <si>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</si>
  <si>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</si>
  <si>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</si>
  <si>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</si>
  <si>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</si>
  <si>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</si>
  <si>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</si>
  <si>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</si>
  <si>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</si>
  <si>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</si>
  <si>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</si>
  <si>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</si>
  <si>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</si>
  <si>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</si>
  <si>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</si>
  <si>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</si>
  <si>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</si>
  <si>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</si>
  <si>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</si>
  <si>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</si>
  <si>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</si>
  <si>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</si>
  <si>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</si>
  <si>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</si>
  <si>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</si>
  <si>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</si>
  <si>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</si>
  <si>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</si>
  <si>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</si>
  <si>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</si>
  <si>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</si>
  <si>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</si>
  <si>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</si>
  <si>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</si>
  <si>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</si>
  <si>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</si>
  <si>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</si>
  <si>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</si>
  <si>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</si>
  <si>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</si>
  <si>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</si>
  <si>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</si>
  <si>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</si>
  <si>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</si>
  <si>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</si>
  <si>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</si>
  <si>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</si>
  <si>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</si>
  <si>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</si>
  <si>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</si>
  <si>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</si>
  <si>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</si>
  <si>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</si>
  <si>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</si>
  <si>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</si>
  <si>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</si>
  <si>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</si>
  <si>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</si>
  <si>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</si>
  <si>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</si>
  <si>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</si>
  <si>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</si>
  <si>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</si>
  <si>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</si>
  <si>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</si>
  <si>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</si>
  <si>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</si>
  <si>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</si>
  <si>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</si>
  <si>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</si>
  <si>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</si>
  <si>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</si>
  <si>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</si>
  <si>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</si>
  <si>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</si>
  <si>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</si>
  <si>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</si>
  <si>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</si>
  <si>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</si>
  <si>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</si>
  <si>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</si>
  <si>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</si>
  <si>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</si>
  <si>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</si>
  <si>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</si>
  <si>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</si>
  <si>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</si>
  <si>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</si>
  <si>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</si>
  <si>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</si>
  <si>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</si>
  <si>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</si>
  <si>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</si>
  <si>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</si>
  <si>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</si>
  <si>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</si>
  <si>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</si>
  <si>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</si>
  <si>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</si>
  <si>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</si>
  <si>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</si>
  <si>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</si>
  <si>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</si>
  <si>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</si>
  <si>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</si>
  <si>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</si>
  <si>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</si>
  <si>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</si>
  <si>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</si>
  <si>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</si>
  <si>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</si>
  <si>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</si>
  <si>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</si>
  <si>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</si>
  <si>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</si>
  <si>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</si>
  <si>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</si>
  <si>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</si>
  <si>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</si>
  <si>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</si>
  <si>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</si>
  <si>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</si>
  <si>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</si>
  <si>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</si>
  <si>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</si>
  <si>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</si>
  <si>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</si>
  <si>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</si>
  <si>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</si>
  <si>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</si>
  <si>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</si>
  <si>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</si>
  <si>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</si>
  <si>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</si>
  <si>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</si>
  <si>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</si>
  <si>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</si>
  <si>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</si>
  <si>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</si>
  <si>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</si>
  <si>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</si>
  <si>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</si>
  <si>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</si>
  <si>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</si>
  <si>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</si>
  <si>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</si>
  <si>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</si>
  <si>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</si>
  <si>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</si>
  <si>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</si>
  <si>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</si>
  <si>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</si>
  <si>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</si>
  <si>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</si>
  <si>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</si>
  <si>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</si>
  <si>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</si>
  <si>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</si>
  <si>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</si>
  <si>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</si>
  <si>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</si>
  <si>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</si>
  <si>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</si>
  <si>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</si>
  <si>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</si>
  <si>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</si>
  <si>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</si>
  <si>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</si>
  <si>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</si>
  <si>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</si>
  <si>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</si>
  <si>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</si>
  <si>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</si>
  <si>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</si>
  <si>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</si>
  <si>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</si>
  <si>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</si>
  <si>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</si>
  <si>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</si>
  <si>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</si>
  <si>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</si>
  <si>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</si>
  <si>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</si>
  <si>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</si>
  <si>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</si>
  <si>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</si>
  <si>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</si>
  <si>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</si>
  <si>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</si>
  <si>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</si>
  <si>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</si>
  <si>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</si>
  <si>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</si>
  <si>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</si>
  <si>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</si>
  <si>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</si>
  <si>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</si>
  <si>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</si>
  <si>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</si>
  <si>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</si>
  <si>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</si>
  <si>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</si>
  <si>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</si>
  <si>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</si>
  <si>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</si>
  <si>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</si>
  <si>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</si>
  <si>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</si>
  <si>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</si>
  <si>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</si>
  <si>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</si>
  <si>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</si>
  <si>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</si>
  <si>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</si>
  <si>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</si>
  <si>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</si>
  <si>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</si>
  <si>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</si>
  <si>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</si>
  <si>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</si>
  <si>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</si>
  <si>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</si>
  <si>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</si>
  <si>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</si>
  <si>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</si>
  <si>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</si>
  <si>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</si>
  <si>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</si>
  <si>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</si>
  <si>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</si>
  <si>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</si>
  <si>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</si>
  <si>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</si>
  <si>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</si>
  <si>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</si>
  <si>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</si>
  <si>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</si>
  <si>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</si>
  <si>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</si>
  <si>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</si>
  <si>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</si>
  <si>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</si>
  <si>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</si>
  <si>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</si>
  <si>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</si>
  <si>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</si>
  <si>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</si>
  <si>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</si>
  <si>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</si>
  <si>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</si>
  <si>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</si>
  <si>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</si>
  <si>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</si>
  <si>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</si>
  <si>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</si>
  <si>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</si>
  <si>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</si>
  <si>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</si>
  <si>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</si>
  <si>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</si>
  <si>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</si>
  <si>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</si>
  <si>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</si>
  <si>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</si>
  <si>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</si>
  <si>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</si>
  <si>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</si>
  <si>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</si>
  <si>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</si>
  <si>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</si>
  <si>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</si>
  <si>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</si>
  <si>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</si>
  <si>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</si>
  <si>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</si>
  <si>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</si>
  <si>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</si>
  <si>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</si>
  <si>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</si>
  <si>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</si>
  <si>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</si>
  <si>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</si>
  <si>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</si>
  <si>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</si>
  <si>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</si>
  <si>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</si>
  <si>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</si>
  <si>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</si>
  <si>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</si>
  <si>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</si>
  <si>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</si>
  <si>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</si>
  <si>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</si>
  <si>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</si>
  <si>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</si>
  <si>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</si>
  <si>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</si>
  <si>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</si>
  <si>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</si>
  <si>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</si>
  <si>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</si>
  <si>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</si>
  <si>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</si>
  <si>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</si>
  <si>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</si>
  <si>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</si>
  <si>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</si>
  <si>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</si>
  <si>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</si>
  <si>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</si>
  <si>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</si>
  <si>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</si>
  <si>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</si>
  <si>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</si>
  <si>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</si>
  <si>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</si>
  <si>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</si>
  <si>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</si>
  <si>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</si>
  <si>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</si>
  <si>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</si>
  <si>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</si>
  <si>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</si>
  <si>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</si>
  <si>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</si>
  <si>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</si>
  <si>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</si>
  <si>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</si>
  <si>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</si>
  <si>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</si>
  <si>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</si>
  <si>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</si>
  <si>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</si>
  <si>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</si>
  <si>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</si>
  <si>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</si>
  <si>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</si>
  <si>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</si>
  <si>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</si>
  <si>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</si>
  <si>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</si>
  <si>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</si>
  <si>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</si>
  <si>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</si>
  <si>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</si>
  <si>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</si>
  <si>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</si>
  <si>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</si>
  <si>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</si>
  <si>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</si>
  <si>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</si>
  <si>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</si>
  <si>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</si>
  <si>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</si>
  <si>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</si>
  <si>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</si>
  <si>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</si>
  <si>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</si>
  <si>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</si>
  <si>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</si>
  <si>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</si>
  <si>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</si>
  <si>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</si>
  <si>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</si>
  <si>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</si>
  <si>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</si>
  <si>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</si>
  <si>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</si>
  <si>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</si>
  <si>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</si>
  <si>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</si>
  <si>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</si>
  <si>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</si>
  <si>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</si>
  <si>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</si>
  <si>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</si>
  <si>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</si>
  <si>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</si>
  <si>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</si>
  <si>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</si>
  <si>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</si>
  <si>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</si>
  <si>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</si>
  <si>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</si>
  <si>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</si>
  <si>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</si>
  <si>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</si>
  <si>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</si>
  <si>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</si>
  <si>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</si>
  <si>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</si>
  <si>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</si>
  <si>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</si>
  <si>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</si>
  <si>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</si>
  <si>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</si>
  <si>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</si>
  <si>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</si>
  <si>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</si>
  <si>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</si>
  <si>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</si>
  <si>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</si>
  <si>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</si>
  <si>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</si>
  <si>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</si>
  <si>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</si>
  <si>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</si>
  <si>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</si>
  <si>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</si>
  <si>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</si>
  <si>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</si>
  <si>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</si>
  <si>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</si>
  <si>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</si>
  <si>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</si>
  <si>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</si>
  <si>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</si>
  <si>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</si>
  <si>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</si>
  <si>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</si>
  <si>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</si>
  <si>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</si>
  <si>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</si>
  <si>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</si>
  <si>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</si>
  <si>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</si>
  <si>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</si>
  <si>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</si>
  <si>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</si>
  <si>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</si>
  <si>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</si>
  <si>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</si>
  <si>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</si>
  <si>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</si>
  <si>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</si>
  <si>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</si>
  <si>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</si>
  <si>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</si>
  <si>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</si>
  <si>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</si>
  <si>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</si>
  <si>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</si>
  <si>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</si>
  <si>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</si>
  <si>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</si>
  <si>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</si>
  <si>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</si>
  <si>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</si>
  <si>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</si>
  <si>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</si>
  <si>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</si>
  <si>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</si>
  <si>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</si>
  <si>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</si>
  <si>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</si>
  <si>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</si>
  <si>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</si>
  <si>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</si>
  <si>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</si>
  <si>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</si>
  <si>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</si>
  <si>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</si>
  <si>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</si>
  <si>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</si>
  <si>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</si>
  <si>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</si>
  <si>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</si>
  <si>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</si>
  <si>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</si>
  <si>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</si>
  <si>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</si>
  <si>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</si>
  <si>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</si>
  <si>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</si>
  <si>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</si>
  <si>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</si>
  <si>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</si>
  <si>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</si>
  <si>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</si>
  <si>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</si>
  <si>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</si>
  <si>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</si>
  <si>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</si>
  <si>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</si>
  <si>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</si>
  <si>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</si>
  <si>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</si>
  <si>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</si>
  <si>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</si>
  <si>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</si>
  <si>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</si>
  <si>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</si>
  <si>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</si>
  <si>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</si>
  <si>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</si>
  <si>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</si>
  <si>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</si>
  <si>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</si>
  <si>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</si>
  <si>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</si>
  <si>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</si>
  <si>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</si>
  <si>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</si>
  <si>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</si>
  <si>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</si>
  <si>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</si>
  <si>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</si>
  <si>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</si>
  <si>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</si>
  <si>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</si>
  <si>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</si>
  <si>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</si>
  <si>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</si>
  <si>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</si>
  <si>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</si>
  <si>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</si>
  <si>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</si>
  <si>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</si>
  <si>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</si>
  <si>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</si>
  <si>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</si>
  <si>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</si>
  <si>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</si>
  <si>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</si>
  <si>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</si>
  <si>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</si>
  <si>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</si>
  <si>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</si>
  <si>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</si>
  <si>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</si>
  <si>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</si>
  <si>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</si>
  <si>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</si>
  <si>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</si>
  <si>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</si>
  <si>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</si>
  <si>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</si>
  <si>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</si>
  <si>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</si>
  <si>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</si>
  <si>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</si>
  <si>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</si>
  <si>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</si>
  <si>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</si>
  <si>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</si>
  <si>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</si>
  <si>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</si>
  <si>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</si>
  <si>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</si>
  <si>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</si>
  <si>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</si>
  <si>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</si>
  <si>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</si>
  <si>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</si>
  <si>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</si>
  <si>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</si>
  <si>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</si>
  <si>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</si>
  <si>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</si>
  <si>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</si>
  <si>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</si>
  <si>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</si>
  <si>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</si>
  <si>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</si>
  <si>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</si>
  <si>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</si>
  <si>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</si>
  <si>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</si>
  <si>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</si>
  <si>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</si>
  <si>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</si>
  <si>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</si>
  <si>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</si>
  <si>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</si>
  <si>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</si>
  <si>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</si>
  <si>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</si>
  <si>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</si>
  <si>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</si>
  <si>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</si>
  <si>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</si>
  <si>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</si>
  <si>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</si>
  <si>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</si>
  <si>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</si>
  <si>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</si>
  <si>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</si>
  <si>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</si>
  <si>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</si>
  <si>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</si>
  <si>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</si>
  <si>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</si>
  <si>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</si>
  <si>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</si>
  <si>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</si>
  <si>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</si>
  <si>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</si>
  <si>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</si>
  <si>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</si>
  <si>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</si>
  <si>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</si>
  <si>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</si>
  <si>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</si>
  <si>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</si>
  <si>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</si>
  <si>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</si>
  <si>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</si>
  <si>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</si>
  <si>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</si>
  <si>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</si>
  <si>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</si>
  <si>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</si>
  <si>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</si>
  <si>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</si>
  <si>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</si>
  <si>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</si>
  <si>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</si>
  <si>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</si>
  <si>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</si>
  <si>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</si>
  <si>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</si>
  <si>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</si>
  <si>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</si>
  <si>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</si>
  <si>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</si>
  <si>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</si>
  <si>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</si>
  <si>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</si>
  <si>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</si>
  <si>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</si>
  <si>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</si>
  <si>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</si>
  <si>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</si>
  <si>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</si>
  <si>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</si>
  <si>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</si>
  <si>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</si>
  <si>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</si>
  <si>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</si>
  <si>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</si>
  <si>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</si>
  <si>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</si>
  <si>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</si>
  <si>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</si>
  <si>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</si>
  <si>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</si>
  <si>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</si>
  <si>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</si>
  <si>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</si>
  <si>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</si>
  <si>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</si>
  <si>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</si>
  <si>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</si>
  <si>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</si>
  <si>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</si>
  <si>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</si>
  <si>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</si>
  <si>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</si>
  <si>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</si>
  <si>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</si>
  <si>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</si>
  <si>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</si>
  <si>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</si>
  <si>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</si>
  <si>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</si>
  <si>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</si>
  <si>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</si>
  <si>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</si>
  <si>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</si>
  <si>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</si>
  <si>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</si>
  <si>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</si>
  <si>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</si>
  <si>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</si>
  <si>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</si>
  <si>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</si>
  <si>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</si>
  <si>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</si>
  <si>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</si>
  <si>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</si>
  <si>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</si>
  <si>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</si>
  <si>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</si>
  <si>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</si>
  <si>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</si>
  <si>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</si>
  <si>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</si>
  <si>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</si>
  <si>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</si>
  <si>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</si>
  <si>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</si>
  <si>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</si>
  <si>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</si>
  <si>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</si>
  <si>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</si>
  <si>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</si>
  <si>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</si>
  <si>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</si>
  <si>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</si>
  <si>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</si>
  <si>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</si>
  <si>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</si>
  <si>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</si>
  <si>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</si>
  <si>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</si>
  <si>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</si>
  <si>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</si>
  <si>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</si>
  <si>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</si>
  <si>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</si>
  <si>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</si>
  <si>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</si>
  <si>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</si>
  <si>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</si>
  <si>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</si>
  <si>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</si>
  <si>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</si>
  <si>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</si>
  <si>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</si>
  <si>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</si>
  <si>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</si>
  <si>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</si>
  <si>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</si>
  <si>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</si>
  <si>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</si>
  <si>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</si>
  <si>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</si>
  <si>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</si>
  <si>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</si>
  <si>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</si>
  <si>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</si>
  <si>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</si>
  <si>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</si>
  <si>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</si>
  <si>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</si>
  <si>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</si>
  <si>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</si>
  <si>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</si>
  <si>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</si>
  <si>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</si>
  <si>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</si>
  <si>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</si>
  <si>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</si>
  <si>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</si>
  <si>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</si>
  <si>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</si>
  <si>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</si>
  <si>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</si>
  <si>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</si>
  <si>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</si>
  <si>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</si>
  <si>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</si>
  <si>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</si>
  <si>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</si>
  <si>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</si>
  <si>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</si>
  <si>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</si>
  <si>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</si>
  <si>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</si>
  <si>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</si>
  <si>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</si>
  <si>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</si>
  <si>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</si>
  <si>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</si>
  <si>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</si>
  <si>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</si>
  <si>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</si>
  <si>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</si>
  <si>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</si>
  <si>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</si>
  <si>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</si>
  <si>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</si>
  <si>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</si>
  <si>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</si>
  <si>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</si>
  <si>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</si>
  <si>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</si>
  <si>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</si>
  <si>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</si>
  <si>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</si>
  <si>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</si>
  <si>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</si>
  <si>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</si>
  <si>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</si>
  <si>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</si>
  <si>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</si>
  <si>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</si>
  <si>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</si>
  <si>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</si>
  <si>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</si>
  <si>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</si>
  <si>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</si>
  <si>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</si>
  <si>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</si>
  <si>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</si>
  <si>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</si>
  <si>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</si>
  <si>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</si>
  <si>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</si>
  <si>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</si>
  <si>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</si>
  <si>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</si>
  <si>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</si>
  <si>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</si>
  <si>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</si>
  <si>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</si>
  <si>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</si>
  <si>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</si>
  <si>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</si>
  <si>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</si>
  <si>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</si>
  <si>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</si>
  <si>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</si>
  <si>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</si>
  <si>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</si>
  <si>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</si>
  <si>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</si>
  <si>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</si>
  <si>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</si>
  <si>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</si>
  <si>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</si>
  <si>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</si>
  <si>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</si>
  <si>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</si>
  <si>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</si>
  <si>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</si>
  <si>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</si>
  <si>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</si>
  <si>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</si>
  <si>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</si>
  <si>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</si>
  <si>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</si>
  <si>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</si>
  <si>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</si>
  <si>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</si>
  <si>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</si>
  <si>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</si>
  <si>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</si>
  <si>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</si>
  <si>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</si>
  <si>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</si>
  <si>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</si>
  <si>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</si>
  <si>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</si>
  <si>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</si>
  <si>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</si>
  <si>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</si>
  <si>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</si>
  <si>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</si>
  <si>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</si>
  <si>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</si>
  <si>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</si>
  <si>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</si>
  <si>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</si>
  <si>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</si>
  <si>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</si>
  <si>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</si>
  <si>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</si>
  <si>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</si>
  <si>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</si>
  <si>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</si>
  <si>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</si>
  <si>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</si>
  <si>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</si>
  <si>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</si>
  <si>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</si>
  <si>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</si>
  <si>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</si>
  <si>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</si>
  <si>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</si>
  <si>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</si>
  <si>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</si>
  <si>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</si>
  <si>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</si>
  <si>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</si>
  <si>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</si>
  <si>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</si>
  <si>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</si>
  <si>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</si>
  <si>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</si>
  <si>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</si>
  <si>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</si>
  <si>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</si>
  <si>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</si>
  <si>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</si>
  <si>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</si>
  <si>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</si>
  <si>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</si>
  <si>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</si>
  <si>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</si>
  <si>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</si>
  <si>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</si>
  <si>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</si>
  <si>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</si>
  <si>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</si>
  <si>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</si>
  <si>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</si>
  <si>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</si>
  <si>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</si>
  <si>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</si>
  <si>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</si>
  <si>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</si>
  <si>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</si>
  <si>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</si>
  <si>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</si>
  <si>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</si>
  <si>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</si>
  <si>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</si>
  <si>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</si>
  <si>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</si>
  <si>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</si>
  <si>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</si>
  <si>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</si>
  <si>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</si>
  <si>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</si>
  <si>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</si>
  <si>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</si>
  <si>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</si>
  <si>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</si>
  <si>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</si>
  <si>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</si>
  <si>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</si>
  <si>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</si>
  <si>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</si>
  <si>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</si>
  <si>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</si>
  <si>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</si>
  <si>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</si>
  <si>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</si>
  <si>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</si>
  <si>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</si>
  <si>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</si>
  <si>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</si>
  <si>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</si>
  <si>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</si>
  <si>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</si>
  <si>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</si>
  <si>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</si>
  <si>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</si>
  <si>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</si>
  <si>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</si>
  <si>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</si>
  <si>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</si>
  <si>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</si>
  <si>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</si>
  <si>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</si>
  <si>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</si>
  <si>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</si>
  <si>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</si>
  <si>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</si>
  <si>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</si>
  <si>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</si>
  <si>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</si>
  <si>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</si>
  <si>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</si>
  <si>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</si>
  <si>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</si>
  <si>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</si>
  <si>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</si>
  <si>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</si>
  <si>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</si>
  <si>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</si>
  <si>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</si>
  <si>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</si>
  <si>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</si>
  <si>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</si>
  <si>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</si>
  <si>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</si>
  <si>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</si>
  <si>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</si>
  <si>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</si>
  <si>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</si>
  <si>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</si>
  <si>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</si>
  <si>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</si>
  <si>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</si>
  <si>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</si>
  <si>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</si>
  <si>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</si>
  <si>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</si>
  <si>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</si>
  <si>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</si>
  <si>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</si>
  <si>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</si>
  <si>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</si>
  <si>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</si>
  <si>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</si>
  <si>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</si>
  <si>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</si>
  <si>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</si>
  <si>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</si>
  <si>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</si>
  <si>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</si>
  <si>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</si>
  <si>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</si>
  <si>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</si>
  <si>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</si>
  <si>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</si>
  <si>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</si>
  <si>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</si>
  <si>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</si>
  <si>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</si>
  <si>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</si>
  <si>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</si>
  <si>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</si>
  <si>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</si>
  <si>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</si>
  <si>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</si>
  <si>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</si>
  <si>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</si>
  <si>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</si>
  <si>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</si>
  <si>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</si>
  <si>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</si>
  <si>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</si>
  <si>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</si>
  <si>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</si>
  <si>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</si>
  <si>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</si>
  <si>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</si>
  <si>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</si>
  <si>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</si>
  <si>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</si>
  <si>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</si>
  <si>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</si>
  <si>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</si>
  <si>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</si>
  <si>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</si>
  <si>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</si>
  <si>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</si>
  <si>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</si>
  <si>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</si>
  <si>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</si>
  <si>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</si>
  <si>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</si>
  <si>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</si>
  <si>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</si>
  <si>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</si>
  <si>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</si>
  <si>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</si>
  <si>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</si>
  <si>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</si>
  <si>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</si>
  <si>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</si>
  <si>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</si>
  <si>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</si>
  <si>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</si>
  <si>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</si>
  <si>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</si>
  <si>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</si>
  <si>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</si>
  <si>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</si>
  <si>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</si>
  <si>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</si>
  <si>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</si>
  <si>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</si>
  <si>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</si>
  <si>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</si>
  <si>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</si>
  <si>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</si>
  <si>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</si>
  <si>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</si>
  <si>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</si>
  <si>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</si>
  <si>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</si>
  <si>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</si>
  <si>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</si>
  <si>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</si>
  <si>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</si>
  <si>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</si>
  <si>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</si>
  <si>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</si>
  <si>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</si>
  <si>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</si>
  <si>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</si>
  <si>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</si>
  <si>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</si>
  <si>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</si>
  <si>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</si>
  <si>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</si>
  <si>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</si>
  <si>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</si>
  <si>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</si>
  <si>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</si>
  <si>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</si>
  <si>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</si>
  <si>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</si>
  <si>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</si>
  <si>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</si>
  <si>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</si>
  <si>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</si>
  <si>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</si>
  <si>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</si>
  <si>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</si>
  <si>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</si>
  <si>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</si>
  <si>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</si>
  <si>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</si>
  <si>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</si>
  <si>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</si>
  <si>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</si>
  <si>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</si>
  <si>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</si>
  <si>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</si>
  <si>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</si>
  <si>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</si>
  <si>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</si>
  <si>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</si>
  <si>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</si>
  <si>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</si>
  <si>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</si>
  <si>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</si>
  <si>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</si>
  <si>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</si>
  <si>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</si>
  <si>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</si>
  <si>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</si>
  <si>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</si>
  <si>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</si>
  <si>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</si>
  <si>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</si>
  <si>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</si>
  <si>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</si>
  <si>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</si>
  <si>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</si>
  <si>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</si>
  <si>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</si>
  <si>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</si>
  <si>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</si>
  <si>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</si>
  <si>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</si>
  <si>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</si>
  <si>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</si>
  <si>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</si>
  <si>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</si>
  <si>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</si>
  <si>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</si>
  <si>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</si>
  <si>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</si>
  <si>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</si>
  <si>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</si>
  <si>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</si>
  <si>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</si>
  <si>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</si>
  <si>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</si>
  <si>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</si>
  <si>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</si>
  <si>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</si>
  <si>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</si>
  <si>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</si>
  <si>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</si>
  <si>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</si>
  <si>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</si>
  <si>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</si>
  <si>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</si>
  <si>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</si>
  <si>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</si>
  <si>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</si>
  <si>
    <t>data received from author with corrections (2023-09), previously data from digitized figures at 40C instead of 19C, metadata from articles</t>
  </si>
  <si>
    <t>raw data received from author / identified 2023-09 / contains 1-year incubations, 6 observations, fresh x weathered, biochar and biochar-compost blends: note that out of 6 observations, only 2 are usuable for stability modelling (fresh biochars blended with compost)</t>
  </si>
  <si>
    <t>Chemical oxidation with H2O2 or the acid dichromate method.</t>
  </si>
  <si>
    <t>Chemical oxidation with hydrogen peroxide, according to Edinburgh stability test, or according to the acid dichromate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</si>
</sst>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2">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xf numFmtId="14" fontId="0" fillId="7" borderId="0" xfId="0" applyNumberFormat="1" applyFill="1"/>
    <xf numFmtId="169" fontId="0" fillId="7" borderId="0" xfId="0" applyNumberFormat="1" applyFill="1"/>
    <xf numFmtId="172" fontId="0" fillId="7" borderId="0" xfId="2" applyNumberFormat="1" applyFont="1" applyFill="1"/>
    <xf numFmtId="20" fontId="9" fillId="0" borderId="12" xfId="0" applyNumberFormat="1" applyFont="1" applyBorder="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507" dT="2022-04-28T10:54:36.39" personId="{36E0EA4B-B473-4321-B32F-60592958199B}" id="{287A407B-EF7B-474B-A9CC-328219481FA8}">
    <text>diff formula, for first decay rate</text>
  </threadedComment>
  <threadedComment ref="B2614"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D8" activePane="bottomRight" state="frozen"/>
      <selection pane="topRight" activeCell="D1" sqref="D1"/>
      <selection pane="bottomLeft" activeCell="A8" sqref="A8"/>
      <selection pane="bottomRight" activeCell="D12" sqref="D12"/>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1430</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1474</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1475</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1459</v>
      </c>
      <c r="H7" s="3" t="s">
        <v>49</v>
      </c>
      <c r="I7" s="3" t="s">
        <v>50</v>
      </c>
      <c r="J7" s="3" t="s">
        <v>1531</v>
      </c>
      <c r="K7" s="3" t="s">
        <v>51</v>
      </c>
      <c r="L7" s="3" t="s">
        <v>52</v>
      </c>
      <c r="M7" s="3" t="s">
        <v>53</v>
      </c>
      <c r="N7" s="3" t="s">
        <v>54</v>
      </c>
      <c r="O7" s="3" t="s">
        <v>55</v>
      </c>
      <c r="P7" s="3" t="s">
        <v>56</v>
      </c>
      <c r="Q7" s="20" t="s">
        <v>57</v>
      </c>
    </row>
    <row r="8" spans="1:17" x14ac:dyDescent="0.3">
      <c r="B8" s="82">
        <v>1</v>
      </c>
      <c r="C8" s="13" t="s">
        <v>361</v>
      </c>
      <c r="D8" t="s">
        <v>398</v>
      </c>
      <c r="E8" s="4" t="s">
        <v>428</v>
      </c>
      <c r="F8" s="4" t="s">
        <v>438</v>
      </c>
      <c r="G8" t="s">
        <v>1460</v>
      </c>
      <c r="H8" t="s">
        <v>1462</v>
      </c>
      <c r="I8" t="s">
        <v>528</v>
      </c>
      <c r="J8" s="101" t="s">
        <v>449</v>
      </c>
      <c r="K8">
        <v>1</v>
      </c>
      <c r="L8" t="s">
        <v>451</v>
      </c>
      <c r="N8" t="s">
        <v>452</v>
      </c>
      <c r="O8" t="s">
        <v>451</v>
      </c>
      <c r="P8" t="s">
        <v>451</v>
      </c>
      <c r="Q8" t="s">
        <v>451</v>
      </c>
    </row>
    <row r="9" spans="1:17" x14ac:dyDescent="0.3">
      <c r="B9" s="82">
        <v>2</v>
      </c>
      <c r="C9" s="13" t="s">
        <v>362</v>
      </c>
      <c r="D9" t="s">
        <v>399</v>
      </c>
      <c r="E9" s="4" t="s">
        <v>429</v>
      </c>
      <c r="F9" s="4" t="s">
        <v>439</v>
      </c>
      <c r="G9" t="s">
        <v>1467</v>
      </c>
      <c r="H9" t="s">
        <v>1466</v>
      </c>
      <c r="I9" t="s">
        <v>529</v>
      </c>
      <c r="J9" s="101" t="s">
        <v>449</v>
      </c>
      <c r="K9">
        <v>27</v>
      </c>
      <c r="L9" t="s">
        <v>451</v>
      </c>
      <c r="N9" t="s">
        <v>451</v>
      </c>
      <c r="O9" t="s">
        <v>451</v>
      </c>
      <c r="P9" t="s">
        <v>451</v>
      </c>
      <c r="Q9" t="s">
        <v>451</v>
      </c>
    </row>
    <row r="10" spans="1:17" x14ac:dyDescent="0.3">
      <c r="B10" s="82">
        <v>3</v>
      </c>
      <c r="C10" s="13" t="s">
        <v>15</v>
      </c>
      <c r="D10" t="s">
        <v>400</v>
      </c>
      <c r="E10" s="4" t="s">
        <v>430</v>
      </c>
      <c r="F10" s="4" t="s">
        <v>440</v>
      </c>
      <c r="G10" t="s">
        <v>1460</v>
      </c>
      <c r="H10" t="s">
        <v>1462</v>
      </c>
      <c r="I10" t="s">
        <v>530</v>
      </c>
      <c r="J10" s="101" t="s">
        <v>449</v>
      </c>
      <c r="K10">
        <v>11</v>
      </c>
      <c r="L10" t="s">
        <v>452</v>
      </c>
      <c r="N10" t="s">
        <v>451</v>
      </c>
      <c r="O10" t="s">
        <v>451</v>
      </c>
      <c r="P10" t="s">
        <v>451</v>
      </c>
      <c r="Q10" t="s">
        <v>451</v>
      </c>
    </row>
    <row r="11" spans="1:17" x14ac:dyDescent="0.3">
      <c r="B11" s="82">
        <v>4</v>
      </c>
      <c r="C11" s="13" t="s">
        <v>363</v>
      </c>
      <c r="D11" t="s">
        <v>526</v>
      </c>
      <c r="E11" s="4" t="s">
        <v>525</v>
      </c>
      <c r="F11" s="4" t="s">
        <v>439</v>
      </c>
      <c r="G11" t="s">
        <v>1467</v>
      </c>
      <c r="H11" t="s">
        <v>1466</v>
      </c>
      <c r="I11" t="s">
        <v>527</v>
      </c>
      <c r="J11" s="101" t="s">
        <v>449</v>
      </c>
      <c r="K11">
        <v>7</v>
      </c>
      <c r="L11" t="s">
        <v>452</v>
      </c>
      <c r="N11" t="s">
        <v>451</v>
      </c>
      <c r="O11" t="s">
        <v>451</v>
      </c>
      <c r="P11" t="s">
        <v>451</v>
      </c>
      <c r="Q11" t="s">
        <v>451</v>
      </c>
    </row>
    <row r="12" spans="1:17" x14ac:dyDescent="0.3">
      <c r="B12" s="82">
        <v>5</v>
      </c>
      <c r="C12" s="13" t="s">
        <v>995</v>
      </c>
      <c r="D12" t="s">
        <v>401</v>
      </c>
      <c r="E12" s="4" t="s">
        <v>431</v>
      </c>
      <c r="F12" s="4" t="s">
        <v>524</v>
      </c>
      <c r="G12" t="s">
        <v>1460</v>
      </c>
      <c r="H12" t="s">
        <v>1462</v>
      </c>
      <c r="I12" t="s">
        <v>523</v>
      </c>
      <c r="J12" s="101" t="s">
        <v>449</v>
      </c>
      <c r="K12">
        <v>30</v>
      </c>
      <c r="L12" t="s">
        <v>452</v>
      </c>
      <c r="N12" t="s">
        <v>452</v>
      </c>
      <c r="O12" t="s">
        <v>451</v>
      </c>
      <c r="P12" t="s">
        <v>451</v>
      </c>
      <c r="Q12" t="s">
        <v>451</v>
      </c>
    </row>
    <row r="13" spans="1:17" x14ac:dyDescent="0.3">
      <c r="B13" s="82">
        <v>6</v>
      </c>
      <c r="C13" s="13" t="s">
        <v>365</v>
      </c>
      <c r="D13" t="s">
        <v>402</v>
      </c>
      <c r="E13" s="4" t="s">
        <v>505</v>
      </c>
      <c r="F13" s="4" t="s">
        <v>442</v>
      </c>
      <c r="G13" t="s">
        <v>1460</v>
      </c>
      <c r="H13" t="s">
        <v>1463</v>
      </c>
      <c r="I13" t="s">
        <v>504</v>
      </c>
      <c r="J13" s="101" t="s">
        <v>449</v>
      </c>
      <c r="K13">
        <v>2</v>
      </c>
      <c r="L13" t="s">
        <v>452</v>
      </c>
      <c r="N13" t="s">
        <v>452</v>
      </c>
      <c r="O13" t="s">
        <v>451</v>
      </c>
      <c r="P13" t="s">
        <v>451</v>
      </c>
      <c r="Q13" t="s">
        <v>451</v>
      </c>
    </row>
    <row r="14" spans="1:17" x14ac:dyDescent="0.3">
      <c r="B14" s="92">
        <v>7</v>
      </c>
      <c r="C14" s="83" t="s">
        <v>366</v>
      </c>
      <c r="D14" t="s">
        <v>403</v>
      </c>
      <c r="E14" s="4" t="s">
        <v>432</v>
      </c>
      <c r="F14" s="4" t="s">
        <v>438</v>
      </c>
      <c r="G14" t="s">
        <v>1464</v>
      </c>
      <c r="H14" t="s">
        <v>1534</v>
      </c>
      <c r="I14" t="s">
        <v>522</v>
      </c>
      <c r="J14" s="101" t="s">
        <v>449</v>
      </c>
      <c r="K14">
        <v>2</v>
      </c>
      <c r="L14" t="s">
        <v>452</v>
      </c>
      <c r="N14" t="s">
        <v>452</v>
      </c>
      <c r="O14" t="s">
        <v>452</v>
      </c>
      <c r="P14" t="s">
        <v>451</v>
      </c>
      <c r="Q14" t="s">
        <v>451</v>
      </c>
    </row>
    <row r="15" spans="1:17" x14ac:dyDescent="0.3">
      <c r="B15" s="82">
        <v>8</v>
      </c>
      <c r="C15" s="13" t="s">
        <v>367</v>
      </c>
      <c r="D15" t="s">
        <v>404</v>
      </c>
      <c r="E15" s="4" t="s">
        <v>433</v>
      </c>
      <c r="F15" s="4" t="s">
        <v>443</v>
      </c>
      <c r="G15" t="s">
        <v>1460</v>
      </c>
      <c r="H15" t="s">
        <v>1557</v>
      </c>
      <c r="I15" t="s">
        <v>488</v>
      </c>
      <c r="J15" s="101" t="s">
        <v>449</v>
      </c>
      <c r="K15">
        <v>4</v>
      </c>
      <c r="L15" t="s">
        <v>452</v>
      </c>
      <c r="N15" t="s">
        <v>452</v>
      </c>
      <c r="O15" t="s">
        <v>451</v>
      </c>
      <c r="P15" t="s">
        <v>451</v>
      </c>
      <c r="Q15" t="s">
        <v>451</v>
      </c>
    </row>
    <row r="16" spans="1:17" x14ac:dyDescent="0.3">
      <c r="B16" s="82">
        <v>9</v>
      </c>
      <c r="C16" s="13" t="s">
        <v>368</v>
      </c>
      <c r="D16" t="s">
        <v>405</v>
      </c>
      <c r="E16" s="4" t="s">
        <v>434</v>
      </c>
      <c r="F16" s="4" t="s">
        <v>444</v>
      </c>
      <c r="G16" t="s">
        <v>1460</v>
      </c>
      <c r="H16" t="s">
        <v>1465</v>
      </c>
      <c r="I16" t="s">
        <v>521</v>
      </c>
      <c r="J16" s="101" t="s">
        <v>449</v>
      </c>
      <c r="K16">
        <v>5</v>
      </c>
      <c r="L16" t="s">
        <v>452</v>
      </c>
      <c r="N16" t="s">
        <v>452</v>
      </c>
      <c r="O16" t="s">
        <v>452</v>
      </c>
      <c r="P16" t="s">
        <v>451</v>
      </c>
      <c r="Q16" t="s">
        <v>451</v>
      </c>
    </row>
    <row r="17" spans="2:17" x14ac:dyDescent="0.3">
      <c r="B17">
        <v>10</v>
      </c>
      <c r="C17" s="18" t="s">
        <v>369</v>
      </c>
      <c r="D17" t="s">
        <v>406</v>
      </c>
      <c r="E17" s="4" t="s">
        <v>435</v>
      </c>
      <c r="F17" s="4" t="s">
        <v>520</v>
      </c>
      <c r="G17" t="s">
        <v>450</v>
      </c>
      <c r="I17" t="s">
        <v>518</v>
      </c>
      <c r="K17" s="18">
        <v>2</v>
      </c>
      <c r="L17" t="s">
        <v>452</v>
      </c>
      <c r="N17" t="s">
        <v>452</v>
      </c>
      <c r="O17" t="s">
        <v>451</v>
      </c>
      <c r="P17" t="s">
        <v>452</v>
      </c>
      <c r="Q17" t="s">
        <v>452</v>
      </c>
    </row>
    <row r="18" spans="2:17" x14ac:dyDescent="0.3">
      <c r="B18">
        <v>11</v>
      </c>
      <c r="C18" s="18" t="s">
        <v>370</v>
      </c>
      <c r="D18" t="s">
        <v>515</v>
      </c>
      <c r="E18" s="4" t="s">
        <v>519</v>
      </c>
      <c r="F18" s="4" t="s">
        <v>517</v>
      </c>
      <c r="G18" t="s">
        <v>450</v>
      </c>
      <c r="I18" t="s">
        <v>507</v>
      </c>
      <c r="K18" s="18">
        <v>3</v>
      </c>
      <c r="L18" t="s">
        <v>452</v>
      </c>
      <c r="N18" t="s">
        <v>452</v>
      </c>
      <c r="O18" t="s">
        <v>451</v>
      </c>
      <c r="P18" t="s">
        <v>452</v>
      </c>
      <c r="Q18" t="s">
        <v>452</v>
      </c>
    </row>
    <row r="19" spans="2:17" x14ac:dyDescent="0.3">
      <c r="B19">
        <v>12</v>
      </c>
      <c r="C19" s="18" t="s">
        <v>371</v>
      </c>
      <c r="D19" t="s">
        <v>407</v>
      </c>
      <c r="E19" s="4" t="s">
        <v>516</v>
      </c>
      <c r="F19" s="4" t="s">
        <v>517</v>
      </c>
      <c r="G19" t="s">
        <v>450</v>
      </c>
      <c r="I19" t="s">
        <v>518</v>
      </c>
      <c r="K19" s="18">
        <v>9</v>
      </c>
      <c r="L19" t="s">
        <v>452</v>
      </c>
      <c r="N19" t="s">
        <v>452</v>
      </c>
      <c r="O19" t="s">
        <v>451</v>
      </c>
      <c r="P19" t="s">
        <v>452</v>
      </c>
      <c r="Q19" t="s">
        <v>452</v>
      </c>
    </row>
    <row r="20" spans="2:17" x14ac:dyDescent="0.3">
      <c r="B20">
        <v>13</v>
      </c>
      <c r="C20" s="18" t="s">
        <v>372</v>
      </c>
      <c r="D20" t="s">
        <v>408</v>
      </c>
      <c r="E20" s="4" t="s">
        <v>513</v>
      </c>
      <c r="F20" s="4" t="s">
        <v>514</v>
      </c>
      <c r="G20" t="s">
        <v>450</v>
      </c>
      <c r="I20" t="s">
        <v>477</v>
      </c>
      <c r="K20" s="18">
        <v>20</v>
      </c>
      <c r="L20" t="s">
        <v>452</v>
      </c>
      <c r="N20" t="s">
        <v>452</v>
      </c>
      <c r="O20" t="s">
        <v>451</v>
      </c>
      <c r="P20" t="s">
        <v>452</v>
      </c>
      <c r="Q20" t="s">
        <v>452</v>
      </c>
    </row>
    <row r="21" spans="2:17" x14ac:dyDescent="0.3">
      <c r="B21">
        <v>14</v>
      </c>
      <c r="C21" s="18" t="s">
        <v>373</v>
      </c>
      <c r="D21" t="s">
        <v>409</v>
      </c>
      <c r="E21" s="4" t="s">
        <v>510</v>
      </c>
      <c r="F21" s="4" t="s">
        <v>511</v>
      </c>
      <c r="G21" t="s">
        <v>450</v>
      </c>
      <c r="I21" t="s">
        <v>512</v>
      </c>
      <c r="K21" s="18">
        <v>2</v>
      </c>
      <c r="L21" t="s">
        <v>452</v>
      </c>
      <c r="N21" t="s">
        <v>452</v>
      </c>
      <c r="O21" t="s">
        <v>451</v>
      </c>
      <c r="P21" t="s">
        <v>452</v>
      </c>
      <c r="Q21" t="s">
        <v>452</v>
      </c>
    </row>
    <row r="22" spans="2:17" x14ac:dyDescent="0.3">
      <c r="B22">
        <v>15</v>
      </c>
      <c r="C22" s="18" t="s">
        <v>374</v>
      </c>
      <c r="D22" t="s">
        <v>410</v>
      </c>
      <c r="E22" s="4" t="s">
        <v>509</v>
      </c>
      <c r="F22" s="4" t="s">
        <v>441</v>
      </c>
      <c r="G22" t="s">
        <v>450</v>
      </c>
      <c r="I22" t="s">
        <v>508</v>
      </c>
      <c r="K22" s="18">
        <v>8</v>
      </c>
      <c r="L22" t="s">
        <v>452</v>
      </c>
      <c r="N22" t="s">
        <v>452</v>
      </c>
      <c r="O22" t="s">
        <v>451</v>
      </c>
      <c r="P22" t="s">
        <v>452</v>
      </c>
      <c r="Q22" t="s">
        <v>452</v>
      </c>
    </row>
    <row r="23" spans="2:17" x14ac:dyDescent="0.3">
      <c r="B23" s="82">
        <v>16</v>
      </c>
      <c r="C23" s="13" t="s">
        <v>375</v>
      </c>
      <c r="D23" t="s">
        <v>411</v>
      </c>
      <c r="E23" s="4" t="s">
        <v>506</v>
      </c>
      <c r="F23" s="4" t="s">
        <v>442</v>
      </c>
      <c r="G23" t="s">
        <v>1461</v>
      </c>
      <c r="H23" t="s">
        <v>1468</v>
      </c>
      <c r="I23" t="s">
        <v>507</v>
      </c>
      <c r="J23" s="101" t="s">
        <v>449</v>
      </c>
      <c r="K23" s="18">
        <v>2</v>
      </c>
      <c r="L23" t="s">
        <v>452</v>
      </c>
      <c r="N23" t="s">
        <v>452</v>
      </c>
      <c r="O23" t="s">
        <v>451</v>
      </c>
      <c r="P23" t="s">
        <v>451</v>
      </c>
      <c r="Q23" t="s">
        <v>451</v>
      </c>
    </row>
    <row r="24" spans="2:17" x14ac:dyDescent="0.3">
      <c r="B24">
        <v>17</v>
      </c>
      <c r="C24" s="18" t="s">
        <v>376</v>
      </c>
      <c r="D24" t="s">
        <v>412</v>
      </c>
      <c r="E24" s="4" t="s">
        <v>502</v>
      </c>
      <c r="F24" s="4" t="s">
        <v>503</v>
      </c>
      <c r="G24" t="s">
        <v>450</v>
      </c>
      <c r="I24" t="s">
        <v>504</v>
      </c>
      <c r="K24" s="18">
        <v>2</v>
      </c>
      <c r="L24" t="s">
        <v>452</v>
      </c>
      <c r="N24" t="s">
        <v>452</v>
      </c>
      <c r="O24" t="s">
        <v>451</v>
      </c>
      <c r="P24" t="s">
        <v>452</v>
      </c>
      <c r="Q24" t="s">
        <v>452</v>
      </c>
    </row>
    <row r="25" spans="2:17" x14ac:dyDescent="0.3">
      <c r="B25">
        <v>18</v>
      </c>
      <c r="C25" s="18" t="s">
        <v>377</v>
      </c>
      <c r="D25" t="s">
        <v>413</v>
      </c>
      <c r="E25" s="4" t="s">
        <v>501</v>
      </c>
      <c r="F25" s="4" t="s">
        <v>500</v>
      </c>
      <c r="G25" t="s">
        <v>450</v>
      </c>
      <c r="I25" t="s">
        <v>477</v>
      </c>
      <c r="K25" s="18">
        <v>8</v>
      </c>
      <c r="L25" t="s">
        <v>452</v>
      </c>
      <c r="N25" t="s">
        <v>452</v>
      </c>
      <c r="O25" t="s">
        <v>451</v>
      </c>
      <c r="P25" t="s">
        <v>452</v>
      </c>
      <c r="Q25" t="s">
        <v>452</v>
      </c>
    </row>
    <row r="26" spans="2:17" x14ac:dyDescent="0.3">
      <c r="B26">
        <v>19</v>
      </c>
      <c r="C26" s="18" t="s">
        <v>379</v>
      </c>
      <c r="D26" t="s">
        <v>414</v>
      </c>
      <c r="E26" s="4" t="s">
        <v>498</v>
      </c>
      <c r="F26" s="4" t="s">
        <v>497</v>
      </c>
      <c r="G26" t="s">
        <v>450</v>
      </c>
      <c r="I26" t="s">
        <v>499</v>
      </c>
      <c r="K26" s="18">
        <v>2</v>
      </c>
      <c r="L26" t="s">
        <v>452</v>
      </c>
      <c r="N26" t="s">
        <v>452</v>
      </c>
      <c r="O26" t="s">
        <v>451</v>
      </c>
      <c r="P26" t="s">
        <v>452</v>
      </c>
      <c r="Q26" t="s">
        <v>452</v>
      </c>
    </row>
    <row r="27" spans="2:17" x14ac:dyDescent="0.3">
      <c r="B27">
        <v>20</v>
      </c>
      <c r="C27" s="18" t="s">
        <v>378</v>
      </c>
      <c r="D27" t="s">
        <v>415</v>
      </c>
      <c r="E27" s="4" t="s">
        <v>495</v>
      </c>
      <c r="F27" s="4" t="s">
        <v>497</v>
      </c>
      <c r="G27" t="s">
        <v>450</v>
      </c>
      <c r="I27" t="s">
        <v>494</v>
      </c>
      <c r="K27" s="18">
        <v>2</v>
      </c>
      <c r="L27" t="s">
        <v>452</v>
      </c>
      <c r="N27" t="s">
        <v>452</v>
      </c>
      <c r="O27" t="s">
        <v>451</v>
      </c>
      <c r="P27" t="s">
        <v>452</v>
      </c>
      <c r="Q27" t="s">
        <v>452</v>
      </c>
    </row>
    <row r="28" spans="2:17" x14ac:dyDescent="0.3">
      <c r="B28">
        <v>21</v>
      </c>
      <c r="C28" s="18" t="s">
        <v>380</v>
      </c>
      <c r="D28" t="s">
        <v>416</v>
      </c>
      <c r="E28" s="4" t="s">
        <v>492</v>
      </c>
      <c r="F28" s="4" t="s">
        <v>496</v>
      </c>
      <c r="G28" t="s">
        <v>450</v>
      </c>
      <c r="I28" t="s">
        <v>493</v>
      </c>
      <c r="K28" s="18">
        <v>2</v>
      </c>
      <c r="L28" t="s">
        <v>452</v>
      </c>
      <c r="N28" t="s">
        <v>452</v>
      </c>
      <c r="O28" t="s">
        <v>451</v>
      </c>
      <c r="P28" t="s">
        <v>452</v>
      </c>
      <c r="Q28" t="s">
        <v>452</v>
      </c>
    </row>
    <row r="29" spans="2:17" x14ac:dyDescent="0.3">
      <c r="B29">
        <v>22</v>
      </c>
      <c r="C29" s="18" t="s">
        <v>381</v>
      </c>
      <c r="D29" t="s">
        <v>417</v>
      </c>
      <c r="E29" s="4" t="s">
        <v>490</v>
      </c>
      <c r="F29" s="4" t="s">
        <v>491</v>
      </c>
      <c r="G29" t="s">
        <v>450</v>
      </c>
      <c r="I29" t="s">
        <v>488</v>
      </c>
      <c r="K29" s="18">
        <v>2</v>
      </c>
      <c r="L29" t="s">
        <v>452</v>
      </c>
      <c r="N29" t="s">
        <v>452</v>
      </c>
      <c r="O29" t="s">
        <v>451</v>
      </c>
      <c r="P29" t="s">
        <v>452</v>
      </c>
      <c r="Q29" t="s">
        <v>452</v>
      </c>
    </row>
    <row r="30" spans="2:17" x14ac:dyDescent="0.3">
      <c r="B30">
        <v>23</v>
      </c>
      <c r="C30" s="18" t="s">
        <v>537</v>
      </c>
      <c r="D30" t="s">
        <v>540</v>
      </c>
      <c r="E30" s="4" t="s">
        <v>539</v>
      </c>
      <c r="F30" s="4" t="s">
        <v>538</v>
      </c>
      <c r="G30" t="s">
        <v>450</v>
      </c>
      <c r="I30" t="s">
        <v>493</v>
      </c>
      <c r="L30" t="s">
        <v>452</v>
      </c>
      <c r="M30" t="s">
        <v>452</v>
      </c>
      <c r="N30" t="s">
        <v>452</v>
      </c>
      <c r="O30" t="s">
        <v>452</v>
      </c>
      <c r="P30" t="s">
        <v>452</v>
      </c>
      <c r="Q30" t="s">
        <v>452</v>
      </c>
    </row>
    <row r="31" spans="2:17" x14ac:dyDescent="0.3">
      <c r="B31">
        <v>24</v>
      </c>
      <c r="C31" s="18" t="s">
        <v>382</v>
      </c>
      <c r="D31" t="s">
        <v>418</v>
      </c>
      <c r="E31" s="4" t="s">
        <v>487</v>
      </c>
      <c r="F31" s="4" t="s">
        <v>486</v>
      </c>
      <c r="G31" t="s">
        <v>450</v>
      </c>
      <c r="I31" t="s">
        <v>489</v>
      </c>
      <c r="K31" s="18">
        <v>4</v>
      </c>
      <c r="L31" t="s">
        <v>452</v>
      </c>
      <c r="N31" t="s">
        <v>452</v>
      </c>
      <c r="O31" t="s">
        <v>451</v>
      </c>
      <c r="P31" t="s">
        <v>452</v>
      </c>
      <c r="Q31" t="s">
        <v>452</v>
      </c>
    </row>
    <row r="32" spans="2:17" x14ac:dyDescent="0.3">
      <c r="B32">
        <v>25</v>
      </c>
      <c r="C32" s="18" t="s">
        <v>383</v>
      </c>
      <c r="D32" t="s">
        <v>419</v>
      </c>
      <c r="E32" s="4" t="s">
        <v>484</v>
      </c>
      <c r="F32" s="4" t="s">
        <v>483</v>
      </c>
      <c r="G32" t="s">
        <v>450</v>
      </c>
      <c r="I32" t="s">
        <v>485</v>
      </c>
      <c r="K32" s="18">
        <v>2</v>
      </c>
      <c r="L32" t="s">
        <v>452</v>
      </c>
      <c r="N32" t="s">
        <v>452</v>
      </c>
      <c r="O32" t="s">
        <v>451</v>
      </c>
      <c r="P32" t="s">
        <v>452</v>
      </c>
      <c r="Q32" t="s">
        <v>452</v>
      </c>
    </row>
    <row r="33" spans="2:17" x14ac:dyDescent="0.3">
      <c r="B33">
        <v>26</v>
      </c>
      <c r="C33" s="18" t="s">
        <v>384</v>
      </c>
      <c r="D33" t="s">
        <v>420</v>
      </c>
      <c r="E33" s="4" t="s">
        <v>482</v>
      </c>
      <c r="F33" s="4" t="s">
        <v>481</v>
      </c>
      <c r="G33" t="s">
        <v>450</v>
      </c>
      <c r="I33" t="s">
        <v>488</v>
      </c>
      <c r="K33" s="18">
        <v>16</v>
      </c>
      <c r="L33" t="s">
        <v>452</v>
      </c>
      <c r="N33" t="s">
        <v>452</v>
      </c>
      <c r="O33" t="s">
        <v>451</v>
      </c>
      <c r="P33" t="s">
        <v>452</v>
      </c>
      <c r="Q33" t="s">
        <v>452</v>
      </c>
    </row>
    <row r="34" spans="2:17" x14ac:dyDescent="0.3">
      <c r="B34">
        <v>27</v>
      </c>
      <c r="C34" s="18" t="s">
        <v>542</v>
      </c>
      <c r="D34" t="s">
        <v>543</v>
      </c>
      <c r="E34" s="4" t="s">
        <v>541</v>
      </c>
      <c r="F34" s="4" t="s">
        <v>545</v>
      </c>
      <c r="G34" t="s">
        <v>450</v>
      </c>
      <c r="I34" t="s">
        <v>544</v>
      </c>
      <c r="L34" t="s">
        <v>452</v>
      </c>
      <c r="M34" t="s">
        <v>452</v>
      </c>
      <c r="N34" t="s">
        <v>452</v>
      </c>
      <c r="O34" t="s">
        <v>452</v>
      </c>
      <c r="P34" t="s">
        <v>452</v>
      </c>
      <c r="Q34" t="s">
        <v>452</v>
      </c>
    </row>
    <row r="35" spans="2:17" x14ac:dyDescent="0.3">
      <c r="B35">
        <v>28</v>
      </c>
      <c r="C35" s="18" t="s">
        <v>385</v>
      </c>
      <c r="D35" t="s">
        <v>421</v>
      </c>
      <c r="E35" s="4" t="s">
        <v>478</v>
      </c>
      <c r="F35" s="4" t="s">
        <v>480</v>
      </c>
      <c r="G35" t="s">
        <v>450</v>
      </c>
      <c r="I35" t="s">
        <v>479</v>
      </c>
      <c r="K35" s="18">
        <v>2</v>
      </c>
      <c r="L35" t="s">
        <v>452</v>
      </c>
      <c r="N35" t="s">
        <v>452</v>
      </c>
      <c r="O35" t="s">
        <v>451</v>
      </c>
      <c r="P35" t="s">
        <v>452</v>
      </c>
      <c r="Q35" t="s">
        <v>452</v>
      </c>
    </row>
    <row r="36" spans="2:17" x14ac:dyDescent="0.3">
      <c r="B36">
        <v>29</v>
      </c>
      <c r="C36" s="18" t="s">
        <v>386</v>
      </c>
      <c r="D36" t="s">
        <v>422</v>
      </c>
      <c r="E36" s="4" t="s">
        <v>475</v>
      </c>
      <c r="F36" s="4" t="s">
        <v>476</v>
      </c>
      <c r="G36" t="s">
        <v>450</v>
      </c>
      <c r="I36" t="s">
        <v>477</v>
      </c>
      <c r="L36" t="s">
        <v>452</v>
      </c>
      <c r="N36" t="s">
        <v>452</v>
      </c>
      <c r="O36" t="s">
        <v>452</v>
      </c>
      <c r="P36" t="s">
        <v>452</v>
      </c>
      <c r="Q36" t="s">
        <v>451</v>
      </c>
    </row>
    <row r="37" spans="2:17" x14ac:dyDescent="0.3">
      <c r="B37" s="82">
        <v>30</v>
      </c>
      <c r="C37" s="13" t="s">
        <v>387</v>
      </c>
      <c r="D37" t="s">
        <v>423</v>
      </c>
      <c r="E37" s="4" t="s">
        <v>472</v>
      </c>
      <c r="F37" s="4" t="s">
        <v>445</v>
      </c>
      <c r="G37" t="s">
        <v>1460</v>
      </c>
      <c r="H37" t="s">
        <v>1469</v>
      </c>
      <c r="I37" t="s">
        <v>473</v>
      </c>
      <c r="J37" s="101" t="s">
        <v>449</v>
      </c>
      <c r="K37">
        <v>5</v>
      </c>
      <c r="L37" t="s">
        <v>452</v>
      </c>
      <c r="N37" t="s">
        <v>452</v>
      </c>
      <c r="O37" t="s">
        <v>451</v>
      </c>
      <c r="P37" t="s">
        <v>452</v>
      </c>
      <c r="Q37" t="s">
        <v>452</v>
      </c>
    </row>
    <row r="38" spans="2:17" x14ac:dyDescent="0.3">
      <c r="B38" s="82">
        <v>31</v>
      </c>
      <c r="C38" s="13" t="s">
        <v>388</v>
      </c>
      <c r="D38" t="s">
        <v>424</v>
      </c>
      <c r="E38" s="4" t="s">
        <v>471</v>
      </c>
      <c r="F38" s="4" t="s">
        <v>446</v>
      </c>
      <c r="G38" t="s">
        <v>1460</v>
      </c>
      <c r="H38" t="s">
        <v>1463</v>
      </c>
      <c r="I38" t="s">
        <v>474</v>
      </c>
      <c r="J38" s="101" t="s">
        <v>449</v>
      </c>
      <c r="K38">
        <v>2</v>
      </c>
      <c r="L38" t="s">
        <v>452</v>
      </c>
      <c r="N38" t="s">
        <v>452</v>
      </c>
      <c r="O38" t="s">
        <v>452</v>
      </c>
      <c r="P38" t="s">
        <v>452</v>
      </c>
      <c r="Q38" t="s">
        <v>452</v>
      </c>
    </row>
    <row r="39" spans="2:17" x14ac:dyDescent="0.3">
      <c r="B39" s="82">
        <v>32</v>
      </c>
      <c r="C39" s="13" t="s">
        <v>389</v>
      </c>
      <c r="D39" t="s">
        <v>425</v>
      </c>
      <c r="E39" s="4" t="s">
        <v>470</v>
      </c>
      <c r="F39" s="4" t="s">
        <v>446</v>
      </c>
      <c r="G39" t="s">
        <v>1460</v>
      </c>
      <c r="H39" t="s">
        <v>1470</v>
      </c>
      <c r="I39" t="s">
        <v>493</v>
      </c>
      <c r="J39" s="101" t="s">
        <v>449</v>
      </c>
      <c r="K39">
        <v>1</v>
      </c>
      <c r="L39" t="s">
        <v>452</v>
      </c>
      <c r="N39" t="s">
        <v>452</v>
      </c>
      <c r="O39" t="s">
        <v>452</v>
      </c>
      <c r="P39" t="s">
        <v>452</v>
      </c>
      <c r="Q39" t="s">
        <v>451</v>
      </c>
    </row>
    <row r="40" spans="2:17" x14ac:dyDescent="0.3">
      <c r="B40" s="82">
        <v>33</v>
      </c>
      <c r="C40" s="13" t="s">
        <v>390</v>
      </c>
      <c r="D40" t="s">
        <v>426</v>
      </c>
      <c r="E40" s="4" t="s">
        <v>436</v>
      </c>
      <c r="F40" s="4" t="s">
        <v>447</v>
      </c>
      <c r="G40" t="s">
        <v>1460</v>
      </c>
      <c r="H40" t="s">
        <v>1471</v>
      </c>
      <c r="I40" t="s">
        <v>469</v>
      </c>
      <c r="J40" s="101" t="s">
        <v>449</v>
      </c>
      <c r="K40">
        <v>17</v>
      </c>
      <c r="L40" t="s">
        <v>452</v>
      </c>
      <c r="N40" t="s">
        <v>452</v>
      </c>
      <c r="O40" t="s">
        <v>452</v>
      </c>
      <c r="P40" t="s">
        <v>452</v>
      </c>
      <c r="Q40" t="s">
        <v>452</v>
      </c>
    </row>
    <row r="41" spans="2:17" x14ac:dyDescent="0.3">
      <c r="B41" s="82">
        <v>34</v>
      </c>
      <c r="C41" s="13" t="s">
        <v>391</v>
      </c>
      <c r="D41" t="s">
        <v>468</v>
      </c>
      <c r="E41" s="4" t="s">
        <v>437</v>
      </c>
      <c r="F41" s="4" t="s">
        <v>448</v>
      </c>
      <c r="G41" t="s">
        <v>1460</v>
      </c>
      <c r="H41" t="s">
        <v>1472</v>
      </c>
      <c r="I41" t="s">
        <v>469</v>
      </c>
      <c r="J41" s="101" t="s">
        <v>449</v>
      </c>
      <c r="K41">
        <v>2</v>
      </c>
      <c r="L41" t="s">
        <v>452</v>
      </c>
      <c r="N41" t="s">
        <v>452</v>
      </c>
      <c r="O41" t="s">
        <v>452</v>
      </c>
      <c r="P41" t="s">
        <v>452</v>
      </c>
      <c r="Q41" t="s">
        <v>452</v>
      </c>
    </row>
    <row r="42" spans="2:17" x14ac:dyDescent="0.3">
      <c r="B42">
        <v>35</v>
      </c>
      <c r="C42" s="18" t="s">
        <v>392</v>
      </c>
      <c r="D42" t="s">
        <v>427</v>
      </c>
      <c r="E42" s="4" t="s">
        <v>466</v>
      </c>
      <c r="F42" s="4" t="s">
        <v>467</v>
      </c>
      <c r="G42" t="s">
        <v>450</v>
      </c>
      <c r="I42" t="s">
        <v>531</v>
      </c>
      <c r="L42" t="s">
        <v>451</v>
      </c>
      <c r="N42" t="s">
        <v>452</v>
      </c>
      <c r="O42" t="s">
        <v>452</v>
      </c>
      <c r="P42" t="s">
        <v>452</v>
      </c>
      <c r="Q42" t="s">
        <v>452</v>
      </c>
    </row>
    <row r="43" spans="2:17" x14ac:dyDescent="0.3">
      <c r="B43">
        <v>36</v>
      </c>
      <c r="C43" s="18" t="s">
        <v>393</v>
      </c>
      <c r="D43" t="s">
        <v>463</v>
      </c>
      <c r="E43" s="4" t="s">
        <v>464</v>
      </c>
      <c r="F43" s="4" t="s">
        <v>465</v>
      </c>
      <c r="G43" t="s">
        <v>450</v>
      </c>
      <c r="I43" t="s">
        <v>536</v>
      </c>
      <c r="L43" t="s">
        <v>451</v>
      </c>
      <c r="N43" t="s">
        <v>452</v>
      </c>
      <c r="O43" t="s">
        <v>452</v>
      </c>
      <c r="P43" t="s">
        <v>452</v>
      </c>
      <c r="Q43" t="s">
        <v>452</v>
      </c>
    </row>
    <row r="44" spans="2:17" x14ac:dyDescent="0.3">
      <c r="B44">
        <v>37</v>
      </c>
      <c r="C44" s="18" t="s">
        <v>394</v>
      </c>
      <c r="D44" t="s">
        <v>461</v>
      </c>
      <c r="E44" s="4" t="s">
        <v>462</v>
      </c>
      <c r="F44" s="4" t="s">
        <v>438</v>
      </c>
      <c r="G44" t="s">
        <v>450</v>
      </c>
      <c r="I44" t="s">
        <v>535</v>
      </c>
      <c r="L44" t="s">
        <v>451</v>
      </c>
      <c r="N44" t="s">
        <v>452</v>
      </c>
      <c r="O44" t="s">
        <v>452</v>
      </c>
      <c r="P44" t="s">
        <v>452</v>
      </c>
      <c r="Q44" t="s">
        <v>452</v>
      </c>
    </row>
    <row r="45" spans="2:17" x14ac:dyDescent="0.3">
      <c r="B45">
        <v>38</v>
      </c>
      <c r="C45" s="18" t="s">
        <v>395</v>
      </c>
      <c r="D45" t="s">
        <v>458</v>
      </c>
      <c r="E45" s="4" t="s">
        <v>459</v>
      </c>
      <c r="F45" s="4" t="s">
        <v>460</v>
      </c>
      <c r="G45" t="s">
        <v>450</v>
      </c>
      <c r="I45" t="s">
        <v>534</v>
      </c>
      <c r="L45" t="s">
        <v>451</v>
      </c>
      <c r="N45" t="s">
        <v>452</v>
      </c>
      <c r="O45" t="s">
        <v>452</v>
      </c>
      <c r="P45" t="s">
        <v>452</v>
      </c>
      <c r="Q45" t="s">
        <v>452</v>
      </c>
    </row>
    <row r="46" spans="2:17" x14ac:dyDescent="0.3">
      <c r="B46">
        <v>39</v>
      </c>
      <c r="C46" s="18" t="s">
        <v>396</v>
      </c>
      <c r="D46" t="s">
        <v>456</v>
      </c>
      <c r="E46" s="4" t="s">
        <v>457</v>
      </c>
      <c r="F46" s="4" t="s">
        <v>438</v>
      </c>
      <c r="G46" t="s">
        <v>450</v>
      </c>
      <c r="I46" t="s">
        <v>533</v>
      </c>
      <c r="L46" t="s">
        <v>451</v>
      </c>
      <c r="N46" t="s">
        <v>452</v>
      </c>
      <c r="O46" t="s">
        <v>452</v>
      </c>
      <c r="P46" t="s">
        <v>452</v>
      </c>
      <c r="Q46" t="s">
        <v>451</v>
      </c>
    </row>
    <row r="47" spans="2:17" x14ac:dyDescent="0.3">
      <c r="B47" s="82">
        <v>40</v>
      </c>
      <c r="C47" s="13" t="s">
        <v>397</v>
      </c>
      <c r="D47" t="s">
        <v>454</v>
      </c>
      <c r="E47" s="4" t="s">
        <v>455</v>
      </c>
      <c r="F47" s="4" t="s">
        <v>453</v>
      </c>
      <c r="G47" t="s">
        <v>1460</v>
      </c>
      <c r="H47" t="s">
        <v>1529</v>
      </c>
      <c r="I47" t="s">
        <v>532</v>
      </c>
      <c r="J47" s="101" t="s">
        <v>449</v>
      </c>
      <c r="K47">
        <v>8</v>
      </c>
      <c r="L47" t="s">
        <v>452</v>
      </c>
      <c r="M47" t="s">
        <v>452</v>
      </c>
      <c r="N47" t="s">
        <v>452</v>
      </c>
      <c r="O47" t="s">
        <v>452</v>
      </c>
      <c r="P47" t="s">
        <v>452</v>
      </c>
      <c r="Q47" t="s">
        <v>452</v>
      </c>
    </row>
    <row r="48" spans="2:17" x14ac:dyDescent="0.3">
      <c r="B48" s="13">
        <v>41</v>
      </c>
      <c r="C48" s="6" t="s">
        <v>546</v>
      </c>
      <c r="D48" t="s">
        <v>547</v>
      </c>
      <c r="E48" s="4" t="s">
        <v>548</v>
      </c>
      <c r="F48" s="4" t="s">
        <v>549</v>
      </c>
      <c r="G48" t="s">
        <v>450</v>
      </c>
      <c r="H48" t="s">
        <v>1527</v>
      </c>
      <c r="I48" t="s">
        <v>550</v>
      </c>
      <c r="J48" s="101" t="s">
        <v>450</v>
      </c>
      <c r="K48">
        <v>4</v>
      </c>
      <c r="L48" t="s">
        <v>452</v>
      </c>
      <c r="M48" t="s">
        <v>452</v>
      </c>
      <c r="N48" t="s">
        <v>452</v>
      </c>
      <c r="O48" t="s">
        <v>452</v>
      </c>
      <c r="P48" t="s">
        <v>452</v>
      </c>
      <c r="Q48" t="s">
        <v>452</v>
      </c>
    </row>
    <row r="49" spans="2:17" x14ac:dyDescent="0.3">
      <c r="B49" s="13">
        <v>42</v>
      </c>
      <c r="C49" s="6" t="s">
        <v>551</v>
      </c>
      <c r="D49" t="s">
        <v>554</v>
      </c>
      <c r="E49" s="4" t="s">
        <v>552</v>
      </c>
      <c r="F49" s="4" t="s">
        <v>553</v>
      </c>
      <c r="G49" t="s">
        <v>450</v>
      </c>
      <c r="H49" t="s">
        <v>1527</v>
      </c>
      <c r="I49" t="s">
        <v>555</v>
      </c>
      <c r="J49" t="s">
        <v>450</v>
      </c>
      <c r="K49">
        <v>5</v>
      </c>
      <c r="L49" t="s">
        <v>452</v>
      </c>
      <c r="M49" t="s">
        <v>452</v>
      </c>
      <c r="N49" t="s">
        <v>452</v>
      </c>
      <c r="O49" t="s">
        <v>452</v>
      </c>
      <c r="P49" t="s">
        <v>452</v>
      </c>
      <c r="Q49" t="s">
        <v>452</v>
      </c>
    </row>
    <row r="50" spans="2:17" x14ac:dyDescent="0.3">
      <c r="B50" s="13">
        <v>43</v>
      </c>
      <c r="C50" s="6" t="s">
        <v>556</v>
      </c>
      <c r="D50" t="s">
        <v>557</v>
      </c>
      <c r="E50" s="4" t="s">
        <v>558</v>
      </c>
      <c r="F50" s="4" t="s">
        <v>559</v>
      </c>
      <c r="G50" t="s">
        <v>450</v>
      </c>
      <c r="H50" t="s">
        <v>1527</v>
      </c>
      <c r="I50" t="s">
        <v>560</v>
      </c>
      <c r="J50" t="s">
        <v>450</v>
      </c>
      <c r="K50">
        <v>5</v>
      </c>
      <c r="L50" t="s">
        <v>452</v>
      </c>
      <c r="M50" t="s">
        <v>452</v>
      </c>
      <c r="N50" t="s">
        <v>452</v>
      </c>
      <c r="O50" t="s">
        <v>452</v>
      </c>
      <c r="P50" t="s">
        <v>452</v>
      </c>
      <c r="Q50" t="s">
        <v>452</v>
      </c>
    </row>
    <row r="51" spans="2:17" x14ac:dyDescent="0.3">
      <c r="B51" s="13">
        <v>44</v>
      </c>
      <c r="C51" s="6" t="s">
        <v>561</v>
      </c>
      <c r="D51" t="s">
        <v>562</v>
      </c>
      <c r="E51" s="4" t="s">
        <v>563</v>
      </c>
      <c r="F51" s="4" t="s">
        <v>564</v>
      </c>
      <c r="G51" t="s">
        <v>450</v>
      </c>
      <c r="H51" t="s">
        <v>1527</v>
      </c>
      <c r="I51" t="s">
        <v>565</v>
      </c>
      <c r="J51" t="s">
        <v>450</v>
      </c>
      <c r="K51">
        <v>15</v>
      </c>
      <c r="L51" t="s">
        <v>452</v>
      </c>
      <c r="M51" t="s">
        <v>452</v>
      </c>
      <c r="N51" t="s">
        <v>452</v>
      </c>
      <c r="O51" t="s">
        <v>452</v>
      </c>
      <c r="P51" t="s">
        <v>452</v>
      </c>
      <c r="Q51" t="s">
        <v>452</v>
      </c>
    </row>
    <row r="52" spans="2:17" x14ac:dyDescent="0.3">
      <c r="B52">
        <v>45</v>
      </c>
      <c r="C52" s="6" t="s">
        <v>566</v>
      </c>
      <c r="D52" t="s">
        <v>567</v>
      </c>
      <c r="E52" s="4" t="s">
        <v>568</v>
      </c>
      <c r="F52" s="4" t="s">
        <v>569</v>
      </c>
      <c r="G52" t="s">
        <v>450</v>
      </c>
      <c r="H52" t="s">
        <v>1528</v>
      </c>
      <c r="I52" t="s">
        <v>560</v>
      </c>
      <c r="J52" t="s">
        <v>1530</v>
      </c>
      <c r="L52" t="s">
        <v>452</v>
      </c>
      <c r="M52" t="s">
        <v>452</v>
      </c>
      <c r="N52" t="s">
        <v>452</v>
      </c>
      <c r="O52" t="s">
        <v>452</v>
      </c>
      <c r="P52" t="s">
        <v>452</v>
      </c>
      <c r="Q52" t="s">
        <v>452</v>
      </c>
    </row>
    <row r="53" spans="2:17" x14ac:dyDescent="0.3">
      <c r="B53" s="82">
        <v>46</v>
      </c>
      <c r="C53" s="13" t="s">
        <v>1259</v>
      </c>
      <c r="D53" t="s">
        <v>1261</v>
      </c>
      <c r="E53" s="4" t="s">
        <v>1260</v>
      </c>
      <c r="F53" s="4" t="s">
        <v>440</v>
      </c>
      <c r="G53" t="s">
        <v>1460</v>
      </c>
      <c r="H53" t="s">
        <v>1529</v>
      </c>
      <c r="I53" t="s">
        <v>1262</v>
      </c>
      <c r="J53" s="101" t="s">
        <v>449</v>
      </c>
      <c r="K53">
        <v>3</v>
      </c>
      <c r="L53" t="s">
        <v>452</v>
      </c>
      <c r="M53" t="s">
        <v>452</v>
      </c>
      <c r="N53" t="s">
        <v>452</v>
      </c>
      <c r="O53" t="s">
        <v>452</v>
      </c>
      <c r="P53" t="s">
        <v>451</v>
      </c>
      <c r="Q53" t="s">
        <v>451</v>
      </c>
    </row>
    <row r="54" spans="2:17" x14ac:dyDescent="0.3">
      <c r="B54">
        <v>47</v>
      </c>
      <c r="C54" s="5" t="s">
        <v>570</v>
      </c>
      <c r="D54" t="s">
        <v>689</v>
      </c>
      <c r="E54" s="4" t="s">
        <v>571</v>
      </c>
      <c r="F54" s="4" t="s">
        <v>572</v>
      </c>
      <c r="G54" t="s">
        <v>450</v>
      </c>
      <c r="L54" t="s">
        <v>452</v>
      </c>
      <c r="M54" t="s">
        <v>452</v>
      </c>
      <c r="N54" t="s">
        <v>452</v>
      </c>
      <c r="O54" t="s">
        <v>452</v>
      </c>
      <c r="P54" t="s">
        <v>452</v>
      </c>
      <c r="Q54" t="s">
        <v>452</v>
      </c>
    </row>
    <row r="55" spans="2:17" x14ac:dyDescent="0.3">
      <c r="B55">
        <v>48</v>
      </c>
      <c r="C55" s="5" t="s">
        <v>573</v>
      </c>
      <c r="D55" t="s">
        <v>1496</v>
      </c>
      <c r="E55" s="4" t="s">
        <v>574</v>
      </c>
      <c r="F55" s="4" t="s">
        <v>576</v>
      </c>
      <c r="G55" t="s">
        <v>450</v>
      </c>
      <c r="I55" t="s">
        <v>575</v>
      </c>
      <c r="L55" t="s">
        <v>452</v>
      </c>
      <c r="M55" t="s">
        <v>452</v>
      </c>
      <c r="N55" t="s">
        <v>452</v>
      </c>
      <c r="O55" t="s">
        <v>452</v>
      </c>
      <c r="P55" t="s">
        <v>452</v>
      </c>
      <c r="Q55" t="s">
        <v>452</v>
      </c>
    </row>
    <row r="56" spans="2:17" x14ac:dyDescent="0.3">
      <c r="B56">
        <v>49</v>
      </c>
      <c r="C56" s="5" t="s">
        <v>577</v>
      </c>
      <c r="D56" t="s">
        <v>1497</v>
      </c>
      <c r="E56" s="4" t="s">
        <v>578</v>
      </c>
      <c r="F56" s="4" t="s">
        <v>579</v>
      </c>
      <c r="G56" t="s">
        <v>450</v>
      </c>
      <c r="L56" t="s">
        <v>452</v>
      </c>
      <c r="M56" t="s">
        <v>452</v>
      </c>
      <c r="N56" t="s">
        <v>452</v>
      </c>
      <c r="O56" t="s">
        <v>452</v>
      </c>
      <c r="P56" t="s">
        <v>452</v>
      </c>
      <c r="Q56" t="s">
        <v>452</v>
      </c>
    </row>
    <row r="57" spans="2:17" x14ac:dyDescent="0.3">
      <c r="B57">
        <v>50</v>
      </c>
      <c r="C57" s="5" t="s">
        <v>580</v>
      </c>
      <c r="D57" t="s">
        <v>1498</v>
      </c>
      <c r="E57" s="4" t="s">
        <v>582</v>
      </c>
      <c r="F57" s="4" t="s">
        <v>581</v>
      </c>
      <c r="G57" t="s">
        <v>450</v>
      </c>
      <c r="L57" t="s">
        <v>452</v>
      </c>
      <c r="M57" t="s">
        <v>452</v>
      </c>
      <c r="N57" t="s">
        <v>452</v>
      </c>
      <c r="O57" t="s">
        <v>452</v>
      </c>
      <c r="P57" t="s">
        <v>452</v>
      </c>
      <c r="Q57" t="s">
        <v>452</v>
      </c>
    </row>
    <row r="58" spans="2:17" x14ac:dyDescent="0.3">
      <c r="B58" s="82">
        <v>51</v>
      </c>
      <c r="C58" s="13" t="s">
        <v>583</v>
      </c>
      <c r="D58" t="s">
        <v>1500</v>
      </c>
      <c r="E58" s="4" t="s">
        <v>584</v>
      </c>
      <c r="F58" s="4" t="s">
        <v>585</v>
      </c>
      <c r="G58" t="s">
        <v>1460</v>
      </c>
      <c r="H58" t="s">
        <v>1463</v>
      </c>
      <c r="J58" s="101" t="s">
        <v>449</v>
      </c>
      <c r="K58">
        <v>3</v>
      </c>
      <c r="L58" t="s">
        <v>452</v>
      </c>
      <c r="M58" t="s">
        <v>452</v>
      </c>
      <c r="N58" t="s">
        <v>452</v>
      </c>
      <c r="O58" t="s">
        <v>452</v>
      </c>
      <c r="P58" t="s">
        <v>452</v>
      </c>
      <c r="Q58" t="s">
        <v>452</v>
      </c>
    </row>
    <row r="59" spans="2:17" x14ac:dyDescent="0.3">
      <c r="B59">
        <v>52</v>
      </c>
      <c r="C59" s="5" t="s">
        <v>1263</v>
      </c>
      <c r="D59" t="s">
        <v>1499</v>
      </c>
      <c r="E59" s="4" t="s">
        <v>586</v>
      </c>
      <c r="F59" s="4" t="s">
        <v>587</v>
      </c>
      <c r="G59" t="s">
        <v>450</v>
      </c>
      <c r="L59" t="s">
        <v>452</v>
      </c>
      <c r="M59" t="s">
        <v>452</v>
      </c>
      <c r="N59" t="s">
        <v>452</v>
      </c>
      <c r="O59" t="s">
        <v>452</v>
      </c>
      <c r="P59" t="s">
        <v>452</v>
      </c>
      <c r="Q59" t="s">
        <v>452</v>
      </c>
    </row>
    <row r="60" spans="2:17" x14ac:dyDescent="0.3">
      <c r="B60">
        <v>53</v>
      </c>
      <c r="C60" s="5" t="s">
        <v>589</v>
      </c>
      <c r="D60" t="s">
        <v>1501</v>
      </c>
      <c r="E60" s="4" t="s">
        <v>588</v>
      </c>
      <c r="F60" s="4" t="s">
        <v>590</v>
      </c>
      <c r="G60" t="s">
        <v>450</v>
      </c>
      <c r="I60" t="s">
        <v>575</v>
      </c>
      <c r="L60" t="s">
        <v>452</v>
      </c>
      <c r="M60" t="s">
        <v>452</v>
      </c>
      <c r="N60" t="s">
        <v>452</v>
      </c>
      <c r="O60" t="s">
        <v>452</v>
      </c>
      <c r="P60" t="s">
        <v>452</v>
      </c>
      <c r="Q60" t="s">
        <v>452</v>
      </c>
    </row>
    <row r="61" spans="2:17" x14ac:dyDescent="0.3">
      <c r="B61">
        <v>54</v>
      </c>
      <c r="C61" s="5" t="s">
        <v>591</v>
      </c>
      <c r="D61" t="s">
        <v>1502</v>
      </c>
      <c r="E61" s="4" t="s">
        <v>592</v>
      </c>
      <c r="F61" s="4" t="s">
        <v>593</v>
      </c>
      <c r="G61" t="s">
        <v>450</v>
      </c>
      <c r="I61" t="s">
        <v>575</v>
      </c>
      <c r="L61" t="s">
        <v>452</v>
      </c>
      <c r="M61" t="s">
        <v>452</v>
      </c>
      <c r="N61" t="s">
        <v>452</v>
      </c>
      <c r="O61" t="s">
        <v>452</v>
      </c>
      <c r="P61" t="s">
        <v>452</v>
      </c>
      <c r="Q61" t="s">
        <v>452</v>
      </c>
    </row>
    <row r="62" spans="2:17" x14ac:dyDescent="0.3">
      <c r="B62">
        <v>55</v>
      </c>
      <c r="C62" s="5" t="s">
        <v>594</v>
      </c>
      <c r="D62" t="s">
        <v>1503</v>
      </c>
      <c r="E62" s="4" t="s">
        <v>595</v>
      </c>
      <c r="F62" s="4" t="s">
        <v>596</v>
      </c>
      <c r="G62" t="s">
        <v>450</v>
      </c>
      <c r="L62" t="s">
        <v>452</v>
      </c>
      <c r="M62" t="s">
        <v>452</v>
      </c>
      <c r="N62" t="s">
        <v>452</v>
      </c>
      <c r="O62" t="s">
        <v>452</v>
      </c>
      <c r="P62" t="s">
        <v>452</v>
      </c>
      <c r="Q62" t="s">
        <v>452</v>
      </c>
    </row>
    <row r="63" spans="2:17" x14ac:dyDescent="0.3">
      <c r="B63">
        <v>56</v>
      </c>
      <c r="C63" s="5" t="s">
        <v>597</v>
      </c>
      <c r="D63" t="s">
        <v>1504</v>
      </c>
      <c r="E63" s="4" t="s">
        <v>598</v>
      </c>
      <c r="F63" s="4" t="s">
        <v>599</v>
      </c>
      <c r="G63" t="s">
        <v>450</v>
      </c>
      <c r="H63" t="s">
        <v>1435</v>
      </c>
      <c r="L63" t="s">
        <v>452</v>
      </c>
      <c r="M63" t="s">
        <v>452</v>
      </c>
      <c r="N63" t="s">
        <v>452</v>
      </c>
      <c r="O63" t="s">
        <v>452</v>
      </c>
      <c r="P63" t="s">
        <v>452</v>
      </c>
      <c r="Q63" t="s">
        <v>452</v>
      </c>
    </row>
    <row r="64" spans="2:17" x14ac:dyDescent="0.3">
      <c r="B64">
        <v>57</v>
      </c>
      <c r="C64" s="5" t="s">
        <v>600</v>
      </c>
      <c r="D64" t="s">
        <v>1505</v>
      </c>
      <c r="E64" s="4" t="s">
        <v>601</v>
      </c>
      <c r="F64" s="4" t="s">
        <v>602</v>
      </c>
      <c r="G64" t="s">
        <v>450</v>
      </c>
      <c r="L64" t="s">
        <v>452</v>
      </c>
      <c r="M64" t="s">
        <v>452</v>
      </c>
      <c r="N64" t="s">
        <v>452</v>
      </c>
      <c r="O64" t="s">
        <v>452</v>
      </c>
      <c r="P64" t="s">
        <v>452</v>
      </c>
      <c r="Q64" t="s">
        <v>452</v>
      </c>
    </row>
    <row r="65" spans="2:17" x14ac:dyDescent="0.3">
      <c r="B65">
        <v>58</v>
      </c>
      <c r="C65" s="5" t="s">
        <v>603</v>
      </c>
      <c r="D65" t="s">
        <v>1506</v>
      </c>
      <c r="E65" s="4" t="s">
        <v>604</v>
      </c>
      <c r="F65" s="4" t="s">
        <v>605</v>
      </c>
      <c r="G65" t="s">
        <v>450</v>
      </c>
      <c r="L65" t="s">
        <v>452</v>
      </c>
      <c r="M65" t="s">
        <v>452</v>
      </c>
      <c r="N65" t="s">
        <v>452</v>
      </c>
      <c r="O65" t="s">
        <v>452</v>
      </c>
      <c r="P65" t="s">
        <v>452</v>
      </c>
      <c r="Q65" t="s">
        <v>452</v>
      </c>
    </row>
    <row r="66" spans="2:17" x14ac:dyDescent="0.3">
      <c r="B66">
        <v>59</v>
      </c>
      <c r="C66" s="5" t="s">
        <v>606</v>
      </c>
      <c r="D66" t="s">
        <v>1507</v>
      </c>
      <c r="E66" s="4" t="s">
        <v>607</v>
      </c>
      <c r="F66" s="4" t="s">
        <v>608</v>
      </c>
      <c r="G66" t="s">
        <v>450</v>
      </c>
      <c r="L66" t="s">
        <v>452</v>
      </c>
      <c r="M66" t="s">
        <v>452</v>
      </c>
      <c r="N66" t="s">
        <v>452</v>
      </c>
      <c r="O66" t="s">
        <v>452</v>
      </c>
      <c r="P66" t="s">
        <v>452</v>
      </c>
      <c r="Q66" t="s">
        <v>452</v>
      </c>
    </row>
    <row r="67" spans="2:17" x14ac:dyDescent="0.3">
      <c r="B67">
        <v>60</v>
      </c>
      <c r="C67" s="5" t="s">
        <v>609</v>
      </c>
      <c r="D67" t="s">
        <v>1508</v>
      </c>
      <c r="E67" s="4" t="s">
        <v>610</v>
      </c>
      <c r="F67" s="4" t="s">
        <v>611</v>
      </c>
      <c r="G67" t="s">
        <v>450</v>
      </c>
      <c r="I67" t="s">
        <v>575</v>
      </c>
      <c r="L67" t="s">
        <v>452</v>
      </c>
      <c r="M67" t="s">
        <v>452</v>
      </c>
      <c r="N67" t="s">
        <v>452</v>
      </c>
      <c r="O67" t="s">
        <v>452</v>
      </c>
      <c r="P67" t="s">
        <v>452</v>
      </c>
      <c r="Q67" t="s">
        <v>452</v>
      </c>
    </row>
    <row r="68" spans="2:17" x14ac:dyDescent="0.3">
      <c r="B68">
        <v>61</v>
      </c>
      <c r="C68" s="5" t="s">
        <v>613</v>
      </c>
      <c r="D68" t="s">
        <v>1509</v>
      </c>
      <c r="E68" s="4" t="s">
        <v>612</v>
      </c>
      <c r="F68" s="4" t="s">
        <v>614</v>
      </c>
      <c r="G68" t="s">
        <v>450</v>
      </c>
      <c r="L68" t="s">
        <v>452</v>
      </c>
      <c r="M68" t="s">
        <v>452</v>
      </c>
      <c r="N68" t="s">
        <v>452</v>
      </c>
      <c r="O68" t="s">
        <v>452</v>
      </c>
      <c r="P68" t="s">
        <v>452</v>
      </c>
      <c r="Q68" t="s">
        <v>452</v>
      </c>
    </row>
    <row r="69" spans="2:17" x14ac:dyDescent="0.3">
      <c r="B69">
        <v>62</v>
      </c>
      <c r="C69" s="5" t="s">
        <v>615</v>
      </c>
      <c r="D69" t="s">
        <v>1510</v>
      </c>
      <c r="E69" s="4" t="s">
        <v>616</v>
      </c>
      <c r="F69" s="4" t="s">
        <v>1512</v>
      </c>
      <c r="G69" t="s">
        <v>450</v>
      </c>
      <c r="L69" t="s">
        <v>452</v>
      </c>
      <c r="M69" t="s">
        <v>452</v>
      </c>
      <c r="N69" t="s">
        <v>452</v>
      </c>
      <c r="O69" t="s">
        <v>452</v>
      </c>
      <c r="P69" t="s">
        <v>452</v>
      </c>
      <c r="Q69" t="s">
        <v>452</v>
      </c>
    </row>
    <row r="70" spans="2:17" x14ac:dyDescent="0.3">
      <c r="B70">
        <v>63</v>
      </c>
      <c r="C70" s="5" t="s">
        <v>686</v>
      </c>
      <c r="D70" t="s">
        <v>1511</v>
      </c>
      <c r="E70" s="4" t="s">
        <v>687</v>
      </c>
      <c r="F70" s="4" t="s">
        <v>688</v>
      </c>
      <c r="G70" t="s">
        <v>450</v>
      </c>
      <c r="L70" t="s">
        <v>452</v>
      </c>
      <c r="M70" t="s">
        <v>452</v>
      </c>
      <c r="N70" t="s">
        <v>452</v>
      </c>
      <c r="O70" t="s">
        <v>452</v>
      </c>
      <c r="P70" t="s">
        <v>452</v>
      </c>
      <c r="Q70" t="s">
        <v>452</v>
      </c>
    </row>
    <row r="71" spans="2:17" x14ac:dyDescent="0.3">
      <c r="B71" s="82">
        <v>64</v>
      </c>
      <c r="C71" s="13" t="s">
        <v>996</v>
      </c>
      <c r="D71" t="s">
        <v>997</v>
      </c>
      <c r="E71" s="4" t="s">
        <v>998</v>
      </c>
      <c r="F71" s="4" t="s">
        <v>524</v>
      </c>
      <c r="G71" t="s">
        <v>1473</v>
      </c>
      <c r="H71" t="s">
        <v>999</v>
      </c>
      <c r="J71" s="101" t="s">
        <v>449</v>
      </c>
      <c r="L71" t="s">
        <v>452</v>
      </c>
      <c r="M71" t="s">
        <v>452</v>
      </c>
      <c r="N71" t="s">
        <v>452</v>
      </c>
      <c r="O71" t="s">
        <v>452</v>
      </c>
      <c r="P71" t="s">
        <v>452</v>
      </c>
      <c r="Q71" t="s">
        <v>452</v>
      </c>
    </row>
    <row r="72" spans="2:17" x14ac:dyDescent="0.3">
      <c r="B72">
        <v>65</v>
      </c>
      <c r="C72" s="5" t="s">
        <v>1185</v>
      </c>
      <c r="D72" t="s">
        <v>1188</v>
      </c>
      <c r="E72" s="4" t="s">
        <v>1186</v>
      </c>
      <c r="F72" s="4" t="s">
        <v>1187</v>
      </c>
      <c r="G72" t="s">
        <v>450</v>
      </c>
      <c r="L72" t="s">
        <v>452</v>
      </c>
      <c r="M72" t="s">
        <v>452</v>
      </c>
      <c r="N72" t="s">
        <v>452</v>
      </c>
      <c r="O72" t="s">
        <v>452</v>
      </c>
      <c r="P72" t="s">
        <v>452</v>
      </c>
      <c r="Q72" t="s">
        <v>452</v>
      </c>
    </row>
    <row r="73" spans="2:17" x14ac:dyDescent="0.3">
      <c r="B73">
        <v>66</v>
      </c>
      <c r="C73" s="5" t="s">
        <v>1431</v>
      </c>
      <c r="D73" t="s">
        <v>1432</v>
      </c>
      <c r="E73" s="4" t="s">
        <v>1433</v>
      </c>
      <c r="F73" s="4" t="s">
        <v>1434</v>
      </c>
      <c r="G73" t="s">
        <v>450</v>
      </c>
      <c r="H73" t="s">
        <v>1435</v>
      </c>
      <c r="L73" t="s">
        <v>452</v>
      </c>
      <c r="M73" t="s">
        <v>452</v>
      </c>
      <c r="N73" t="s">
        <v>452</v>
      </c>
      <c r="O73" t="s">
        <v>452</v>
      </c>
      <c r="P73" t="s">
        <v>452</v>
      </c>
      <c r="Q73" t="s">
        <v>452</v>
      </c>
    </row>
    <row r="74" spans="2:17" x14ac:dyDescent="0.3">
      <c r="B74">
        <v>67</v>
      </c>
      <c r="C74" s="5" t="s">
        <v>1436</v>
      </c>
      <c r="D74" t="s">
        <v>1437</v>
      </c>
      <c r="E74" s="4" t="s">
        <v>1438</v>
      </c>
      <c r="F74" s="4" t="s">
        <v>1439</v>
      </c>
      <c r="G74" t="s">
        <v>450</v>
      </c>
      <c r="H74" t="s">
        <v>1445</v>
      </c>
      <c r="L74" t="s">
        <v>452</v>
      </c>
      <c r="M74" t="s">
        <v>452</v>
      </c>
      <c r="N74" t="s">
        <v>452</v>
      </c>
      <c r="O74" t="s">
        <v>452</v>
      </c>
      <c r="P74" t="s">
        <v>452</v>
      </c>
      <c r="Q74" t="s">
        <v>452</v>
      </c>
    </row>
    <row r="75" spans="2:17" x14ac:dyDescent="0.3">
      <c r="B75">
        <v>68</v>
      </c>
      <c r="C75" s="5" t="s">
        <v>1440</v>
      </c>
      <c r="D75" t="s">
        <v>1441</v>
      </c>
      <c r="E75" s="4" t="s">
        <v>1442</v>
      </c>
      <c r="F75" s="4" t="s">
        <v>1443</v>
      </c>
      <c r="G75" t="s">
        <v>450</v>
      </c>
      <c r="H75" t="s">
        <v>1444</v>
      </c>
      <c r="L75" t="s">
        <v>452</v>
      </c>
      <c r="M75" t="s">
        <v>452</v>
      </c>
      <c r="N75" t="s">
        <v>452</v>
      </c>
      <c r="O75" t="s">
        <v>452</v>
      </c>
      <c r="P75" t="s">
        <v>452</v>
      </c>
      <c r="Q75" t="s">
        <v>452</v>
      </c>
    </row>
    <row r="76" spans="2:17" x14ac:dyDescent="0.3">
      <c r="B76">
        <v>69</v>
      </c>
      <c r="C76" s="5" t="s">
        <v>1446</v>
      </c>
      <c r="D76" t="s">
        <v>1447</v>
      </c>
      <c r="E76" s="4" t="s">
        <v>1448</v>
      </c>
      <c r="F76" s="4" t="s">
        <v>1449</v>
      </c>
      <c r="G76" t="s">
        <v>450</v>
      </c>
      <c r="H76" t="s">
        <v>1450</v>
      </c>
      <c r="L76" t="s">
        <v>452</v>
      </c>
      <c r="M76" t="s">
        <v>452</v>
      </c>
      <c r="N76" t="s">
        <v>452</v>
      </c>
      <c r="O76" t="s">
        <v>452</v>
      </c>
      <c r="P76" t="s">
        <v>452</v>
      </c>
      <c r="Q76" t="s">
        <v>452</v>
      </c>
    </row>
    <row r="77" spans="2:17" x14ac:dyDescent="0.3">
      <c r="B77">
        <v>70</v>
      </c>
      <c r="C77" s="5" t="s">
        <v>1451</v>
      </c>
      <c r="D77" t="s">
        <v>1513</v>
      </c>
      <c r="E77" s="4" t="s">
        <v>1458</v>
      </c>
      <c r="F77" s="4" t="s">
        <v>1514</v>
      </c>
      <c r="G77" t="s">
        <v>450</v>
      </c>
      <c r="H77" t="s">
        <v>1457</v>
      </c>
      <c r="L77" t="s">
        <v>452</v>
      </c>
      <c r="M77" t="s">
        <v>452</v>
      </c>
      <c r="N77" t="s">
        <v>452</v>
      </c>
      <c r="O77" t="s">
        <v>452</v>
      </c>
      <c r="P77" t="s">
        <v>452</v>
      </c>
      <c r="Q77" t="s">
        <v>452</v>
      </c>
    </row>
    <row r="78" spans="2:17" x14ac:dyDescent="0.3">
      <c r="B78">
        <v>71</v>
      </c>
      <c r="C78" s="5" t="s">
        <v>1452</v>
      </c>
      <c r="D78" t="s">
        <v>1453</v>
      </c>
      <c r="E78" s="4" t="s">
        <v>1454</v>
      </c>
      <c r="F78" s="4" t="s">
        <v>1455</v>
      </c>
      <c r="G78" t="s">
        <v>450</v>
      </c>
      <c r="H78" t="s">
        <v>1456</v>
      </c>
      <c r="J78" t="s">
        <v>450</v>
      </c>
      <c r="L78" t="s">
        <v>452</v>
      </c>
      <c r="M78" t="s">
        <v>452</v>
      </c>
      <c r="N78" t="s">
        <v>452</v>
      </c>
      <c r="O78" t="s">
        <v>452</v>
      </c>
      <c r="P78" t="s">
        <v>452</v>
      </c>
      <c r="Q78" t="s">
        <v>452</v>
      </c>
    </row>
    <row r="79" spans="2:17" x14ac:dyDescent="0.3">
      <c r="B79" s="82">
        <v>72</v>
      </c>
      <c r="C79" s="13" t="s">
        <v>1476</v>
      </c>
      <c r="D79" t="s">
        <v>1477</v>
      </c>
      <c r="E79" s="4" t="s">
        <v>1478</v>
      </c>
      <c r="F79" s="4" t="s">
        <v>1479</v>
      </c>
      <c r="G79" t="s">
        <v>1460</v>
      </c>
      <c r="H79" t="s">
        <v>1526</v>
      </c>
      <c r="J79" s="101" t="s">
        <v>449</v>
      </c>
      <c r="K79">
        <v>6</v>
      </c>
      <c r="L79" t="s">
        <v>452</v>
      </c>
      <c r="M79" t="s">
        <v>452</v>
      </c>
      <c r="N79" t="s">
        <v>452</v>
      </c>
      <c r="O79" t="s">
        <v>452</v>
      </c>
      <c r="P79" t="s">
        <v>452</v>
      </c>
      <c r="Q79" t="s">
        <v>452</v>
      </c>
    </row>
    <row r="80" spans="2:17" x14ac:dyDescent="0.3">
      <c r="B80" s="82">
        <v>73</v>
      </c>
      <c r="C80" s="13" t="s">
        <v>1537</v>
      </c>
      <c r="D80" t="s">
        <v>1538</v>
      </c>
      <c r="E80" s="4" t="s">
        <v>1539</v>
      </c>
      <c r="F80" s="4" t="s">
        <v>1540</v>
      </c>
      <c r="G80" t="s">
        <v>1460</v>
      </c>
      <c r="H80" t="s">
        <v>1558</v>
      </c>
      <c r="I80" t="s">
        <v>575</v>
      </c>
      <c r="J80" t="s">
        <v>449</v>
      </c>
      <c r="K80">
        <v>6</v>
      </c>
      <c r="L80" t="s">
        <v>452</v>
      </c>
      <c r="M80" t="s">
        <v>452</v>
      </c>
      <c r="N80" t="s">
        <v>452</v>
      </c>
      <c r="O80" t="s">
        <v>452</v>
      </c>
      <c r="P80" t="s">
        <v>452</v>
      </c>
      <c r="Q80" t="s">
        <v>452</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945"/>
  <sheetViews>
    <sheetView zoomScale="85" zoomScaleNormal="85" workbookViewId="0">
      <pane xSplit="4" ySplit="8" topLeftCell="E2941" activePane="bottomRight" state="frozen"/>
      <selection pane="topRight" activeCell="F1" sqref="F1"/>
      <selection pane="bottomLeft" activeCell="A9" sqref="A9"/>
      <selection pane="bottomRight" activeCell="H2949" sqref="H2949"/>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COUNT(_xlfn.UNIQUE(B9:B4984))</f>
        <v>136</v>
      </c>
      <c r="E1" t="s">
        <v>1495</v>
      </c>
      <c r="G1">
        <f>COUNT(_xlfn.UNIQUE(C9:C4984))</f>
        <v>18</v>
      </c>
      <c r="H1" t="s">
        <v>1430</v>
      </c>
    </row>
    <row r="2" spans="1:27" x14ac:dyDescent="0.3">
      <c r="A2" s="1" t="s">
        <v>2</v>
      </c>
      <c r="B2" t="s">
        <v>59</v>
      </c>
      <c r="E2"/>
    </row>
    <row r="3" spans="1:27" x14ac:dyDescent="0.3">
      <c r="A3" s="1"/>
      <c r="E3"/>
    </row>
    <row r="4" spans="1:27" x14ac:dyDescent="0.3">
      <c r="A4" s="2" t="s">
        <v>4</v>
      </c>
      <c r="B4" s="2" t="s">
        <v>60</v>
      </c>
      <c r="C4" s="2" t="s">
        <v>5</v>
      </c>
      <c r="D4" s="2" t="s">
        <v>61</v>
      </c>
      <c r="E4" s="2" t="s">
        <v>1136</v>
      </c>
      <c r="F4" s="2" t="s">
        <v>1141</v>
      </c>
      <c r="G4" s="2" t="s">
        <v>1143</v>
      </c>
      <c r="H4" s="2" t="s">
        <v>1144</v>
      </c>
      <c r="I4" s="63" t="s">
        <v>1145</v>
      </c>
      <c r="J4" s="2" t="s">
        <v>1146</v>
      </c>
      <c r="K4" s="63" t="s">
        <v>1147</v>
      </c>
      <c r="L4" s="2" t="s">
        <v>1148</v>
      </c>
      <c r="M4" s="2" t="s">
        <v>1153</v>
      </c>
      <c r="N4" s="2" t="s">
        <v>1177</v>
      </c>
      <c r="O4" s="2" t="s">
        <v>1170</v>
      </c>
      <c r="P4" s="63" t="s">
        <v>1154</v>
      </c>
      <c r="Q4" s="2" t="s">
        <v>1155</v>
      </c>
      <c r="R4" s="62" t="s">
        <v>1156</v>
      </c>
      <c r="S4" s="59" t="s">
        <v>1157</v>
      </c>
      <c r="T4" s="63" t="s">
        <v>1158</v>
      </c>
      <c r="U4" s="59" t="s">
        <v>1159</v>
      </c>
      <c r="V4" s="63" t="s">
        <v>1160</v>
      </c>
      <c r="W4" s="59" t="s">
        <v>1161</v>
      </c>
      <c r="X4" s="2" t="s">
        <v>1172</v>
      </c>
      <c r="Y4" s="2" t="s">
        <v>1173</v>
      </c>
      <c r="Z4" s="2" t="s">
        <v>1162</v>
      </c>
      <c r="AA4" s="2" t="s">
        <v>1163</v>
      </c>
    </row>
    <row r="5" spans="1:27" x14ac:dyDescent="0.3">
      <c r="A5" s="2" t="s">
        <v>20</v>
      </c>
      <c r="B5" s="3" t="s">
        <v>62</v>
      </c>
      <c r="C5" s="3" t="s">
        <v>21</v>
      </c>
      <c r="D5" s="3" t="s">
        <v>63</v>
      </c>
      <c r="E5" s="3" t="s">
        <v>1137</v>
      </c>
      <c r="F5" s="58" t="s">
        <v>1140</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1138</v>
      </c>
      <c r="F6" s="3" t="s">
        <v>1142</v>
      </c>
      <c r="G6" s="3" t="s">
        <v>179</v>
      </c>
      <c r="H6" s="3" t="s">
        <v>179</v>
      </c>
      <c r="I6" s="3" t="s">
        <v>1149</v>
      </c>
      <c r="J6" s="3" t="s">
        <v>1150</v>
      </c>
      <c r="K6" s="3" t="s">
        <v>1151</v>
      </c>
      <c r="L6" s="3" t="s">
        <v>1152</v>
      </c>
      <c r="M6" s="3" t="s">
        <v>1142</v>
      </c>
      <c r="N6" s="3" t="s">
        <v>1178</v>
      </c>
      <c r="O6" s="3" t="s">
        <v>1171</v>
      </c>
      <c r="P6" s="3" t="s">
        <v>1164</v>
      </c>
      <c r="Q6" s="3" t="s">
        <v>1165</v>
      </c>
      <c r="R6" s="3" t="s">
        <v>1167</v>
      </c>
      <c r="S6" s="3" t="s">
        <v>1166</v>
      </c>
      <c r="T6" s="3" t="s">
        <v>1149</v>
      </c>
      <c r="U6" s="3" t="s">
        <v>1168</v>
      </c>
      <c r="V6" s="3" t="s">
        <v>1149</v>
      </c>
      <c r="W6" s="3" t="s">
        <v>1168</v>
      </c>
      <c r="X6" s="3" t="s">
        <v>1175</v>
      </c>
      <c r="Y6" s="3" t="s">
        <v>1174</v>
      </c>
      <c r="Z6" s="3" t="s">
        <v>1169</v>
      </c>
      <c r="AA6" s="3" t="s">
        <v>1152</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1139</v>
      </c>
      <c r="F8" s="58" t="s">
        <v>1140</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06"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s="84" customFormat="1" x14ac:dyDescent="0.3">
      <c r="B1307" s="84">
        <v>42</v>
      </c>
      <c r="C1307" s="84">
        <v>8</v>
      </c>
      <c r="D1307" s="84">
        <v>0</v>
      </c>
      <c r="E1307" s="108"/>
      <c r="R1307" s="109">
        <v>0</v>
      </c>
      <c r="S1307" s="8">
        <f>IF(D1307&gt;D1306,R1307/W1306,0)</f>
        <v>0</v>
      </c>
      <c r="U1307" s="15">
        <f>IF(D1307&gt;D1306,U1306+R1307*(D1307-D1306),0)</f>
        <v>0</v>
      </c>
      <c r="W1307" s="110">
        <f>100%-U1307</f>
        <v>1</v>
      </c>
    </row>
    <row r="1308" spans="2:23" x14ac:dyDescent="0.3">
      <c r="B1308">
        <v>42</v>
      </c>
      <c r="C1308">
        <v>8</v>
      </c>
      <c r="D1308">
        <v>3</v>
      </c>
      <c r="R1308" s="73">
        <v>1.4669788961039036E-3</v>
      </c>
      <c r="S1308" s="8">
        <f t="shared" ref="S1308:S1371" si="119">IF(D1308&gt;D1307,R1308/W1307,0)</f>
        <v>1.4669788961039036E-3</v>
      </c>
      <c r="U1308" s="15">
        <f t="shared" ref="U1308:U1371" si="120">IF(D1308&gt;D1307,U1307+R1308*(D1308-D1307),0)</f>
        <v>4.4009366883117108E-3</v>
      </c>
      <c r="W1308" s="80">
        <f t="shared" ref="W1308:W1371" si="121">100%-U1308</f>
        <v>0.99559906331168824</v>
      </c>
    </row>
    <row r="1309" spans="2:23" x14ac:dyDescent="0.3">
      <c r="B1309">
        <v>42</v>
      </c>
      <c r="C1309">
        <v>8</v>
      </c>
      <c r="D1309">
        <v>7</v>
      </c>
      <c r="R1309" s="73">
        <v>8.2333333333333477E-4</v>
      </c>
      <c r="S1309" s="8">
        <f t="shared" si="119"/>
        <v>8.2697278821723544E-4</v>
      </c>
      <c r="U1309" s="15">
        <f t="shared" si="120"/>
        <v>7.6942700216450499E-3</v>
      </c>
      <c r="W1309" s="80">
        <f t="shared" si="121"/>
        <v>0.99230572997835498</v>
      </c>
    </row>
    <row r="1310" spans="2:23" x14ac:dyDescent="0.3">
      <c r="B1310">
        <v>42</v>
      </c>
      <c r="C1310">
        <v>8</v>
      </c>
      <c r="D1310">
        <v>11</v>
      </c>
      <c r="R1310" s="73">
        <v>1.7597835497835401E-3</v>
      </c>
      <c r="S1310" s="8">
        <f t="shared" si="119"/>
        <v>1.7734287897560824E-3</v>
      </c>
      <c r="U1310" s="15">
        <f t="shared" si="120"/>
        <v>1.4733404220779209E-2</v>
      </c>
      <c r="W1310" s="80">
        <f t="shared" si="121"/>
        <v>0.98526659577922082</v>
      </c>
    </row>
    <row r="1311" spans="2:23" x14ac:dyDescent="0.3">
      <c r="B1311">
        <v>42</v>
      </c>
      <c r="C1311">
        <v>8</v>
      </c>
      <c r="D1311">
        <v>14</v>
      </c>
      <c r="R1311" s="73">
        <v>2.0438268398267976E-4</v>
      </c>
      <c r="S1311" s="8">
        <f t="shared" si="119"/>
        <v>2.0743896612169117E-4</v>
      </c>
      <c r="U1311" s="15">
        <f t="shared" si="120"/>
        <v>1.5346552272727248E-2</v>
      </c>
      <c r="W1311" s="80">
        <f t="shared" si="121"/>
        <v>0.9846534477272727</v>
      </c>
    </row>
    <row r="1312" spans="2:23" x14ac:dyDescent="0.3">
      <c r="B1312">
        <v>42</v>
      </c>
      <c r="C1312">
        <v>8</v>
      </c>
      <c r="D1312">
        <v>47</v>
      </c>
      <c r="R1312" s="73">
        <v>9.9251948051948675E-5</v>
      </c>
      <c r="S1312" s="8">
        <f t="shared" si="119"/>
        <v>1.0079886307313197E-4</v>
      </c>
      <c r="U1312" s="15">
        <f t="shared" si="120"/>
        <v>1.8621866558441554E-2</v>
      </c>
      <c r="W1312" s="80">
        <f t="shared" si="121"/>
        <v>0.98137813344155844</v>
      </c>
    </row>
    <row r="1313" spans="2:23" x14ac:dyDescent="0.3">
      <c r="B1313">
        <v>42</v>
      </c>
      <c r="C1313">
        <v>8</v>
      </c>
      <c r="D1313">
        <v>49</v>
      </c>
      <c r="R1313" s="73">
        <v>1.4855844155844185E-4</v>
      </c>
      <c r="S1313" s="8">
        <f t="shared" si="119"/>
        <v>1.5137737075663973E-4</v>
      </c>
      <c r="U1313" s="15">
        <f t="shared" si="120"/>
        <v>1.8918983441558439E-2</v>
      </c>
      <c r="W1313" s="80">
        <f t="shared" si="121"/>
        <v>0.9810810165584416</v>
      </c>
    </row>
    <row r="1314" spans="2:23" x14ac:dyDescent="0.3">
      <c r="B1314">
        <v>42</v>
      </c>
      <c r="C1314">
        <v>8</v>
      </c>
      <c r="D1314">
        <v>105</v>
      </c>
      <c r="R1314" s="73">
        <v>1.9292337662337467E-4</v>
      </c>
      <c r="S1314" s="8">
        <f t="shared" si="119"/>
        <v>1.9664367505563951E-4</v>
      </c>
      <c r="U1314" s="15">
        <f t="shared" si="120"/>
        <v>2.9722692532467419E-2</v>
      </c>
      <c r="W1314" s="80">
        <f t="shared" si="121"/>
        <v>0.9702773074675326</v>
      </c>
    </row>
    <row r="1315" spans="2:23" x14ac:dyDescent="0.3">
      <c r="B1315">
        <v>42</v>
      </c>
      <c r="C1315">
        <v>8</v>
      </c>
      <c r="D1315">
        <v>112</v>
      </c>
      <c r="R1315" s="73">
        <v>9.7943181818180812E-5</v>
      </c>
      <c r="S1315" s="8">
        <f t="shared" si="119"/>
        <v>1.0094349426126116E-4</v>
      </c>
      <c r="U1315" s="15">
        <f t="shared" si="120"/>
        <v>3.0408294805194684E-2</v>
      </c>
      <c r="W1315" s="80">
        <f t="shared" si="121"/>
        <v>0.96959170519480531</v>
      </c>
    </row>
    <row r="1316" spans="2:23" x14ac:dyDescent="0.3">
      <c r="B1316">
        <v>42</v>
      </c>
      <c r="C1316">
        <v>8</v>
      </c>
      <c r="D1316">
        <v>119</v>
      </c>
      <c r="R1316" s="73">
        <v>1.633483766233757E-4</v>
      </c>
      <c r="S1316" s="8">
        <f t="shared" si="119"/>
        <v>1.6847130162954169E-4</v>
      </c>
      <c r="U1316" s="15">
        <f t="shared" si="120"/>
        <v>3.1551733441558316E-2</v>
      </c>
      <c r="W1316" s="80">
        <f t="shared" si="121"/>
        <v>0.96844826655844174</v>
      </c>
    </row>
    <row r="1317" spans="2:23" x14ac:dyDescent="0.3">
      <c r="B1317">
        <v>42</v>
      </c>
      <c r="C1317">
        <v>8</v>
      </c>
      <c r="D1317">
        <v>197</v>
      </c>
      <c r="R1317" s="73">
        <v>1.422753246753242E-4</v>
      </c>
      <c r="S1317" s="8">
        <f t="shared" si="119"/>
        <v>1.4691060905186565E-4</v>
      </c>
      <c r="U1317" s="15">
        <f t="shared" si="120"/>
        <v>4.2649208766233605E-2</v>
      </c>
      <c r="W1317" s="80">
        <f t="shared" si="121"/>
        <v>0.95735079123376643</v>
      </c>
    </row>
    <row r="1318" spans="2:23" x14ac:dyDescent="0.3">
      <c r="B1318">
        <v>42</v>
      </c>
      <c r="C1318">
        <v>8</v>
      </c>
      <c r="D1318">
        <v>203</v>
      </c>
      <c r="R1318" s="73">
        <v>1.597886363636376E-4</v>
      </c>
      <c r="S1318" s="8">
        <f t="shared" si="119"/>
        <v>1.6690709176488301E-4</v>
      </c>
      <c r="U1318" s="15">
        <f t="shared" si="120"/>
        <v>4.3607940584415431E-2</v>
      </c>
      <c r="W1318" s="80">
        <f t="shared" si="121"/>
        <v>0.95639205941558458</v>
      </c>
    </row>
    <row r="1319" spans="2:23" x14ac:dyDescent="0.3">
      <c r="B1319">
        <v>42</v>
      </c>
      <c r="C1319">
        <v>8</v>
      </c>
      <c r="D1319">
        <v>275</v>
      </c>
      <c r="R1319" s="73">
        <v>8.9698701298701248E-5</v>
      </c>
      <c r="S1319" s="8">
        <f t="shared" si="119"/>
        <v>9.3788630317061367E-5</v>
      </c>
      <c r="U1319" s="15">
        <f t="shared" si="120"/>
        <v>5.006624707792192E-2</v>
      </c>
      <c r="W1319" s="80">
        <f t="shared" si="121"/>
        <v>0.94993375292207805</v>
      </c>
    </row>
    <row r="1320" spans="2:23" x14ac:dyDescent="0.3">
      <c r="B1320">
        <v>42</v>
      </c>
      <c r="C1320">
        <v>8</v>
      </c>
      <c r="D1320">
        <v>282</v>
      </c>
      <c r="R1320" s="73">
        <v>2.2412619047619122E-4</v>
      </c>
      <c r="S1320" s="8">
        <f t="shared" si="119"/>
        <v>2.3593875866265385E-4</v>
      </c>
      <c r="U1320" s="15">
        <f t="shared" si="120"/>
        <v>5.163513041125526E-2</v>
      </c>
      <c r="W1320" s="80">
        <f t="shared" si="121"/>
        <v>0.94836486958874477</v>
      </c>
    </row>
    <row r="1321" spans="2:23" x14ac:dyDescent="0.3">
      <c r="B1321">
        <v>42</v>
      </c>
      <c r="C1321">
        <v>8</v>
      </c>
      <c r="D1321">
        <v>289</v>
      </c>
      <c r="R1321" s="73">
        <v>8.5358441558441481E-5</v>
      </c>
      <c r="S1321" s="8">
        <f t="shared" si="119"/>
        <v>9.0005908375177245E-5</v>
      </c>
      <c r="U1321" s="15">
        <f t="shared" si="120"/>
        <v>5.2232639502164349E-2</v>
      </c>
      <c r="W1321" s="80">
        <f t="shared" si="121"/>
        <v>0.94776736049783561</v>
      </c>
    </row>
    <row r="1322" spans="2:23" x14ac:dyDescent="0.3">
      <c r="B1322">
        <v>42</v>
      </c>
      <c r="C1322">
        <v>8</v>
      </c>
      <c r="D1322">
        <v>330</v>
      </c>
      <c r="R1322" s="73">
        <v>2.7012987012986867E-5</v>
      </c>
      <c r="S1322" s="8">
        <f t="shared" si="119"/>
        <v>2.8501706366842704E-5</v>
      </c>
      <c r="U1322" s="15">
        <f t="shared" si="120"/>
        <v>5.3340171969696808E-2</v>
      </c>
      <c r="W1322" s="80">
        <f t="shared" si="121"/>
        <v>0.94665982803030324</v>
      </c>
    </row>
    <row r="1323" spans="2:23" x14ac:dyDescent="0.3">
      <c r="B1323">
        <v>42</v>
      </c>
      <c r="C1323">
        <v>8</v>
      </c>
      <c r="D1323">
        <v>365</v>
      </c>
      <c r="R1323" s="73">
        <v>1.0845214045214123E-4</v>
      </c>
      <c r="S1323" s="8">
        <f t="shared" si="119"/>
        <v>1.1456294778853719E-4</v>
      </c>
      <c r="U1323" s="15">
        <f t="shared" si="120"/>
        <v>5.7135996885521748E-2</v>
      </c>
      <c r="W1323" s="80">
        <f t="shared" si="121"/>
        <v>0.94286400311447827</v>
      </c>
    </row>
    <row r="1324" spans="2:23" x14ac:dyDescent="0.3">
      <c r="B1324">
        <v>42</v>
      </c>
      <c r="C1324">
        <v>8</v>
      </c>
      <c r="D1324">
        <v>390</v>
      </c>
      <c r="R1324" s="73">
        <v>1.7960634920634981E-4</v>
      </c>
      <c r="S1324" s="8">
        <f t="shared" si="119"/>
        <v>1.9049019647910222E-4</v>
      </c>
      <c r="U1324" s="15">
        <f t="shared" si="120"/>
        <v>6.1626155615680495E-2</v>
      </c>
      <c r="W1324" s="80">
        <f t="shared" si="121"/>
        <v>0.93837384438431948</v>
      </c>
    </row>
    <row r="1325" spans="2:23" x14ac:dyDescent="0.3">
      <c r="B1325">
        <v>42</v>
      </c>
      <c r="C1325">
        <v>8</v>
      </c>
      <c r="D1325">
        <v>450</v>
      </c>
      <c r="R1325" s="73">
        <v>8.6000000000000423E-5</v>
      </c>
      <c r="S1325" s="8">
        <f t="shared" si="119"/>
        <v>9.1647908256038669E-5</v>
      </c>
      <c r="U1325" s="15">
        <f t="shared" si="120"/>
        <v>6.678615561568052E-2</v>
      </c>
      <c r="W1325" s="80">
        <f t="shared" si="121"/>
        <v>0.93321384438431942</v>
      </c>
    </row>
    <row r="1326" spans="2:23" x14ac:dyDescent="0.3">
      <c r="B1326">
        <v>42</v>
      </c>
      <c r="C1326">
        <v>8</v>
      </c>
      <c r="D1326">
        <v>510</v>
      </c>
      <c r="R1326" s="73">
        <v>1.6182857142857081E-4</v>
      </c>
      <c r="S1326" s="8">
        <f t="shared" si="119"/>
        <v>1.7340995571635132E-4</v>
      </c>
      <c r="U1326" s="15">
        <f t="shared" si="120"/>
        <v>7.6495869901394772E-2</v>
      </c>
      <c r="W1326" s="80">
        <f t="shared" si="121"/>
        <v>0.92350413009860521</v>
      </c>
    </row>
    <row r="1327" spans="2:23" x14ac:dyDescent="0.3">
      <c r="B1327">
        <v>43</v>
      </c>
      <c r="C1327">
        <v>8</v>
      </c>
      <c r="D1327">
        <v>0</v>
      </c>
      <c r="R1327" s="73">
        <v>0</v>
      </c>
      <c r="S1327" s="8">
        <f t="shared" si="119"/>
        <v>0</v>
      </c>
      <c r="U1327" s="15">
        <f t="shared" si="120"/>
        <v>0</v>
      </c>
      <c r="W1327" s="80">
        <f t="shared" si="121"/>
        <v>1</v>
      </c>
    </row>
    <row r="1328" spans="2:23" x14ac:dyDescent="0.3">
      <c r="B1328">
        <v>43</v>
      </c>
      <c r="C1328">
        <v>8</v>
      </c>
      <c r="D1328">
        <v>3</v>
      </c>
      <c r="R1328" s="73">
        <v>2.1364502164502195E-3</v>
      </c>
      <c r="S1328" s="8">
        <f t="shared" si="119"/>
        <v>2.1364502164502195E-3</v>
      </c>
      <c r="U1328" s="15">
        <f t="shared" si="120"/>
        <v>6.4093506493506586E-3</v>
      </c>
      <c r="W1328" s="80">
        <f t="shared" si="121"/>
        <v>0.99359064935064934</v>
      </c>
    </row>
    <row r="1329" spans="2:23" x14ac:dyDescent="0.3">
      <c r="B1329">
        <v>43</v>
      </c>
      <c r="C1329">
        <v>8</v>
      </c>
      <c r="D1329">
        <v>7</v>
      </c>
      <c r="R1329" s="73">
        <v>9.9523809523809439E-4</v>
      </c>
      <c r="S1329" s="8">
        <f t="shared" si="119"/>
        <v>1.001658073059083E-3</v>
      </c>
      <c r="U1329" s="15">
        <f t="shared" si="120"/>
        <v>1.0390303030303036E-2</v>
      </c>
      <c r="W1329" s="80">
        <f t="shared" si="121"/>
        <v>0.98960969696969692</v>
      </c>
    </row>
    <row r="1330" spans="2:23" x14ac:dyDescent="0.3">
      <c r="B1330">
        <v>43</v>
      </c>
      <c r="C1330">
        <v>8</v>
      </c>
      <c r="D1330">
        <v>11</v>
      </c>
      <c r="R1330" s="73">
        <v>1.640476190476182E-3</v>
      </c>
      <c r="S1330" s="8">
        <f t="shared" si="119"/>
        <v>1.6577001978653968E-3</v>
      </c>
      <c r="U1330" s="15">
        <f t="shared" si="120"/>
        <v>1.6952207792207765E-2</v>
      </c>
      <c r="W1330" s="80">
        <f t="shared" si="121"/>
        <v>0.98304779220779226</v>
      </c>
    </row>
    <row r="1331" spans="2:23" x14ac:dyDescent="0.3">
      <c r="B1331">
        <v>43</v>
      </c>
      <c r="C1331">
        <v>8</v>
      </c>
      <c r="D1331">
        <v>14</v>
      </c>
      <c r="R1331" s="73">
        <v>1.8006233766233837E-4</v>
      </c>
      <c r="S1331" s="8">
        <f t="shared" si="119"/>
        <v>1.8316742999640204E-4</v>
      </c>
      <c r="U1331" s="15">
        <f t="shared" si="120"/>
        <v>1.749239480519478E-2</v>
      </c>
      <c r="W1331" s="80">
        <f t="shared" si="121"/>
        <v>0.98250760519480518</v>
      </c>
    </row>
    <row r="1332" spans="2:23" x14ac:dyDescent="0.3">
      <c r="B1332">
        <v>43</v>
      </c>
      <c r="C1332">
        <v>8</v>
      </c>
      <c r="D1332">
        <v>47</v>
      </c>
      <c r="R1332" s="73">
        <v>1.7507532467532334E-4</v>
      </c>
      <c r="S1332" s="8">
        <f t="shared" si="119"/>
        <v>1.7819233535664139E-4</v>
      </c>
      <c r="U1332" s="15">
        <f t="shared" si="120"/>
        <v>2.3269880519480451E-2</v>
      </c>
      <c r="W1332" s="80">
        <f t="shared" si="121"/>
        <v>0.97673011948051958</v>
      </c>
    </row>
    <row r="1333" spans="2:23" x14ac:dyDescent="0.3">
      <c r="B1333">
        <v>43</v>
      </c>
      <c r="C1333">
        <v>8</v>
      </c>
      <c r="D1333">
        <v>49</v>
      </c>
      <c r="R1333" s="73">
        <v>1.1165844155844223E-4</v>
      </c>
      <c r="S1333" s="8">
        <f t="shared" si="119"/>
        <v>1.1431862223909765E-4</v>
      </c>
      <c r="U1333" s="15">
        <f t="shared" si="120"/>
        <v>2.3493197402597334E-2</v>
      </c>
      <c r="W1333" s="80">
        <f t="shared" si="121"/>
        <v>0.97650680259740263</v>
      </c>
    </row>
    <row r="1334" spans="2:23" x14ac:dyDescent="0.3">
      <c r="B1334">
        <v>43</v>
      </c>
      <c r="C1334">
        <v>8</v>
      </c>
      <c r="D1334">
        <v>105</v>
      </c>
      <c r="R1334" s="73">
        <v>1.1654415584415545E-4</v>
      </c>
      <c r="S1334" s="8">
        <f t="shared" si="119"/>
        <v>1.1934802249626995E-4</v>
      </c>
      <c r="U1334" s="15">
        <f t="shared" si="120"/>
        <v>3.001967012987004E-2</v>
      </c>
      <c r="W1334" s="80">
        <f t="shared" si="121"/>
        <v>0.96998032987012994</v>
      </c>
    </row>
    <row r="1335" spans="2:23" x14ac:dyDescent="0.3">
      <c r="B1335">
        <v>43</v>
      </c>
      <c r="C1335">
        <v>8</v>
      </c>
      <c r="D1335">
        <v>112</v>
      </c>
      <c r="R1335" s="73">
        <v>2.0872597402597269E-4</v>
      </c>
      <c r="S1335" s="8">
        <f t="shared" si="119"/>
        <v>2.1518578016310792E-4</v>
      </c>
      <c r="U1335" s="15">
        <f t="shared" si="120"/>
        <v>3.1480751948051847E-2</v>
      </c>
      <c r="W1335" s="80">
        <f t="shared" si="121"/>
        <v>0.96851924805194811</v>
      </c>
    </row>
    <row r="1336" spans="2:23" x14ac:dyDescent="0.3">
      <c r="B1336">
        <v>43</v>
      </c>
      <c r="C1336">
        <v>8</v>
      </c>
      <c r="D1336">
        <v>119</v>
      </c>
      <c r="R1336" s="73">
        <v>2.015928571428555E-4</v>
      </c>
      <c r="S1336" s="8">
        <f t="shared" si="119"/>
        <v>2.0814543185211198E-4</v>
      </c>
      <c r="U1336" s="15">
        <f t="shared" si="120"/>
        <v>3.2891901948051833E-2</v>
      </c>
      <c r="W1336" s="80">
        <f t="shared" si="121"/>
        <v>0.9671080980519482</v>
      </c>
    </row>
    <row r="1337" spans="2:23" x14ac:dyDescent="0.3">
      <c r="B1337">
        <v>43</v>
      </c>
      <c r="C1337">
        <v>8</v>
      </c>
      <c r="D1337">
        <v>197</v>
      </c>
      <c r="R1337" s="73">
        <v>1.7421136363636371E-4</v>
      </c>
      <c r="S1337" s="8">
        <f t="shared" si="119"/>
        <v>1.8013639218540176E-4</v>
      </c>
      <c r="U1337" s="15">
        <f t="shared" si="120"/>
        <v>4.6480388311688201E-2</v>
      </c>
      <c r="W1337" s="80">
        <f t="shared" si="121"/>
        <v>0.95351961168831179</v>
      </c>
    </row>
    <row r="1338" spans="2:23" x14ac:dyDescent="0.3">
      <c r="B1338">
        <v>43</v>
      </c>
      <c r="C1338">
        <v>8</v>
      </c>
      <c r="D1338">
        <v>203</v>
      </c>
      <c r="R1338" s="73">
        <v>1.1690000000000132E-4</v>
      </c>
      <c r="S1338" s="8">
        <f t="shared" si="119"/>
        <v>1.2259842227368241E-4</v>
      </c>
      <c r="U1338" s="15">
        <f t="shared" si="120"/>
        <v>4.7181788311688205E-2</v>
      </c>
      <c r="W1338" s="80">
        <f t="shared" si="121"/>
        <v>0.95281821168831182</v>
      </c>
    </row>
    <row r="1339" spans="2:23" x14ac:dyDescent="0.3">
      <c r="B1339">
        <v>43</v>
      </c>
      <c r="C1339">
        <v>8</v>
      </c>
      <c r="D1339">
        <v>275</v>
      </c>
      <c r="R1339" s="73">
        <v>2.9296753246752992E-5</v>
      </c>
      <c r="S1339" s="8">
        <f t="shared" si="119"/>
        <v>3.0747474058920085E-5</v>
      </c>
      <c r="U1339" s="15">
        <f t="shared" si="120"/>
        <v>4.9291154545454421E-2</v>
      </c>
      <c r="W1339" s="80">
        <f t="shared" si="121"/>
        <v>0.95070884545454559</v>
      </c>
    </row>
    <row r="1340" spans="2:23" x14ac:dyDescent="0.3">
      <c r="B1340">
        <v>43</v>
      </c>
      <c r="C1340">
        <v>8</v>
      </c>
      <c r="D1340">
        <v>282</v>
      </c>
      <c r="R1340" s="73">
        <v>2.0296742424242393E-4</v>
      </c>
      <c r="S1340" s="8">
        <f t="shared" si="119"/>
        <v>2.1349062356244589E-4</v>
      </c>
      <c r="U1340" s="15">
        <f t="shared" si="120"/>
        <v>5.0711926515151391E-2</v>
      </c>
      <c r="W1340" s="80">
        <f t="shared" si="121"/>
        <v>0.94928807348484856</v>
      </c>
    </row>
    <row r="1341" spans="2:23" x14ac:dyDescent="0.3">
      <c r="B1341">
        <v>43</v>
      </c>
      <c r="C1341">
        <v>8</v>
      </c>
      <c r="D1341">
        <v>289</v>
      </c>
      <c r="R1341" s="73">
        <v>6.630952380952362E-5</v>
      </c>
      <c r="S1341" s="8">
        <f t="shared" si="119"/>
        <v>6.9851845463622566E-5</v>
      </c>
      <c r="U1341" s="15">
        <f t="shared" si="120"/>
        <v>5.1176093181818059E-2</v>
      </c>
      <c r="W1341" s="80">
        <f t="shared" si="121"/>
        <v>0.94882390681818196</v>
      </c>
    </row>
    <row r="1342" spans="2:23" x14ac:dyDescent="0.3">
      <c r="B1342">
        <v>43</v>
      </c>
      <c r="C1342">
        <v>8</v>
      </c>
      <c r="D1342">
        <v>330</v>
      </c>
      <c r="R1342" s="73">
        <v>4.8023088023086776E-6</v>
      </c>
      <c r="S1342" s="8">
        <f t="shared" si="119"/>
        <v>5.0613277846390924E-6</v>
      </c>
      <c r="U1342" s="15">
        <f t="shared" si="120"/>
        <v>5.1372987842712714E-2</v>
      </c>
      <c r="W1342" s="80">
        <f t="shared" si="121"/>
        <v>0.94862701215728729</v>
      </c>
    </row>
    <row r="1343" spans="2:23" x14ac:dyDescent="0.3">
      <c r="B1343">
        <v>43</v>
      </c>
      <c r="C1343">
        <v>8</v>
      </c>
      <c r="D1343">
        <v>365</v>
      </c>
      <c r="R1343" s="73">
        <v>1.3840940012368691E-4</v>
      </c>
      <c r="S1343" s="8">
        <f t="shared" si="119"/>
        <v>1.4590497461054578E-4</v>
      </c>
      <c r="U1343" s="15">
        <f t="shared" si="120"/>
        <v>5.6217316847041759E-2</v>
      </c>
      <c r="W1343" s="80">
        <f t="shared" si="121"/>
        <v>0.94378268315295821</v>
      </c>
    </row>
    <row r="1344" spans="2:23" x14ac:dyDescent="0.3">
      <c r="B1344">
        <v>43</v>
      </c>
      <c r="C1344">
        <v>8</v>
      </c>
      <c r="D1344">
        <v>390</v>
      </c>
      <c r="R1344" s="73">
        <v>4.8623376623376981E-5</v>
      </c>
      <c r="S1344" s="8">
        <f t="shared" si="119"/>
        <v>5.1519674487920884E-5</v>
      </c>
      <c r="U1344" s="15">
        <f t="shared" si="120"/>
        <v>5.7432901262626186E-2</v>
      </c>
      <c r="W1344" s="80">
        <f t="shared" si="121"/>
        <v>0.94256709873737377</v>
      </c>
    </row>
    <row r="1345" spans="2:23" x14ac:dyDescent="0.3">
      <c r="B1345">
        <v>43</v>
      </c>
      <c r="C1345">
        <v>8</v>
      </c>
      <c r="D1345">
        <v>450</v>
      </c>
      <c r="R1345" s="73">
        <v>4.9542857142857445E-5</v>
      </c>
      <c r="S1345" s="8">
        <f t="shared" si="119"/>
        <v>5.2561623686232129E-5</v>
      </c>
      <c r="U1345" s="15">
        <f t="shared" si="120"/>
        <v>6.0405472691197636E-2</v>
      </c>
      <c r="W1345" s="80">
        <f t="shared" si="121"/>
        <v>0.93959452730880233</v>
      </c>
    </row>
    <row r="1346" spans="2:23" x14ac:dyDescent="0.3">
      <c r="B1346">
        <v>43</v>
      </c>
      <c r="C1346">
        <v>8</v>
      </c>
      <c r="D1346">
        <v>510</v>
      </c>
      <c r="R1346" s="73">
        <v>2.413714285714282E-4</v>
      </c>
      <c r="S1346" s="8">
        <f t="shared" si="119"/>
        <v>2.5688892554830763E-4</v>
      </c>
      <c r="U1346" s="15">
        <f t="shared" si="120"/>
        <v>7.4887758405483326E-2</v>
      </c>
      <c r="W1346" s="80">
        <f t="shared" si="121"/>
        <v>0.92511224159451666</v>
      </c>
    </row>
    <row r="1347" spans="2:23" x14ac:dyDescent="0.3">
      <c r="B1347">
        <v>44</v>
      </c>
      <c r="C1347">
        <v>8</v>
      </c>
      <c r="D1347">
        <v>0</v>
      </c>
      <c r="R1347" s="73">
        <v>0</v>
      </c>
      <c r="S1347" s="8">
        <f t="shared" si="119"/>
        <v>0</v>
      </c>
      <c r="U1347" s="15">
        <f t="shared" si="120"/>
        <v>0</v>
      </c>
      <c r="W1347" s="80">
        <f t="shared" si="121"/>
        <v>1</v>
      </c>
    </row>
    <row r="1348" spans="2:23" x14ac:dyDescent="0.3">
      <c r="B1348">
        <v>44</v>
      </c>
      <c r="C1348">
        <v>8</v>
      </c>
      <c r="D1348">
        <v>3</v>
      </c>
      <c r="R1348" s="73">
        <v>2.0319746211737671E-3</v>
      </c>
      <c r="S1348" s="8">
        <f t="shared" si="119"/>
        <v>2.0319746211737671E-3</v>
      </c>
      <c r="U1348" s="15">
        <f t="shared" si="120"/>
        <v>6.095923863521301E-3</v>
      </c>
      <c r="W1348" s="80">
        <f t="shared" si="121"/>
        <v>0.99390407613647869</v>
      </c>
    </row>
    <row r="1349" spans="2:23" x14ac:dyDescent="0.3">
      <c r="B1349">
        <v>44</v>
      </c>
      <c r="C1349">
        <v>8</v>
      </c>
      <c r="D1349">
        <v>7</v>
      </c>
      <c r="R1349" s="73">
        <v>1.9501306064594482E-3</v>
      </c>
      <c r="S1349" s="8">
        <f t="shared" si="119"/>
        <v>1.962091366040101E-3</v>
      </c>
      <c r="U1349" s="15">
        <f t="shared" si="120"/>
        <v>1.3896446289359094E-2</v>
      </c>
      <c r="W1349" s="80">
        <f t="shared" si="121"/>
        <v>0.98610355371064096</v>
      </c>
    </row>
    <row r="1350" spans="2:23" x14ac:dyDescent="0.3">
      <c r="B1350">
        <v>44</v>
      </c>
      <c r="C1350">
        <v>8</v>
      </c>
      <c r="D1350">
        <v>11</v>
      </c>
      <c r="R1350" s="73">
        <v>1.78580540649993E-4</v>
      </c>
      <c r="S1350" s="8">
        <f t="shared" si="119"/>
        <v>1.8109714743244409E-4</v>
      </c>
      <c r="U1350" s="15">
        <f t="shared" si="120"/>
        <v>1.4610768451959065E-2</v>
      </c>
      <c r="W1350" s="80">
        <f t="shared" si="121"/>
        <v>0.98538923154804092</v>
      </c>
    </row>
    <row r="1351" spans="2:23" x14ac:dyDescent="0.3">
      <c r="B1351">
        <v>44</v>
      </c>
      <c r="C1351">
        <v>8</v>
      </c>
      <c r="D1351">
        <v>14</v>
      </c>
      <c r="R1351" s="73">
        <v>1.3630503189227439E-3</v>
      </c>
      <c r="S1351" s="8">
        <f t="shared" si="119"/>
        <v>1.3832608225090907E-3</v>
      </c>
      <c r="U1351" s="15">
        <f t="shared" si="120"/>
        <v>1.8699919408727297E-2</v>
      </c>
      <c r="W1351" s="80">
        <f t="shared" si="121"/>
        <v>0.98130008059127272</v>
      </c>
    </row>
    <row r="1352" spans="2:23" x14ac:dyDescent="0.3">
      <c r="B1352">
        <v>44</v>
      </c>
      <c r="C1352">
        <v>8</v>
      </c>
      <c r="D1352">
        <v>47</v>
      </c>
      <c r="R1352" s="73">
        <v>9.5215308291991452E-5</v>
      </c>
      <c r="S1352" s="8">
        <f t="shared" si="119"/>
        <v>9.7029756926770457E-5</v>
      </c>
      <c r="U1352" s="15">
        <f t="shared" si="120"/>
        <v>2.1842024582363014E-2</v>
      </c>
      <c r="W1352" s="80">
        <f t="shared" si="121"/>
        <v>0.97815797541763694</v>
      </c>
    </row>
    <row r="1353" spans="2:23" x14ac:dyDescent="0.3">
      <c r="B1353">
        <v>44</v>
      </c>
      <c r="C1353">
        <v>8</v>
      </c>
      <c r="D1353">
        <v>49</v>
      </c>
      <c r="R1353" s="73">
        <v>2.3357505315379175E-4</v>
      </c>
      <c r="S1353" s="8">
        <f t="shared" si="119"/>
        <v>2.3879072606248895E-4</v>
      </c>
      <c r="U1353" s="15">
        <f t="shared" si="120"/>
        <v>2.2309174688670597E-2</v>
      </c>
      <c r="W1353" s="80">
        <f t="shared" si="121"/>
        <v>0.97769082531132945</v>
      </c>
    </row>
    <row r="1354" spans="2:23" x14ac:dyDescent="0.3">
      <c r="B1354">
        <v>44</v>
      </c>
      <c r="C1354">
        <v>8</v>
      </c>
      <c r="D1354">
        <v>105</v>
      </c>
      <c r="R1354" s="73">
        <v>3.6547939657790668E-4</v>
      </c>
      <c r="S1354" s="8">
        <f t="shared" si="119"/>
        <v>3.73818989721547E-4</v>
      </c>
      <c r="U1354" s="15">
        <f t="shared" si="120"/>
        <v>4.2776020897033376E-2</v>
      </c>
      <c r="W1354" s="80">
        <f t="shared" si="121"/>
        <v>0.95722397910296664</v>
      </c>
    </row>
    <row r="1355" spans="2:23" x14ac:dyDescent="0.3">
      <c r="B1355">
        <v>44</v>
      </c>
      <c r="C1355">
        <v>8</v>
      </c>
      <c r="D1355">
        <v>112</v>
      </c>
      <c r="R1355" s="73">
        <v>3.7232358003442287E-4</v>
      </c>
      <c r="S1355" s="8">
        <f t="shared" si="119"/>
        <v>3.8896181892908135E-4</v>
      </c>
      <c r="U1355" s="15">
        <f t="shared" si="120"/>
        <v>4.5382285957274338E-2</v>
      </c>
      <c r="W1355" s="80">
        <f t="shared" si="121"/>
        <v>0.95461771404272566</v>
      </c>
    </row>
    <row r="1356" spans="2:23" x14ac:dyDescent="0.3">
      <c r="B1356">
        <v>44</v>
      </c>
      <c r="C1356">
        <v>8</v>
      </c>
      <c r="D1356">
        <v>119</v>
      </c>
      <c r="R1356" s="73">
        <v>2.5339904829401594E-4</v>
      </c>
      <c r="S1356" s="8">
        <f t="shared" si="119"/>
        <v>2.6544557529829642E-4</v>
      </c>
      <c r="U1356" s="15">
        <f t="shared" si="120"/>
        <v>4.715607929533245E-2</v>
      </c>
      <c r="W1356" s="80">
        <f t="shared" si="121"/>
        <v>0.9528439207046675</v>
      </c>
    </row>
    <row r="1357" spans="2:23" x14ac:dyDescent="0.3">
      <c r="B1357">
        <v>44</v>
      </c>
      <c r="C1357">
        <v>8</v>
      </c>
      <c r="D1357">
        <v>197</v>
      </c>
      <c r="R1357" s="73">
        <v>1.6437250177179317E-4</v>
      </c>
      <c r="S1357" s="8">
        <f t="shared" si="119"/>
        <v>1.7250726818956132E-4</v>
      </c>
      <c r="U1357" s="15">
        <f t="shared" si="120"/>
        <v>5.9977134433532316E-2</v>
      </c>
      <c r="W1357" s="80">
        <f t="shared" si="121"/>
        <v>0.94002286556646764</v>
      </c>
    </row>
    <row r="1358" spans="2:23" x14ac:dyDescent="0.3">
      <c r="B1358">
        <v>44</v>
      </c>
      <c r="C1358">
        <v>8</v>
      </c>
      <c r="D1358">
        <v>203</v>
      </c>
      <c r="R1358" s="73">
        <v>1.1280996253923351E-4</v>
      </c>
      <c r="S1358" s="8">
        <f t="shared" si="119"/>
        <v>1.2000767925070954E-4</v>
      </c>
      <c r="U1358" s="15">
        <f t="shared" si="120"/>
        <v>6.0653994208767714E-2</v>
      </c>
      <c r="W1358" s="80">
        <f t="shared" si="121"/>
        <v>0.93934600579123229</v>
      </c>
    </row>
    <row r="1359" spans="2:23" x14ac:dyDescent="0.3">
      <c r="B1359">
        <v>44</v>
      </c>
      <c r="C1359">
        <v>8</v>
      </c>
      <c r="D1359">
        <v>275</v>
      </c>
      <c r="R1359" s="73">
        <v>5.9671992170362089E-5</v>
      </c>
      <c r="S1359" s="8">
        <f t="shared" si="119"/>
        <v>6.3525039551426017E-5</v>
      </c>
      <c r="U1359" s="15">
        <f t="shared" si="120"/>
        <v>6.495037764503378E-2</v>
      </c>
      <c r="W1359" s="80">
        <f t="shared" si="121"/>
        <v>0.93504962235496625</v>
      </c>
    </row>
    <row r="1360" spans="2:23" x14ac:dyDescent="0.3">
      <c r="B1360">
        <v>44</v>
      </c>
      <c r="C1360">
        <v>8</v>
      </c>
      <c r="D1360">
        <v>282</v>
      </c>
      <c r="R1360" s="73">
        <v>7.8740562248996054E-5</v>
      </c>
      <c r="S1360" s="8">
        <f t="shared" si="119"/>
        <v>8.4210035880966677E-5</v>
      </c>
      <c r="U1360" s="15">
        <f t="shared" si="120"/>
        <v>6.5501561580776746E-2</v>
      </c>
      <c r="W1360" s="80">
        <f t="shared" si="121"/>
        <v>0.9344984384192232</v>
      </c>
    </row>
    <row r="1361" spans="2:23" x14ac:dyDescent="0.3">
      <c r="B1361">
        <v>44</v>
      </c>
      <c r="C1361">
        <v>8</v>
      </c>
      <c r="D1361">
        <v>289</v>
      </c>
      <c r="R1361" s="73">
        <v>1.7372249333468356E-4</v>
      </c>
      <c r="S1361" s="8">
        <f t="shared" si="119"/>
        <v>1.8589917991575103E-4</v>
      </c>
      <c r="U1361" s="15">
        <f t="shared" si="120"/>
        <v>6.6717619034119532E-2</v>
      </c>
      <c r="W1361" s="80">
        <f t="shared" si="121"/>
        <v>0.93328238096588045</v>
      </c>
    </row>
    <row r="1362" spans="2:23" x14ac:dyDescent="0.3">
      <c r="B1362">
        <v>44</v>
      </c>
      <c r="C1362">
        <v>8</v>
      </c>
      <c r="D1362">
        <v>330</v>
      </c>
      <c r="R1362" s="73">
        <v>7.0737620331150607E-5</v>
      </c>
      <c r="S1362" s="8">
        <f t="shared" si="119"/>
        <v>7.5794445254545825E-5</v>
      </c>
      <c r="U1362" s="15">
        <f t="shared" si="120"/>
        <v>6.9617861467696704E-2</v>
      </c>
      <c r="W1362" s="80">
        <f t="shared" si="121"/>
        <v>0.93038213853230334</v>
      </c>
    </row>
    <row r="1363" spans="2:23" x14ac:dyDescent="0.3">
      <c r="B1363">
        <v>44</v>
      </c>
      <c r="C1363">
        <v>8</v>
      </c>
      <c r="D1363">
        <v>365</v>
      </c>
      <c r="R1363" s="73">
        <v>0</v>
      </c>
      <c r="S1363" s="8">
        <f t="shared" si="119"/>
        <v>0</v>
      </c>
      <c r="U1363" s="15">
        <f t="shared" si="120"/>
        <v>6.9617861467696704E-2</v>
      </c>
      <c r="W1363" s="80">
        <f t="shared" si="121"/>
        <v>0.93038213853230334</v>
      </c>
    </row>
    <row r="1364" spans="2:23" x14ac:dyDescent="0.3">
      <c r="B1364">
        <v>44</v>
      </c>
      <c r="C1364">
        <v>8</v>
      </c>
      <c r="D1364">
        <v>390</v>
      </c>
      <c r="R1364" s="73">
        <v>1.0764420485175373E-4</v>
      </c>
      <c r="S1364" s="8">
        <f t="shared" si="119"/>
        <v>1.1569891595464703E-4</v>
      </c>
      <c r="U1364" s="15">
        <f t="shared" si="120"/>
        <v>7.2308966588990553E-2</v>
      </c>
      <c r="W1364" s="80">
        <f t="shared" si="121"/>
        <v>0.92769103341100945</v>
      </c>
    </row>
    <row r="1365" spans="2:23" x14ac:dyDescent="0.3">
      <c r="B1365">
        <v>44</v>
      </c>
      <c r="C1365">
        <v>8</v>
      </c>
      <c r="D1365">
        <v>450</v>
      </c>
      <c r="R1365" s="73">
        <v>8.9945013477089243E-5</v>
      </c>
      <c r="S1365" s="8">
        <f t="shared" si="119"/>
        <v>9.6955786180634017E-5</v>
      </c>
      <c r="U1365" s="15">
        <f t="shared" si="120"/>
        <v>7.7705667397615905E-2</v>
      </c>
      <c r="W1365" s="80">
        <f t="shared" si="121"/>
        <v>0.92229433260238414</v>
      </c>
    </row>
    <row r="1366" spans="2:23" x14ac:dyDescent="0.3">
      <c r="B1366">
        <v>44</v>
      </c>
      <c r="C1366">
        <v>8</v>
      </c>
      <c r="D1366">
        <v>510</v>
      </c>
      <c r="R1366" s="73">
        <v>3.8055849056603725E-4</v>
      </c>
      <c r="S1366" s="8">
        <f t="shared" si="119"/>
        <v>4.126215212580105E-4</v>
      </c>
      <c r="U1366" s="15">
        <f t="shared" si="120"/>
        <v>0.10053917683157815</v>
      </c>
      <c r="W1366" s="80">
        <f t="shared" si="121"/>
        <v>0.8994608231684218</v>
      </c>
    </row>
    <row r="1367" spans="2:23" x14ac:dyDescent="0.3">
      <c r="B1367">
        <v>45</v>
      </c>
      <c r="C1367">
        <v>8</v>
      </c>
      <c r="D1367">
        <v>0</v>
      </c>
      <c r="R1367" s="73">
        <v>0</v>
      </c>
      <c r="S1367" s="8">
        <f t="shared" si="119"/>
        <v>0</v>
      </c>
      <c r="U1367" s="15">
        <f t="shared" si="120"/>
        <v>0</v>
      </c>
      <c r="W1367" s="80">
        <f t="shared" si="121"/>
        <v>1</v>
      </c>
    </row>
    <row r="1368" spans="2:23" x14ac:dyDescent="0.3">
      <c r="B1368">
        <v>45</v>
      </c>
      <c r="C1368">
        <v>8</v>
      </c>
      <c r="D1368">
        <v>3</v>
      </c>
      <c r="R1368" s="73">
        <v>1.7730079983800792E-3</v>
      </c>
      <c r="S1368" s="8">
        <f t="shared" si="119"/>
        <v>1.7730079983800792E-3</v>
      </c>
      <c r="U1368" s="15">
        <f t="shared" si="120"/>
        <v>5.3190239951402376E-3</v>
      </c>
      <c r="W1368" s="80">
        <f t="shared" si="121"/>
        <v>0.99468097600485972</v>
      </c>
    </row>
    <row r="1369" spans="2:23" x14ac:dyDescent="0.3">
      <c r="B1369">
        <v>45</v>
      </c>
      <c r="C1369">
        <v>8</v>
      </c>
      <c r="D1369">
        <v>7</v>
      </c>
      <c r="R1369" s="73">
        <v>1.7334494279639615E-3</v>
      </c>
      <c r="S1369" s="8">
        <f t="shared" si="119"/>
        <v>1.7427189920997267E-3</v>
      </c>
      <c r="U1369" s="15">
        <f t="shared" si="120"/>
        <v>1.2252821706996084E-2</v>
      </c>
      <c r="W1369" s="80">
        <f t="shared" si="121"/>
        <v>0.98774717829300396</v>
      </c>
    </row>
    <row r="1370" spans="2:23" x14ac:dyDescent="0.3">
      <c r="B1370">
        <v>45</v>
      </c>
      <c r="C1370">
        <v>8</v>
      </c>
      <c r="D1370">
        <v>11</v>
      </c>
      <c r="R1370" s="73">
        <v>7.5553305659609656E-5</v>
      </c>
      <c r="S1370" s="8">
        <f t="shared" si="119"/>
        <v>7.6490530492001694E-5</v>
      </c>
      <c r="U1370" s="15">
        <f t="shared" si="120"/>
        <v>1.2555034929634522E-2</v>
      </c>
      <c r="W1370" s="80">
        <f t="shared" si="121"/>
        <v>0.9874449650703655</v>
      </c>
    </row>
    <row r="1371" spans="2:23" x14ac:dyDescent="0.3">
      <c r="B1371">
        <v>45</v>
      </c>
      <c r="C1371">
        <v>8</v>
      </c>
      <c r="D1371">
        <v>14</v>
      </c>
      <c r="R1371" s="73">
        <v>1.4693057406094932E-3</v>
      </c>
      <c r="S1371" s="8">
        <f t="shared" si="119"/>
        <v>1.4879874753372104E-3</v>
      </c>
      <c r="U1371" s="15">
        <f t="shared" si="120"/>
        <v>1.6962952151463002E-2</v>
      </c>
      <c r="W1371" s="80">
        <f t="shared" si="121"/>
        <v>0.98303704784853696</v>
      </c>
    </row>
    <row r="1372" spans="2:23" x14ac:dyDescent="0.3">
      <c r="B1372">
        <v>45</v>
      </c>
      <c r="C1372">
        <v>8</v>
      </c>
      <c r="D1372">
        <v>47</v>
      </c>
      <c r="R1372" s="73">
        <v>9.7074982282070054E-5</v>
      </c>
      <c r="S1372" s="8">
        <f t="shared" ref="S1372:S1386" si="122">IF(D1372&gt;D1371,R1372/W1371,0)</f>
        <v>9.875007508061592E-5</v>
      </c>
      <c r="U1372" s="15">
        <f t="shared" ref="U1372:U1386" si="123">IF(D1372&gt;D1371,U1371+R1372*(D1372-D1371),0)</f>
        <v>2.0166426566771312E-2</v>
      </c>
      <c r="W1372" s="80">
        <f t="shared" ref="W1372:W1386" si="124">100%-U1372</f>
        <v>0.97983357343322863</v>
      </c>
    </row>
    <row r="1373" spans="2:23" x14ac:dyDescent="0.3">
      <c r="B1373">
        <v>45</v>
      </c>
      <c r="C1373">
        <v>8</v>
      </c>
      <c r="D1373">
        <v>49</v>
      </c>
      <c r="R1373" s="73">
        <v>1.5302460261213012E-4</v>
      </c>
      <c r="S1373" s="8">
        <f t="shared" si="122"/>
        <v>1.5617407564016083E-4</v>
      </c>
      <c r="U1373" s="15">
        <f t="shared" si="123"/>
        <v>2.0472475771995572E-2</v>
      </c>
      <c r="W1373" s="80">
        <f t="shared" si="124"/>
        <v>0.97952752422800438</v>
      </c>
    </row>
    <row r="1374" spans="2:23" x14ac:dyDescent="0.3">
      <c r="B1374">
        <v>45</v>
      </c>
      <c r="C1374">
        <v>8</v>
      </c>
      <c r="D1374">
        <v>105</v>
      </c>
      <c r="R1374" s="73">
        <v>4.3539957476966795E-4</v>
      </c>
      <c r="S1374" s="8">
        <f t="shared" si="122"/>
        <v>4.4449958168640504E-4</v>
      </c>
      <c r="U1374" s="15">
        <f t="shared" si="123"/>
        <v>4.4854851959096977E-2</v>
      </c>
      <c r="W1374" s="80">
        <f t="shared" si="124"/>
        <v>0.955145148040903</v>
      </c>
    </row>
    <row r="1375" spans="2:23" x14ac:dyDescent="0.3">
      <c r="B1375">
        <v>45</v>
      </c>
      <c r="C1375">
        <v>8</v>
      </c>
      <c r="D1375">
        <v>112</v>
      </c>
      <c r="R1375" s="73">
        <v>3.9422496709527234E-4</v>
      </c>
      <c r="S1375" s="8">
        <f t="shared" si="122"/>
        <v>4.1273828161496361E-4</v>
      </c>
      <c r="U1375" s="15">
        <f t="shared" si="123"/>
        <v>4.7614426728763884E-2</v>
      </c>
      <c r="W1375" s="80">
        <f t="shared" si="124"/>
        <v>0.95238557327123607</v>
      </c>
    </row>
    <row r="1376" spans="2:23" x14ac:dyDescent="0.3">
      <c r="B1376">
        <v>45</v>
      </c>
      <c r="C1376">
        <v>8</v>
      </c>
      <c r="D1376">
        <v>119</v>
      </c>
      <c r="R1376" s="73">
        <v>3.0191062063379394E-4</v>
      </c>
      <c r="S1376" s="8">
        <f t="shared" si="122"/>
        <v>3.170046135797679E-4</v>
      </c>
      <c r="U1376" s="15">
        <f t="shared" si="123"/>
        <v>4.9727801073200441E-2</v>
      </c>
      <c r="W1376" s="80">
        <f t="shared" si="124"/>
        <v>0.95027219892679959</v>
      </c>
    </row>
    <row r="1377" spans="2:23" x14ac:dyDescent="0.3">
      <c r="B1377">
        <v>45</v>
      </c>
      <c r="C1377">
        <v>8</v>
      </c>
      <c r="D1377">
        <v>197</v>
      </c>
      <c r="R1377" s="73">
        <v>1.7800708717221857E-4</v>
      </c>
      <c r="S1377" s="8">
        <f t="shared" si="122"/>
        <v>1.8732220870320404E-4</v>
      </c>
      <c r="U1377" s="15">
        <f t="shared" si="123"/>
        <v>6.361235387263349E-2</v>
      </c>
      <c r="W1377" s="80">
        <f t="shared" si="124"/>
        <v>0.93638764612736647</v>
      </c>
    </row>
    <row r="1378" spans="2:23" x14ac:dyDescent="0.3">
      <c r="B1378">
        <v>45</v>
      </c>
      <c r="C1378">
        <v>8</v>
      </c>
      <c r="D1378">
        <v>203</v>
      </c>
      <c r="R1378" s="73">
        <v>1.3050246026121394E-4</v>
      </c>
      <c r="S1378" s="8">
        <f t="shared" si="122"/>
        <v>1.3936798589871948E-4</v>
      </c>
      <c r="U1378" s="15">
        <f t="shared" si="123"/>
        <v>6.439536863420077E-2</v>
      </c>
      <c r="W1378" s="80">
        <f t="shared" si="124"/>
        <v>0.93560463136579919</v>
      </c>
    </row>
    <row r="1379" spans="2:23" x14ac:dyDescent="0.3">
      <c r="B1379">
        <v>45</v>
      </c>
      <c r="C1379">
        <v>8</v>
      </c>
      <c r="D1379">
        <v>275</v>
      </c>
      <c r="R1379" s="73">
        <v>3.6633309709425911E-5</v>
      </c>
      <c r="S1379" s="8">
        <f t="shared" si="122"/>
        <v>3.9154690433659428E-5</v>
      </c>
      <c r="U1379" s="15">
        <f t="shared" si="123"/>
        <v>6.7032966933279439E-2</v>
      </c>
      <c r="W1379" s="80">
        <f t="shared" si="124"/>
        <v>0.93296703306672057</v>
      </c>
    </row>
    <row r="1380" spans="2:23" x14ac:dyDescent="0.3">
      <c r="B1380">
        <v>45</v>
      </c>
      <c r="C1380">
        <v>8</v>
      </c>
      <c r="D1380">
        <v>282</v>
      </c>
      <c r="R1380" s="73">
        <v>1.6698533292835199E-4</v>
      </c>
      <c r="S1380" s="8">
        <f t="shared" si="122"/>
        <v>1.7898310123505738E-4</v>
      </c>
      <c r="U1380" s="15">
        <f t="shared" si="123"/>
        <v>6.8201864263777903E-2</v>
      </c>
      <c r="W1380" s="80">
        <f t="shared" si="124"/>
        <v>0.93179813573622206</v>
      </c>
    </row>
    <row r="1381" spans="2:23" x14ac:dyDescent="0.3">
      <c r="B1381">
        <v>45</v>
      </c>
      <c r="C1381">
        <v>8</v>
      </c>
      <c r="D1381">
        <v>289</v>
      </c>
      <c r="R1381" s="73">
        <v>3.2374461881137925E-4</v>
      </c>
      <c r="S1381" s="8">
        <f t="shared" si="122"/>
        <v>3.4744072390269996E-4</v>
      </c>
      <c r="U1381" s="15">
        <f t="shared" si="123"/>
        <v>7.0468076595457563E-2</v>
      </c>
      <c r="W1381" s="80">
        <f t="shared" si="124"/>
        <v>0.92953192340454249</v>
      </c>
    </row>
    <row r="1382" spans="2:23" x14ac:dyDescent="0.3">
      <c r="B1382">
        <v>45</v>
      </c>
      <c r="C1382">
        <v>8</v>
      </c>
      <c r="D1382">
        <v>330</v>
      </c>
      <c r="R1382" s="73">
        <v>1.0251829033500128E-4</v>
      </c>
      <c r="S1382" s="8">
        <f t="shared" si="122"/>
        <v>1.102902307642254E-4</v>
      </c>
      <c r="U1382" s="15">
        <f t="shared" si="123"/>
        <v>7.4671326499192614E-2</v>
      </c>
      <c r="W1382" s="80">
        <f t="shared" si="124"/>
        <v>0.92532867350080739</v>
      </c>
    </row>
    <row r="1383" spans="2:23" x14ac:dyDescent="0.3">
      <c r="B1383">
        <v>45</v>
      </c>
      <c r="C1383">
        <v>8</v>
      </c>
      <c r="D1383">
        <v>365</v>
      </c>
      <c r="R1383" s="73">
        <v>4.6987549736876269E-5</v>
      </c>
      <c r="S1383" s="8">
        <f t="shared" si="122"/>
        <v>5.077930802587981E-5</v>
      </c>
      <c r="U1383" s="15">
        <f t="shared" si="123"/>
        <v>7.631589073998328E-2</v>
      </c>
      <c r="W1383" s="80">
        <f t="shared" si="124"/>
        <v>0.92368410926001676</v>
      </c>
    </row>
    <row r="1384" spans="2:23" x14ac:dyDescent="0.3">
      <c r="B1384">
        <v>45</v>
      </c>
      <c r="C1384">
        <v>8</v>
      </c>
      <c r="D1384">
        <v>390</v>
      </c>
      <c r="R1384" s="73">
        <v>1.9603205750224617E-4</v>
      </c>
      <c r="S1384" s="8">
        <f t="shared" si="122"/>
        <v>2.1222846158876942E-4</v>
      </c>
      <c r="U1384" s="15">
        <f t="shared" si="123"/>
        <v>8.1216692177539435E-2</v>
      </c>
      <c r="W1384" s="80">
        <f t="shared" si="124"/>
        <v>0.91878330782246054</v>
      </c>
    </row>
    <row r="1385" spans="2:23" x14ac:dyDescent="0.3">
      <c r="B1385">
        <v>45</v>
      </c>
      <c r="C1385">
        <v>8</v>
      </c>
      <c r="D1385">
        <v>450</v>
      </c>
      <c r="R1385" s="73">
        <v>8.8806469002695895E-5</v>
      </c>
      <c r="S1385" s="8">
        <f t="shared" si="122"/>
        <v>9.6656598184363457E-5</v>
      </c>
      <c r="U1385" s="15">
        <f t="shared" si="123"/>
        <v>8.6545080317701195E-2</v>
      </c>
      <c r="W1385" s="80">
        <f t="shared" si="124"/>
        <v>0.91345491968229875</v>
      </c>
    </row>
    <row r="1386" spans="2:23" s="84" customFormat="1" x14ac:dyDescent="0.3">
      <c r="B1386" s="84">
        <v>45</v>
      </c>
      <c r="C1386" s="84">
        <v>8</v>
      </c>
      <c r="D1386" s="84">
        <v>510</v>
      </c>
      <c r="E1386" s="108"/>
      <c r="R1386" s="109">
        <v>1.981067385444739E-4</v>
      </c>
      <c r="S1386" s="8">
        <f t="shared" si="122"/>
        <v>2.1687631680102591E-4</v>
      </c>
      <c r="U1386" s="15">
        <f t="shared" si="123"/>
        <v>9.8431484630369631E-2</v>
      </c>
      <c r="W1386" s="110">
        <f t="shared" si="124"/>
        <v>0.90156851536963034</v>
      </c>
    </row>
    <row r="1387" spans="2:23" x14ac:dyDescent="0.3">
      <c r="B1387">
        <v>66</v>
      </c>
      <c r="C1387">
        <v>2</v>
      </c>
      <c r="D1387">
        <v>0</v>
      </c>
      <c r="R1387" s="73">
        <f>IF(D1387&gt;D1354,(U1387-U1354)/1/(D1387-D1354),0)</f>
        <v>0</v>
      </c>
      <c r="S1387" s="74">
        <f>IF(D1387&gt;D1354,(U1387-U1354)/W1354/(D1387-D1354),0)</f>
        <v>0</v>
      </c>
      <c r="U1387" s="81">
        <f t="shared" ref="U1387:U1450" si="125">100%-W1387</f>
        <v>0</v>
      </c>
      <c r="W1387" s="80">
        <v>1</v>
      </c>
    </row>
    <row r="1388" spans="2:23" x14ac:dyDescent="0.3">
      <c r="B1388">
        <v>66</v>
      </c>
      <c r="C1388">
        <v>2</v>
      </c>
      <c r="D1388">
        <v>20</v>
      </c>
      <c r="R1388" s="73">
        <f t="shared" ref="R1388:R1420" si="126">IF(D1388&gt;D1387,(U1388-U1387)/1/(D1388-D1387),0)</f>
        <v>1.8792338436311452E-4</v>
      </c>
      <c r="S1388" s="74">
        <f t="shared" ref="S1388:S1450" si="127">IF(D1388&gt;D1387,(U1388-U1387)/W1387/(D1388-D1387),0)</f>
        <v>1.8792338436311452E-4</v>
      </c>
      <c r="U1388" s="81">
        <f t="shared" si="125"/>
        <v>3.7584676872622902E-3</v>
      </c>
      <c r="W1388" s="80">
        <v>0.99624153231273771</v>
      </c>
    </row>
    <row r="1389" spans="2:23" x14ac:dyDescent="0.3">
      <c r="B1389">
        <v>66</v>
      </c>
      <c r="C1389">
        <v>2</v>
      </c>
      <c r="D1389">
        <v>40</v>
      </c>
      <c r="R1389" s="73">
        <f t="shared" si="126"/>
        <v>7.5821772252093739E-5</v>
      </c>
      <c r="S1389" s="74">
        <f t="shared" si="127"/>
        <v>7.6107821038213811E-5</v>
      </c>
      <c r="U1389" s="81">
        <f t="shared" si="125"/>
        <v>5.2749031323041651E-3</v>
      </c>
      <c r="W1389" s="80">
        <v>0.99472509686769583</v>
      </c>
    </row>
    <row r="1390" spans="2:23" x14ac:dyDescent="0.3">
      <c r="B1390">
        <v>66</v>
      </c>
      <c r="C1390">
        <v>2</v>
      </c>
      <c r="D1390">
        <v>60</v>
      </c>
      <c r="R1390" s="73">
        <f t="shared" si="126"/>
        <v>5.7837870311322483E-5</v>
      </c>
      <c r="S1390" s="74">
        <f t="shared" si="127"/>
        <v>5.8144577324377335E-5</v>
      </c>
      <c r="U1390" s="81">
        <f t="shared" si="125"/>
        <v>6.4316605385306147E-3</v>
      </c>
      <c r="W1390" s="80">
        <v>0.99356833946146939</v>
      </c>
    </row>
    <row r="1391" spans="2:23" x14ac:dyDescent="0.3">
      <c r="B1391">
        <v>66</v>
      </c>
      <c r="C1391">
        <v>2</v>
      </c>
      <c r="D1391">
        <v>80</v>
      </c>
      <c r="R1391" s="73">
        <f t="shared" si="126"/>
        <v>4.8575843262660398E-5</v>
      </c>
      <c r="S1391" s="74">
        <f t="shared" si="127"/>
        <v>4.889028900517232E-5</v>
      </c>
      <c r="U1391" s="81">
        <f t="shared" si="125"/>
        <v>7.4031774037838227E-3</v>
      </c>
      <c r="W1391" s="80">
        <v>0.99259682259621618</v>
      </c>
    </row>
    <row r="1392" spans="2:23" x14ac:dyDescent="0.3">
      <c r="B1392">
        <v>66</v>
      </c>
      <c r="C1392">
        <v>2</v>
      </c>
      <c r="D1392">
        <v>100</v>
      </c>
      <c r="R1392" s="73">
        <f t="shared" si="126"/>
        <v>4.2676745583170028E-5</v>
      </c>
      <c r="S1392" s="74">
        <f t="shared" si="127"/>
        <v>4.2995045532732611E-5</v>
      </c>
      <c r="U1392" s="81">
        <f t="shared" si="125"/>
        <v>8.2567123154472233E-3</v>
      </c>
      <c r="W1392" s="80">
        <v>0.99174328768455278</v>
      </c>
    </row>
    <row r="1393" spans="2:23" x14ac:dyDescent="0.3">
      <c r="B1393">
        <v>66</v>
      </c>
      <c r="C1393">
        <v>2</v>
      </c>
      <c r="D1393">
        <v>120</v>
      </c>
      <c r="R1393" s="73">
        <f t="shared" si="126"/>
        <v>3.8497070093090892E-5</v>
      </c>
      <c r="S1393" s="74">
        <f t="shared" si="127"/>
        <v>3.8817575647999535E-5</v>
      </c>
      <c r="U1393" s="81">
        <f t="shared" si="125"/>
        <v>9.0266537173090411E-3</v>
      </c>
      <c r="W1393" s="80">
        <v>0.99097334628269096</v>
      </c>
    </row>
    <row r="1394" spans="2:23" x14ac:dyDescent="0.3">
      <c r="B1394">
        <v>66</v>
      </c>
      <c r="C1394">
        <v>2</v>
      </c>
      <c r="D1394">
        <v>140</v>
      </c>
      <c r="R1394" s="73">
        <f t="shared" si="126"/>
        <v>3.5336407637459597E-5</v>
      </c>
      <c r="S1394" s="74">
        <f t="shared" si="127"/>
        <v>3.5658282606704263E-5</v>
      </c>
      <c r="U1394" s="81">
        <f t="shared" si="125"/>
        <v>9.7333818700582331E-3</v>
      </c>
      <c r="W1394" s="80">
        <v>0.99026661812994177</v>
      </c>
    </row>
    <row r="1395" spans="2:23" x14ac:dyDescent="0.3">
      <c r="B1395">
        <v>66</v>
      </c>
      <c r="C1395">
        <v>2</v>
      </c>
      <c r="D1395">
        <v>160</v>
      </c>
      <c r="R1395" s="73">
        <f t="shared" si="126"/>
        <v>3.2838414950181474E-5</v>
      </c>
      <c r="S1395" s="74">
        <f t="shared" si="127"/>
        <v>3.3161185431247617E-5</v>
      </c>
      <c r="U1395" s="81">
        <f t="shared" si="125"/>
        <v>1.0390150169061863E-2</v>
      </c>
      <c r="W1395" s="80">
        <v>0.98960984983093814</v>
      </c>
    </row>
    <row r="1396" spans="2:23" x14ac:dyDescent="0.3">
      <c r="B1396">
        <v>66</v>
      </c>
      <c r="C1396">
        <v>2</v>
      </c>
      <c r="D1396">
        <v>180</v>
      </c>
      <c r="R1396" s="73">
        <f t="shared" si="126"/>
        <v>3.0799966892314234E-5</v>
      </c>
      <c r="S1396" s="74">
        <f t="shared" si="127"/>
        <v>3.1123343100895778E-5</v>
      </c>
      <c r="U1396" s="81">
        <f t="shared" si="125"/>
        <v>1.1006149506908147E-2</v>
      </c>
      <c r="W1396" s="80">
        <v>0.98899385049309185</v>
      </c>
    </row>
    <row r="1397" spans="2:23" x14ac:dyDescent="0.3">
      <c r="B1397">
        <v>66</v>
      </c>
      <c r="C1397">
        <v>2</v>
      </c>
      <c r="D1397">
        <v>200</v>
      </c>
      <c r="R1397" s="73">
        <f t="shared" si="126"/>
        <v>2.9095638893028575E-5</v>
      </c>
      <c r="S1397" s="74">
        <f t="shared" si="127"/>
        <v>2.9419433577389883E-5</v>
      </c>
      <c r="U1397" s="81">
        <f t="shared" si="125"/>
        <v>1.1588062284768719E-2</v>
      </c>
      <c r="W1397" s="80">
        <v>0.98841193771523128</v>
      </c>
    </row>
    <row r="1398" spans="2:23" x14ac:dyDescent="0.3">
      <c r="B1398">
        <v>66</v>
      </c>
      <c r="C1398">
        <v>2</v>
      </c>
      <c r="D1398">
        <v>220</v>
      </c>
      <c r="R1398" s="73">
        <f t="shared" si="126"/>
        <v>2.7643230234042361E-5</v>
      </c>
      <c r="S1398" s="74">
        <f t="shared" si="127"/>
        <v>2.7967317248253003E-5</v>
      </c>
      <c r="U1398" s="81">
        <f t="shared" si="125"/>
        <v>1.2140926889449566E-2</v>
      </c>
      <c r="W1398" s="80">
        <v>0.98785907311055043</v>
      </c>
    </row>
    <row r="1399" spans="2:23" x14ac:dyDescent="0.3">
      <c r="B1399">
        <v>66</v>
      </c>
      <c r="C1399">
        <v>2</v>
      </c>
      <c r="D1399">
        <v>240</v>
      </c>
      <c r="R1399" s="73">
        <f t="shared" si="126"/>
        <v>2.638631917695755E-5</v>
      </c>
      <c r="S1399" s="74">
        <f t="shared" si="127"/>
        <v>2.6710610749236578E-5</v>
      </c>
      <c r="U1399" s="81">
        <f t="shared" si="125"/>
        <v>1.2668653272988717E-2</v>
      </c>
      <c r="W1399" s="80">
        <v>0.98733134672701128</v>
      </c>
    </row>
    <row r="1400" spans="2:23" x14ac:dyDescent="0.3">
      <c r="B1400">
        <v>66</v>
      </c>
      <c r="C1400">
        <v>2</v>
      </c>
      <c r="D1400">
        <v>260</v>
      </c>
      <c r="R1400" s="73">
        <f t="shared" si="126"/>
        <v>2.5284719630547237E-5</v>
      </c>
      <c r="S1400" s="74">
        <f t="shared" si="127"/>
        <v>2.5609153111937251E-5</v>
      </c>
      <c r="U1400" s="81">
        <f t="shared" si="125"/>
        <v>1.3174347665599662E-2</v>
      </c>
      <c r="W1400" s="80">
        <v>0.98682565233440034</v>
      </c>
    </row>
    <row r="1401" spans="2:23" x14ac:dyDescent="0.3">
      <c r="B1401">
        <v>66</v>
      </c>
      <c r="C1401">
        <v>2</v>
      </c>
      <c r="D1401">
        <v>280</v>
      </c>
      <c r="R1401" s="73">
        <f t="shared" si="126"/>
        <v>2.4308929388422441E-5</v>
      </c>
      <c r="S1401" s="74">
        <f t="shared" si="127"/>
        <v>2.463345914338372E-5</v>
      </c>
      <c r="U1401" s="81">
        <f t="shared" si="125"/>
        <v>1.366052625336811E-2</v>
      </c>
      <c r="W1401" s="80">
        <v>0.98633947374663189</v>
      </c>
    </row>
    <row r="1402" spans="2:23" x14ac:dyDescent="0.3">
      <c r="B1402">
        <v>66</v>
      </c>
      <c r="C1402">
        <v>2</v>
      </c>
      <c r="D1402">
        <v>300</v>
      </c>
      <c r="R1402" s="73">
        <f t="shared" si="126"/>
        <v>2.3436735520560027E-5</v>
      </c>
      <c r="S1402" s="74">
        <f t="shared" si="127"/>
        <v>2.376132776227142E-5</v>
      </c>
      <c r="U1402" s="81">
        <f t="shared" si="125"/>
        <v>1.4129260963779311E-2</v>
      </c>
      <c r="W1402" s="80">
        <v>0.98587073903622069</v>
      </c>
    </row>
    <row r="1403" spans="2:23" x14ac:dyDescent="0.3">
      <c r="B1403">
        <v>66</v>
      </c>
      <c r="C1403">
        <v>2</v>
      </c>
      <c r="D1403">
        <v>320</v>
      </c>
      <c r="R1403" s="73">
        <f t="shared" si="126"/>
        <v>2.2651051389965814E-5</v>
      </c>
      <c r="S1403" s="74">
        <f t="shared" si="127"/>
        <v>2.2975680779520142E-5</v>
      </c>
      <c r="U1403" s="81">
        <f t="shared" si="125"/>
        <v>1.4582281991578627E-2</v>
      </c>
      <c r="W1403" s="80">
        <v>0.98541771800842137</v>
      </c>
    </row>
    <row r="1404" spans="2:23" x14ac:dyDescent="0.3">
      <c r="B1404">
        <v>66</v>
      </c>
      <c r="C1404">
        <v>2</v>
      </c>
      <c r="D1404">
        <v>340</v>
      </c>
      <c r="R1404" s="73">
        <f t="shared" si="126"/>
        <v>2.193848973277568E-5</v>
      </c>
      <c r="S1404" s="74">
        <f t="shared" si="127"/>
        <v>2.2263137075629679E-5</v>
      </c>
      <c r="U1404" s="81">
        <f t="shared" si="125"/>
        <v>1.5021051786234141E-2</v>
      </c>
      <c r="W1404" s="80">
        <v>0.98497894821376586</v>
      </c>
    </row>
    <row r="1405" spans="2:23" x14ac:dyDescent="0.3">
      <c r="B1405">
        <v>66</v>
      </c>
      <c r="C1405">
        <v>2</v>
      </c>
      <c r="D1405">
        <v>360</v>
      </c>
      <c r="R1405" s="73">
        <f t="shared" si="126"/>
        <v>2.1288392963508816E-5</v>
      </c>
      <c r="S1405" s="74">
        <f t="shared" si="127"/>
        <v>2.1613043610845463E-5</v>
      </c>
      <c r="U1405" s="81">
        <f t="shared" si="125"/>
        <v>1.5446819645504317E-2</v>
      </c>
      <c r="W1405" s="80">
        <v>0.98455318035449568</v>
      </c>
    </row>
    <row r="1406" spans="2:23" x14ac:dyDescent="0.3">
      <c r="B1406">
        <v>66</v>
      </c>
      <c r="C1406">
        <v>2</v>
      </c>
      <c r="D1406">
        <v>380</v>
      </c>
      <c r="R1406" s="73">
        <f t="shared" si="126"/>
        <v>2.0692157063401108E-5</v>
      </c>
      <c r="S1406" s="74">
        <f t="shared" si="127"/>
        <v>2.1016799779114768E-5</v>
      </c>
      <c r="U1406" s="81">
        <f t="shared" si="125"/>
        <v>1.5860662786772339E-2</v>
      </c>
      <c r="W1406" s="80">
        <v>0.98413933721322766</v>
      </c>
    </row>
    <row r="1407" spans="2:23" x14ac:dyDescent="0.3">
      <c r="B1407">
        <v>67</v>
      </c>
      <c r="C1407">
        <v>2</v>
      </c>
      <c r="D1407">
        <v>0</v>
      </c>
      <c r="R1407" s="73">
        <f t="shared" si="126"/>
        <v>0</v>
      </c>
      <c r="S1407" s="74">
        <f t="shared" si="127"/>
        <v>0</v>
      </c>
      <c r="U1407" s="81">
        <f t="shared" si="125"/>
        <v>0</v>
      </c>
      <c r="W1407" s="80">
        <v>1</v>
      </c>
    </row>
    <row r="1408" spans="2:23" x14ac:dyDescent="0.3">
      <c r="B1408">
        <v>67</v>
      </c>
      <c r="C1408">
        <v>2</v>
      </c>
      <c r="D1408">
        <v>20</v>
      </c>
      <c r="R1408" s="73">
        <f t="shared" si="126"/>
        <v>1.1202793065765992E-4</v>
      </c>
      <c r="S1408" s="74">
        <f t="shared" si="127"/>
        <v>1.1202793065765992E-4</v>
      </c>
      <c r="U1408" s="81">
        <f t="shared" si="125"/>
        <v>2.2405586131531985E-3</v>
      </c>
      <c r="W1408" s="80">
        <v>0.9977594413868468</v>
      </c>
    </row>
    <row r="1409" spans="2:23" x14ac:dyDescent="0.3">
      <c r="B1409">
        <v>67</v>
      </c>
      <c r="C1409">
        <v>2</v>
      </c>
      <c r="D1409">
        <v>40</v>
      </c>
      <c r="R1409" s="73">
        <f t="shared" si="126"/>
        <v>4.422231608145477E-5</v>
      </c>
      <c r="S1409" s="74">
        <f t="shared" si="127"/>
        <v>4.432162127174409E-5</v>
      </c>
      <c r="U1409" s="81">
        <f t="shared" si="125"/>
        <v>3.1250049347822939E-3</v>
      </c>
      <c r="W1409" s="80">
        <v>0.99687499506521771</v>
      </c>
    </row>
    <row r="1410" spans="2:23" x14ac:dyDescent="0.3">
      <c r="B1410">
        <v>67</v>
      </c>
      <c r="C1410">
        <v>2</v>
      </c>
      <c r="D1410">
        <v>60</v>
      </c>
      <c r="R1410" s="73">
        <f t="shared" si="126"/>
        <v>3.3570866546139835E-5</v>
      </c>
      <c r="S1410" s="74">
        <f t="shared" si="127"/>
        <v>3.3676104539008479E-5</v>
      </c>
      <c r="U1410" s="81">
        <f t="shared" si="125"/>
        <v>3.7964222657050906E-3</v>
      </c>
      <c r="W1410" s="80">
        <v>0.99620357773429491</v>
      </c>
    </row>
    <row r="1411" spans="2:23" x14ac:dyDescent="0.3">
      <c r="B1411">
        <v>67</v>
      </c>
      <c r="C1411">
        <v>2</v>
      </c>
      <c r="D1411">
        <v>80</v>
      </c>
      <c r="R1411" s="73">
        <f t="shared" si="126"/>
        <v>2.8107928719806053E-5</v>
      </c>
      <c r="S1411" s="74">
        <f t="shared" si="127"/>
        <v>2.8215044944661836E-5</v>
      </c>
      <c r="U1411" s="81">
        <f t="shared" si="125"/>
        <v>4.3585808401012116E-3</v>
      </c>
      <c r="W1411" s="80">
        <v>0.99564141915989879</v>
      </c>
    </row>
    <row r="1412" spans="2:23" x14ac:dyDescent="0.3">
      <c r="B1412">
        <v>67</v>
      </c>
      <c r="C1412">
        <v>2</v>
      </c>
      <c r="D1412">
        <v>100</v>
      </c>
      <c r="R1412" s="73">
        <f t="shared" si="126"/>
        <v>2.4638069131527329E-5</v>
      </c>
      <c r="S1412" s="74">
        <f t="shared" si="127"/>
        <v>2.4745926251557927E-5</v>
      </c>
      <c r="U1412" s="81">
        <f t="shared" si="125"/>
        <v>4.8513422227317582E-3</v>
      </c>
      <c r="W1412" s="80">
        <v>0.99514865777726824</v>
      </c>
    </row>
    <row r="1413" spans="2:23" x14ac:dyDescent="0.3">
      <c r="B1413">
        <v>67</v>
      </c>
      <c r="C1413">
        <v>2</v>
      </c>
      <c r="D1413">
        <v>120</v>
      </c>
      <c r="R1413" s="73">
        <f t="shared" si="126"/>
        <v>2.2184684357601238E-5</v>
      </c>
      <c r="S1413" s="74">
        <f t="shared" si="127"/>
        <v>2.2292834527006475E-5</v>
      </c>
      <c r="U1413" s="81">
        <f t="shared" si="125"/>
        <v>5.2950359098837829E-3</v>
      </c>
      <c r="W1413" s="80">
        <v>0.99470496409011622</v>
      </c>
    </row>
    <row r="1414" spans="2:23" x14ac:dyDescent="0.3">
      <c r="B1414">
        <v>67</v>
      </c>
      <c r="C1414">
        <v>2</v>
      </c>
      <c r="D1414">
        <v>140</v>
      </c>
      <c r="R1414" s="73">
        <f t="shared" si="126"/>
        <v>2.0332552006019356E-5</v>
      </c>
      <c r="S1414" s="74">
        <f t="shared" si="127"/>
        <v>2.044078670565206E-5</v>
      </c>
      <c r="U1414" s="81">
        <f t="shared" si="125"/>
        <v>5.70168695000417E-3</v>
      </c>
      <c r="W1414" s="80">
        <v>0.99429831304999583</v>
      </c>
    </row>
    <row r="1415" spans="2:23" x14ac:dyDescent="0.3">
      <c r="B1415">
        <v>67</v>
      </c>
      <c r="C1415">
        <v>2</v>
      </c>
      <c r="D1415">
        <v>160</v>
      </c>
      <c r="R1415" s="73">
        <f t="shared" si="126"/>
        <v>1.8870803550163905E-5</v>
      </c>
      <c r="S1415" s="74">
        <f t="shared" si="127"/>
        <v>1.8979015957774269E-5</v>
      </c>
      <c r="U1415" s="81">
        <f t="shared" si="125"/>
        <v>6.0791030210074481E-3</v>
      </c>
      <c r="W1415" s="80">
        <v>0.99392089697899255</v>
      </c>
    </row>
    <row r="1416" spans="2:23" x14ac:dyDescent="0.3">
      <c r="B1416">
        <v>67</v>
      </c>
      <c r="C1416">
        <v>2</v>
      </c>
      <c r="D1416">
        <v>180</v>
      </c>
      <c r="R1416" s="73">
        <f t="shared" si="126"/>
        <v>1.7679416662591539E-5</v>
      </c>
      <c r="S1416" s="74">
        <f t="shared" si="127"/>
        <v>1.7787549005487113E-5</v>
      </c>
      <c r="U1416" s="81">
        <f t="shared" si="125"/>
        <v>6.432691354259279E-3</v>
      </c>
      <c r="W1416" s="80">
        <v>0.99356730864574072</v>
      </c>
    </row>
    <row r="1417" spans="2:23" x14ac:dyDescent="0.3">
      <c r="B1417">
        <v>67</v>
      </c>
      <c r="C1417">
        <v>2</v>
      </c>
      <c r="D1417">
        <v>200</v>
      </c>
      <c r="R1417" s="73">
        <f t="shared" si="126"/>
        <v>1.6684374209707808E-5</v>
      </c>
      <c r="S1417" s="74">
        <f t="shared" si="127"/>
        <v>1.6792394500629319E-5</v>
      </c>
      <c r="U1417" s="81">
        <f t="shared" si="125"/>
        <v>6.7663788384534351E-3</v>
      </c>
      <c r="W1417" s="80">
        <v>0.99323362116154656</v>
      </c>
    </row>
    <row r="1418" spans="2:23" x14ac:dyDescent="0.3">
      <c r="B1418">
        <v>67</v>
      </c>
      <c r="C1418">
        <v>2</v>
      </c>
      <c r="D1418">
        <v>220</v>
      </c>
      <c r="R1418" s="73">
        <f t="shared" si="126"/>
        <v>1.5837220277326037E-5</v>
      </c>
      <c r="S1418" s="74">
        <f t="shared" si="127"/>
        <v>1.5945110938557485E-5</v>
      </c>
      <c r="U1418" s="81">
        <f t="shared" si="125"/>
        <v>7.0831232439999559E-3</v>
      </c>
      <c r="W1418" s="80">
        <v>0.99291687675600004</v>
      </c>
    </row>
    <row r="1419" spans="2:23" x14ac:dyDescent="0.3">
      <c r="B1419">
        <v>67</v>
      </c>
      <c r="C1419">
        <v>2</v>
      </c>
      <c r="D1419">
        <v>240</v>
      </c>
      <c r="R1419" s="73">
        <f t="shared" si="126"/>
        <v>1.5104727720421928E-5</v>
      </c>
      <c r="S1419" s="74">
        <f t="shared" si="127"/>
        <v>1.5212479588191926E-5</v>
      </c>
      <c r="U1419" s="81">
        <f t="shared" si="125"/>
        <v>7.3852177984083944E-3</v>
      </c>
      <c r="W1419" s="80">
        <v>0.99261478220159161</v>
      </c>
    </row>
    <row r="1420" spans="2:23" x14ac:dyDescent="0.3">
      <c r="B1420">
        <v>67</v>
      </c>
      <c r="C1420">
        <v>2</v>
      </c>
      <c r="D1420">
        <v>260</v>
      </c>
      <c r="R1420" s="73">
        <f t="shared" si="126"/>
        <v>1.4463251480073546E-5</v>
      </c>
      <c r="S1420" s="74">
        <f t="shared" si="127"/>
        <v>1.4570860458066584E-5</v>
      </c>
      <c r="U1420" s="81">
        <f t="shared" si="125"/>
        <v>7.6744828280098654E-3</v>
      </c>
      <c r="W1420" s="80">
        <v>0.99232551717199013</v>
      </c>
    </row>
    <row r="1421" spans="2:23" x14ac:dyDescent="0.3">
      <c r="B1421">
        <v>67</v>
      </c>
      <c r="C1421">
        <v>2</v>
      </c>
      <c r="D1421">
        <v>280</v>
      </c>
      <c r="R1421" s="73">
        <f t="shared" ref="R1421:R1484" si="128">IF(D1421&gt;D1420,(U1421-U1420)/1/(D1421-D1420),0)</f>
        <v>1.3895446651063237E-5</v>
      </c>
      <c r="S1421" s="74">
        <f t="shared" si="127"/>
        <v>1.4002911756883577E-5</v>
      </c>
      <c r="U1421" s="81">
        <f t="shared" si="125"/>
        <v>7.9523917610311301E-3</v>
      </c>
      <c r="W1421" s="80">
        <v>0.99204760823896887</v>
      </c>
    </row>
    <row r="1422" spans="2:23" x14ac:dyDescent="0.3">
      <c r="B1422">
        <v>67</v>
      </c>
      <c r="C1422">
        <v>2</v>
      </c>
      <c r="D1422">
        <v>300</v>
      </c>
      <c r="R1422" s="73">
        <f t="shared" si="128"/>
        <v>1.3388263401492572E-5</v>
      </c>
      <c r="S1422" s="74">
        <f t="shared" si="127"/>
        <v>1.3495585585109891E-5</v>
      </c>
      <c r="U1422" s="81">
        <f t="shared" si="125"/>
        <v>8.2201570290609816E-3</v>
      </c>
      <c r="W1422" s="80">
        <v>0.99177984297093902</v>
      </c>
    </row>
    <row r="1423" spans="2:23" x14ac:dyDescent="0.3">
      <c r="B1423">
        <v>67</v>
      </c>
      <c r="C1423">
        <v>2</v>
      </c>
      <c r="D1423">
        <v>320</v>
      </c>
      <c r="R1423" s="73">
        <f t="shared" si="128"/>
        <v>1.2931670329041634E-5</v>
      </c>
      <c r="S1423" s="74">
        <f t="shared" si="127"/>
        <v>1.3038851737805037E-5</v>
      </c>
      <c r="U1423" s="81">
        <f t="shared" si="125"/>
        <v>8.4787904356418142E-3</v>
      </c>
      <c r="W1423" s="80">
        <v>0.99152120956435819</v>
      </c>
    </row>
    <row r="1424" spans="2:23" x14ac:dyDescent="0.3">
      <c r="B1424">
        <v>67</v>
      </c>
      <c r="C1424">
        <v>2</v>
      </c>
      <c r="D1424">
        <v>340</v>
      </c>
      <c r="R1424" s="73">
        <f t="shared" si="128"/>
        <v>1.2517812840306952E-5</v>
      </c>
      <c r="S1424" s="74">
        <f t="shared" si="127"/>
        <v>1.2624856351592183E-5</v>
      </c>
      <c r="U1424" s="81">
        <f t="shared" si="125"/>
        <v>8.7291466924479533E-3</v>
      </c>
      <c r="W1424" s="80">
        <v>0.99127085330755205</v>
      </c>
    </row>
    <row r="1425" spans="2:23" x14ac:dyDescent="0.3">
      <c r="B1425">
        <v>67</v>
      </c>
      <c r="C1425">
        <v>2</v>
      </c>
      <c r="D1425">
        <v>360</v>
      </c>
      <c r="R1425" s="73">
        <f t="shared" si="128"/>
        <v>1.2140441574609584E-5</v>
      </c>
      <c r="S1425" s="74">
        <f t="shared" si="127"/>
        <v>1.2247350493662591E-5</v>
      </c>
      <c r="U1425" s="81">
        <f t="shared" si="125"/>
        <v>8.9719555239401449E-3</v>
      </c>
      <c r="W1425" s="80">
        <v>0.99102804447605986</v>
      </c>
    </row>
    <row r="1426" spans="2:23" x14ac:dyDescent="0.3">
      <c r="B1426">
        <v>67</v>
      </c>
      <c r="C1426">
        <v>2</v>
      </c>
      <c r="D1426">
        <v>380</v>
      </c>
      <c r="R1426" s="73">
        <f t="shared" si="128"/>
        <v>1.1794514114560339E-5</v>
      </c>
      <c r="S1426" s="74">
        <f t="shared" si="127"/>
        <v>1.19012919768541E-5</v>
      </c>
      <c r="U1426" s="81">
        <f t="shared" si="125"/>
        <v>9.2078458062313517E-3</v>
      </c>
      <c r="W1426" s="80">
        <v>0.99079215419376865</v>
      </c>
    </row>
    <row r="1427" spans="2:23" x14ac:dyDescent="0.3">
      <c r="B1427">
        <v>68</v>
      </c>
      <c r="C1427">
        <v>2</v>
      </c>
      <c r="D1427">
        <v>0</v>
      </c>
      <c r="R1427" s="73">
        <f t="shared" si="128"/>
        <v>0</v>
      </c>
      <c r="S1427" s="74">
        <f t="shared" si="127"/>
        <v>0</v>
      </c>
      <c r="U1427" s="81">
        <f t="shared" si="125"/>
        <v>0</v>
      </c>
      <c r="W1427" s="80">
        <v>1</v>
      </c>
    </row>
    <row r="1428" spans="2:23" x14ac:dyDescent="0.3">
      <c r="B1428">
        <v>68</v>
      </c>
      <c r="C1428">
        <v>2</v>
      </c>
      <c r="D1428">
        <v>20</v>
      </c>
      <c r="R1428" s="73">
        <f t="shared" si="128"/>
        <v>1.3287522144429521E-4</v>
      </c>
      <c r="S1428" s="74">
        <f t="shared" si="127"/>
        <v>1.3287522144429521E-4</v>
      </c>
      <c r="U1428" s="81">
        <f t="shared" si="125"/>
        <v>2.657504428885904E-3</v>
      </c>
      <c r="W1428" s="80">
        <v>0.9973424955711141</v>
      </c>
    </row>
    <row r="1429" spans="2:23" x14ac:dyDescent="0.3">
      <c r="B1429">
        <v>68</v>
      </c>
      <c r="C1429">
        <v>2</v>
      </c>
      <c r="D1429">
        <v>40</v>
      </c>
      <c r="R1429" s="73">
        <f t="shared" si="128"/>
        <v>4.4532905017119487E-5</v>
      </c>
      <c r="S1429" s="74">
        <f t="shared" si="127"/>
        <v>4.4651566753523673E-5</v>
      </c>
      <c r="U1429" s="81">
        <f t="shared" si="125"/>
        <v>3.5481625292282937E-3</v>
      </c>
      <c r="W1429" s="80">
        <v>0.99645183747077171</v>
      </c>
    </row>
    <row r="1430" spans="2:23" x14ac:dyDescent="0.3">
      <c r="B1430">
        <v>68</v>
      </c>
      <c r="C1430">
        <v>2</v>
      </c>
      <c r="D1430">
        <v>60</v>
      </c>
      <c r="R1430" s="73">
        <f t="shared" si="128"/>
        <v>3.2680994788741866E-5</v>
      </c>
      <c r="S1430" s="74">
        <f t="shared" si="127"/>
        <v>3.2797365170898672E-5</v>
      </c>
      <c r="U1430" s="81">
        <f t="shared" si="125"/>
        <v>4.201782425003131E-3</v>
      </c>
      <c r="W1430" s="80">
        <v>0.99579821757499687</v>
      </c>
    </row>
    <row r="1431" spans="2:23" x14ac:dyDescent="0.3">
      <c r="B1431">
        <v>68</v>
      </c>
      <c r="C1431">
        <v>2</v>
      </c>
      <c r="D1431">
        <v>80</v>
      </c>
      <c r="R1431" s="73">
        <f t="shared" si="128"/>
        <v>2.6777037785713497E-5</v>
      </c>
      <c r="S1431" s="74">
        <f t="shared" si="127"/>
        <v>2.6890023815188067E-5</v>
      </c>
      <c r="U1431" s="81">
        <f t="shared" si="125"/>
        <v>4.737323180717401E-3</v>
      </c>
      <c r="W1431" s="80">
        <v>0.9952626768192826</v>
      </c>
    </row>
    <row r="1432" spans="2:23" x14ac:dyDescent="0.3">
      <c r="B1432">
        <v>68</v>
      </c>
      <c r="C1432">
        <v>2</v>
      </c>
      <c r="D1432">
        <v>100</v>
      </c>
      <c r="R1432" s="73">
        <f t="shared" si="128"/>
        <v>2.3098608591221036E-5</v>
      </c>
      <c r="S1432" s="74">
        <f t="shared" si="127"/>
        <v>2.320855501689352E-5</v>
      </c>
      <c r="U1432" s="81">
        <f t="shared" si="125"/>
        <v>5.1992953525418217E-3</v>
      </c>
      <c r="W1432" s="80">
        <v>0.99480070464745818</v>
      </c>
    </row>
    <row r="1433" spans="2:23" x14ac:dyDescent="0.3">
      <c r="B1433">
        <v>68</v>
      </c>
      <c r="C1433">
        <v>2</v>
      </c>
      <c r="D1433">
        <v>120</v>
      </c>
      <c r="R1433" s="73">
        <f t="shared" si="128"/>
        <v>2.0535366150986611E-5</v>
      </c>
      <c r="S1433" s="74">
        <f t="shared" si="127"/>
        <v>2.0642693611947151E-5</v>
      </c>
      <c r="U1433" s="81">
        <f t="shared" si="125"/>
        <v>5.610002675561554E-3</v>
      </c>
      <c r="W1433" s="80">
        <v>0.99438999732443845</v>
      </c>
    </row>
    <row r="1434" spans="2:23" x14ac:dyDescent="0.3">
      <c r="B1434">
        <v>68</v>
      </c>
      <c r="C1434">
        <v>2</v>
      </c>
      <c r="D1434">
        <v>140</v>
      </c>
      <c r="R1434" s="73">
        <f t="shared" si="128"/>
        <v>1.8622918670030407E-5</v>
      </c>
      <c r="S1434" s="74">
        <f t="shared" si="127"/>
        <v>1.8727982703102685E-5</v>
      </c>
      <c r="U1434" s="81">
        <f t="shared" si="125"/>
        <v>5.9824610489621621E-3</v>
      </c>
      <c r="W1434" s="80">
        <v>0.99401753895103784</v>
      </c>
    </row>
    <row r="1435" spans="2:23" x14ac:dyDescent="0.3">
      <c r="B1435">
        <v>68</v>
      </c>
      <c r="C1435">
        <v>2</v>
      </c>
      <c r="D1435">
        <v>160</v>
      </c>
      <c r="R1435" s="73">
        <f t="shared" si="128"/>
        <v>1.712839789684839E-5</v>
      </c>
      <c r="S1435" s="74">
        <f t="shared" si="127"/>
        <v>1.7231484582177056E-5</v>
      </c>
      <c r="U1435" s="81">
        <f t="shared" si="125"/>
        <v>6.3250290068991299E-3</v>
      </c>
      <c r="W1435" s="80">
        <v>0.99367497099310087</v>
      </c>
    </row>
    <row r="1436" spans="2:23" x14ac:dyDescent="0.3">
      <c r="B1436">
        <v>68</v>
      </c>
      <c r="C1436">
        <v>2</v>
      </c>
      <c r="D1436">
        <v>180</v>
      </c>
      <c r="R1436" s="73">
        <f t="shared" si="128"/>
        <v>1.5920631010091225E-5</v>
      </c>
      <c r="S1436" s="74">
        <f t="shared" si="127"/>
        <v>1.6021970437858359E-5</v>
      </c>
      <c r="U1436" s="81">
        <f t="shared" si="125"/>
        <v>6.6434416271009544E-3</v>
      </c>
      <c r="W1436" s="80">
        <v>0.99335655837289905</v>
      </c>
    </row>
    <row r="1437" spans="2:23" x14ac:dyDescent="0.3">
      <c r="B1437">
        <v>68</v>
      </c>
      <c r="C1437">
        <v>2</v>
      </c>
      <c r="D1437">
        <v>200</v>
      </c>
      <c r="R1437" s="73">
        <f t="shared" si="128"/>
        <v>1.4919437058980023E-5</v>
      </c>
      <c r="S1437" s="74">
        <f t="shared" si="127"/>
        <v>1.5019216346059872E-5</v>
      </c>
      <c r="U1437" s="81">
        <f t="shared" si="125"/>
        <v>6.9418303682805549E-3</v>
      </c>
      <c r="W1437" s="80">
        <v>0.99305816963171945</v>
      </c>
    </row>
    <row r="1438" spans="2:23" x14ac:dyDescent="0.3">
      <c r="B1438">
        <v>68</v>
      </c>
      <c r="C1438">
        <v>2</v>
      </c>
      <c r="D1438">
        <v>220</v>
      </c>
      <c r="R1438" s="73">
        <f t="shared" si="128"/>
        <v>1.4072728325020823E-5</v>
      </c>
      <c r="S1438" s="74">
        <f t="shared" si="127"/>
        <v>1.4171101709217863E-5</v>
      </c>
      <c r="U1438" s="81">
        <f t="shared" si="125"/>
        <v>7.2232849347809713E-3</v>
      </c>
      <c r="W1438" s="80">
        <v>0.99277671506521903</v>
      </c>
    </row>
    <row r="1439" spans="2:23" x14ac:dyDescent="0.3">
      <c r="B1439">
        <v>68</v>
      </c>
      <c r="C1439">
        <v>2</v>
      </c>
      <c r="D1439">
        <v>240</v>
      </c>
      <c r="R1439" s="73">
        <f t="shared" si="128"/>
        <v>1.3345030949030168E-5</v>
      </c>
      <c r="S1439" s="74">
        <f t="shared" si="127"/>
        <v>1.3442127264390449E-5</v>
      </c>
      <c r="U1439" s="81">
        <f t="shared" si="125"/>
        <v>7.4901855537615747E-3</v>
      </c>
      <c r="W1439" s="80">
        <v>0.99250981444623843</v>
      </c>
    </row>
    <row r="1440" spans="2:23" x14ac:dyDescent="0.3">
      <c r="B1440">
        <v>68</v>
      </c>
      <c r="C1440">
        <v>2</v>
      </c>
      <c r="D1440">
        <v>260</v>
      </c>
      <c r="R1440" s="73">
        <f t="shared" si="128"/>
        <v>1.2711256026198825E-5</v>
      </c>
      <c r="S1440" s="74">
        <f t="shared" si="127"/>
        <v>1.2807184212370687E-5</v>
      </c>
      <c r="U1440" s="81">
        <f t="shared" si="125"/>
        <v>7.7444106742855512E-3</v>
      </c>
      <c r="W1440" s="80">
        <v>0.99225558932571445</v>
      </c>
    </row>
    <row r="1441" spans="2:23" x14ac:dyDescent="0.3">
      <c r="B1441">
        <v>68</v>
      </c>
      <c r="C1441">
        <v>2</v>
      </c>
      <c r="D1441">
        <v>280</v>
      </c>
      <c r="R1441" s="73">
        <f t="shared" si="128"/>
        <v>1.2153102238515734E-5</v>
      </c>
      <c r="S1441" s="74">
        <f t="shared" si="127"/>
        <v>1.2247955435327256E-5</v>
      </c>
      <c r="U1441" s="81">
        <f t="shared" si="125"/>
        <v>7.9874727190558659E-3</v>
      </c>
      <c r="W1441" s="80">
        <v>0.99201252728094413</v>
      </c>
    </row>
    <row r="1442" spans="2:23" x14ac:dyDescent="0.3">
      <c r="B1442">
        <v>68</v>
      </c>
      <c r="C1442">
        <v>2</v>
      </c>
      <c r="D1442">
        <v>300</v>
      </c>
      <c r="R1442" s="73">
        <f t="shared" si="128"/>
        <v>1.1656870661813645E-5</v>
      </c>
      <c r="S1442" s="74">
        <f t="shared" si="127"/>
        <v>1.1750729291458178E-5</v>
      </c>
      <c r="U1442" s="81">
        <f t="shared" si="125"/>
        <v>8.2206101322921388E-3</v>
      </c>
      <c r="W1442" s="80">
        <v>0.99177938986770786</v>
      </c>
    </row>
    <row r="1443" spans="2:23" x14ac:dyDescent="0.3">
      <c r="B1443">
        <v>68</v>
      </c>
      <c r="C1443">
        <v>2</v>
      </c>
      <c r="D1443">
        <v>320</v>
      </c>
      <c r="R1443" s="73">
        <f t="shared" si="128"/>
        <v>1.1212080728334462E-5</v>
      </c>
      <c r="S1443" s="74">
        <f t="shared" si="127"/>
        <v>1.1305014847939143E-5</v>
      </c>
      <c r="U1443" s="81">
        <f t="shared" si="125"/>
        <v>8.444851746858828E-3</v>
      </c>
      <c r="W1443" s="80">
        <v>0.99155514825314117</v>
      </c>
    </row>
    <row r="1444" spans="2:23" x14ac:dyDescent="0.3">
      <c r="B1444">
        <v>68</v>
      </c>
      <c r="C1444">
        <v>2</v>
      </c>
      <c r="D1444">
        <v>340</v>
      </c>
      <c r="R1444" s="73">
        <f t="shared" si="128"/>
        <v>1.0810562204838225E-5</v>
      </c>
      <c r="S1444" s="74">
        <f t="shared" si="127"/>
        <v>1.0902633326934551E-5</v>
      </c>
      <c r="U1444" s="81">
        <f t="shared" si="125"/>
        <v>8.6610629909555925E-3</v>
      </c>
      <c r="W1444" s="80">
        <v>0.99133893700904441</v>
      </c>
    </row>
    <row r="1445" spans="2:23" x14ac:dyDescent="0.3">
      <c r="B1445">
        <v>68</v>
      </c>
      <c r="C1445">
        <v>2</v>
      </c>
      <c r="D1445">
        <v>360</v>
      </c>
      <c r="R1445" s="73">
        <f t="shared" si="128"/>
        <v>1.0445841275685819E-5</v>
      </c>
      <c r="S1445" s="74">
        <f t="shared" si="127"/>
        <v>1.0537103795400015E-5</v>
      </c>
      <c r="U1445" s="81">
        <f t="shared" si="125"/>
        <v>8.8699798164693089E-3</v>
      </c>
      <c r="W1445" s="80">
        <v>0.99113002018353069</v>
      </c>
    </row>
    <row r="1446" spans="2:23" x14ac:dyDescent="0.3">
      <c r="B1446">
        <v>68</v>
      </c>
      <c r="C1446">
        <v>2</v>
      </c>
      <c r="D1446">
        <v>380</v>
      </c>
      <c r="R1446" s="73">
        <f t="shared" si="128"/>
        <v>1.0112714530263744E-5</v>
      </c>
      <c r="S1446" s="74">
        <f t="shared" si="127"/>
        <v>1.0203216857855987E-5</v>
      </c>
      <c r="U1446" s="81">
        <f t="shared" si="125"/>
        <v>9.0722341070745838E-3</v>
      </c>
      <c r="W1446" s="80">
        <v>0.99092776589292542</v>
      </c>
    </row>
    <row r="1447" spans="2:23" x14ac:dyDescent="0.3">
      <c r="B1447">
        <v>69</v>
      </c>
      <c r="C1447">
        <v>2</v>
      </c>
      <c r="D1447">
        <v>0</v>
      </c>
      <c r="R1447" s="73">
        <f t="shared" si="128"/>
        <v>0</v>
      </c>
      <c r="S1447" s="74">
        <f t="shared" si="127"/>
        <v>0</v>
      </c>
      <c r="U1447" s="81">
        <f t="shared" si="125"/>
        <v>0</v>
      </c>
      <c r="W1447" s="80">
        <v>1</v>
      </c>
    </row>
    <row r="1448" spans="2:23" x14ac:dyDescent="0.3">
      <c r="B1448">
        <v>69</v>
      </c>
      <c r="C1448">
        <v>2</v>
      </c>
      <c r="D1448">
        <v>20</v>
      </c>
      <c r="R1448" s="73">
        <f t="shared" si="128"/>
        <v>1.1901017518312629E-4</v>
      </c>
      <c r="S1448" s="74">
        <f t="shared" si="127"/>
        <v>1.1901017518312629E-4</v>
      </c>
      <c r="U1448" s="81">
        <f t="shared" si="125"/>
        <v>2.3802035036625258E-3</v>
      </c>
      <c r="W1448" s="80">
        <v>0.99761979649633747</v>
      </c>
    </row>
    <row r="1449" spans="2:23" x14ac:dyDescent="0.3">
      <c r="B1449">
        <v>69</v>
      </c>
      <c r="C1449">
        <v>2</v>
      </c>
      <c r="D1449">
        <v>40</v>
      </c>
      <c r="R1449" s="73">
        <f t="shared" si="128"/>
        <v>5.680808656853831E-5</v>
      </c>
      <c r="S1449" s="74">
        <f t="shared" si="127"/>
        <v>5.6943623981851147E-5</v>
      </c>
      <c r="U1449" s="81">
        <f t="shared" si="125"/>
        <v>3.5163652350332919E-3</v>
      </c>
      <c r="W1449" s="80">
        <v>0.99648363476496671</v>
      </c>
    </row>
    <row r="1450" spans="2:23" x14ac:dyDescent="0.3">
      <c r="B1450">
        <v>69</v>
      </c>
      <c r="C1450">
        <v>2</v>
      </c>
      <c r="D1450">
        <v>60</v>
      </c>
      <c r="R1450" s="73">
        <f t="shared" si="128"/>
        <v>4.5085626849494796E-5</v>
      </c>
      <c r="S1450" s="74">
        <f t="shared" si="127"/>
        <v>4.5244723823416144E-5</v>
      </c>
      <c r="U1450" s="81">
        <f t="shared" si="125"/>
        <v>4.4180777720231879E-3</v>
      </c>
      <c r="W1450" s="80">
        <v>0.99558192222797681</v>
      </c>
    </row>
    <row r="1451" spans="2:23" x14ac:dyDescent="0.3">
      <c r="B1451">
        <v>69</v>
      </c>
      <c r="C1451">
        <v>2</v>
      </c>
      <c r="D1451">
        <v>80</v>
      </c>
      <c r="R1451" s="73">
        <f t="shared" si="128"/>
        <v>3.8839121757494602E-5</v>
      </c>
      <c r="S1451" s="74">
        <f t="shared" ref="S1451:S1514" si="129">IF(D1451&gt;D1450,(U1451-U1450)/W1450/(D1451-D1450),0)</f>
        <v>3.9011477499087101E-5</v>
      </c>
      <c r="U1451" s="81">
        <f t="shared" ref="U1451:U1514" si="130">100%-W1451</f>
        <v>5.1948602071730798E-3</v>
      </c>
      <c r="W1451" s="80">
        <v>0.99480513979282692</v>
      </c>
    </row>
    <row r="1452" spans="2:23" x14ac:dyDescent="0.3">
      <c r="B1452">
        <v>69</v>
      </c>
      <c r="C1452">
        <v>2</v>
      </c>
      <c r="D1452">
        <v>100</v>
      </c>
      <c r="R1452" s="73">
        <f t="shared" si="128"/>
        <v>3.476981150965508E-5</v>
      </c>
      <c r="S1452" s="74">
        <f t="shared" si="129"/>
        <v>3.495137903780439E-5</v>
      </c>
      <c r="U1452" s="81">
        <f t="shared" si="130"/>
        <v>5.8902564373661814E-3</v>
      </c>
      <c r="W1452" s="80">
        <v>0.99410974356263382</v>
      </c>
    </row>
    <row r="1453" spans="2:23" x14ac:dyDescent="0.3">
      <c r="B1453">
        <v>69</v>
      </c>
      <c r="C1453">
        <v>2</v>
      </c>
      <c r="D1453">
        <v>120</v>
      </c>
      <c r="R1453" s="73">
        <f t="shared" si="128"/>
        <v>3.1836901155579687E-5</v>
      </c>
      <c r="S1453" s="74">
        <f t="shared" si="129"/>
        <v>3.2025539797532234E-5</v>
      </c>
      <c r="U1453" s="81">
        <f t="shared" si="130"/>
        <v>6.5269944604777752E-3</v>
      </c>
      <c r="W1453" s="80">
        <v>0.99347300553952222</v>
      </c>
    </row>
    <row r="1454" spans="2:23" x14ac:dyDescent="0.3">
      <c r="B1454">
        <v>69</v>
      </c>
      <c r="C1454">
        <v>2</v>
      </c>
      <c r="D1454">
        <v>140</v>
      </c>
      <c r="R1454" s="73">
        <f t="shared" si="128"/>
        <v>2.9588223846432894E-5</v>
      </c>
      <c r="S1454" s="74">
        <f t="shared" si="129"/>
        <v>2.9782614808305246E-5</v>
      </c>
      <c r="U1454" s="81">
        <f t="shared" si="130"/>
        <v>7.1187589374064331E-3</v>
      </c>
      <c r="W1454" s="80">
        <v>0.99288124106259357</v>
      </c>
    </row>
    <row r="1455" spans="2:23" x14ac:dyDescent="0.3">
      <c r="B1455">
        <v>69</v>
      </c>
      <c r="C1455">
        <v>2</v>
      </c>
      <c r="D1455">
        <v>160</v>
      </c>
      <c r="R1455" s="73">
        <f t="shared" si="128"/>
        <v>2.7790289082030296E-5</v>
      </c>
      <c r="S1455" s="74">
        <f t="shared" si="129"/>
        <v>2.7989539869127541E-5</v>
      </c>
      <c r="U1455" s="81">
        <f t="shared" si="130"/>
        <v>7.674564719047039E-3</v>
      </c>
      <c r="W1455" s="80">
        <v>0.99232543528095296</v>
      </c>
    </row>
    <row r="1456" spans="2:23" x14ac:dyDescent="0.3">
      <c r="B1456">
        <v>69</v>
      </c>
      <c r="C1456">
        <v>2</v>
      </c>
      <c r="D1456">
        <v>180</v>
      </c>
      <c r="R1456" s="73">
        <f t="shared" si="128"/>
        <v>2.6308367422295252E-5</v>
      </c>
      <c r="S1456" s="74">
        <f t="shared" si="129"/>
        <v>2.6511834209758692E-5</v>
      </c>
      <c r="U1456" s="81">
        <f t="shared" si="130"/>
        <v>8.200732067492944E-3</v>
      </c>
      <c r="W1456" s="80">
        <v>0.99179926793250706</v>
      </c>
    </row>
    <row r="1457" spans="2:23" x14ac:dyDescent="0.3">
      <c r="B1457">
        <v>69</v>
      </c>
      <c r="C1457">
        <v>2</v>
      </c>
      <c r="D1457">
        <v>200</v>
      </c>
      <c r="R1457" s="73">
        <f t="shared" si="128"/>
        <v>2.5058398584520969E-5</v>
      </c>
      <c r="S1457" s="74">
        <f t="shared" si="129"/>
        <v>2.5265594959308057E-5</v>
      </c>
      <c r="U1457" s="81">
        <f t="shared" si="130"/>
        <v>8.7019000391833634E-3</v>
      </c>
      <c r="W1457" s="80">
        <v>0.99129809996081664</v>
      </c>
    </row>
    <row r="1458" spans="2:23" x14ac:dyDescent="0.3">
      <c r="B1458">
        <v>69</v>
      </c>
      <c r="C1458">
        <v>2</v>
      </c>
      <c r="D1458">
        <v>220</v>
      </c>
      <c r="R1458" s="73">
        <f t="shared" si="128"/>
        <v>2.3984790063730221E-5</v>
      </c>
      <c r="S1458" s="74">
        <f t="shared" si="129"/>
        <v>2.4195335454267769E-5</v>
      </c>
      <c r="U1458" s="81">
        <f t="shared" si="130"/>
        <v>9.1815958404579678E-3</v>
      </c>
      <c r="W1458" s="80">
        <v>0.99081840415954203</v>
      </c>
    </row>
    <row r="1459" spans="2:23" x14ac:dyDescent="0.3">
      <c r="B1459">
        <v>69</v>
      </c>
      <c r="C1459">
        <v>2</v>
      </c>
      <c r="D1459">
        <v>240</v>
      </c>
      <c r="R1459" s="73">
        <f t="shared" si="128"/>
        <v>2.304907583991489E-5</v>
      </c>
      <c r="S1459" s="74">
        <f t="shared" si="129"/>
        <v>2.3262664220964064E-5</v>
      </c>
      <c r="U1459" s="81">
        <f t="shared" si="130"/>
        <v>9.6425773572562656E-3</v>
      </c>
      <c r="W1459" s="80">
        <v>0.99035742264274373</v>
      </c>
    </row>
    <row r="1460" spans="2:23" x14ac:dyDescent="0.3">
      <c r="B1460">
        <v>69</v>
      </c>
      <c r="C1460">
        <v>2</v>
      </c>
      <c r="D1460">
        <v>260</v>
      </c>
      <c r="R1460" s="73">
        <f t="shared" si="128"/>
        <v>2.2223659918829686E-5</v>
      </c>
      <c r="S1460" s="74">
        <f t="shared" si="129"/>
        <v>2.2440039737902315E-5</v>
      </c>
      <c r="U1460" s="81">
        <f t="shared" si="130"/>
        <v>1.0087050555632859E-2</v>
      </c>
      <c r="W1460" s="80">
        <v>0.98991294944436714</v>
      </c>
    </row>
    <row r="1461" spans="2:23" x14ac:dyDescent="0.3">
      <c r="B1461">
        <v>69</v>
      </c>
      <c r="C1461">
        <v>2</v>
      </c>
      <c r="D1461">
        <v>280</v>
      </c>
      <c r="R1461" s="73">
        <f t="shared" si="128"/>
        <v>2.1488149403303682E-5</v>
      </c>
      <c r="S1461" s="74">
        <f t="shared" si="129"/>
        <v>2.1707110120505915E-5</v>
      </c>
      <c r="U1461" s="81">
        <f t="shared" si="130"/>
        <v>1.0516813543698933E-2</v>
      </c>
      <c r="W1461" s="80">
        <v>0.98948318645630107</v>
      </c>
    </row>
    <row r="1462" spans="2:23" x14ac:dyDescent="0.3">
      <c r="B1462">
        <v>69</v>
      </c>
      <c r="C1462">
        <v>2</v>
      </c>
      <c r="D1462">
        <v>300</v>
      </c>
      <c r="R1462" s="73">
        <f t="shared" si="128"/>
        <v>2.0827097175518672E-5</v>
      </c>
      <c r="S1462" s="74">
        <f t="shared" si="129"/>
        <v>2.1048459903707991E-5</v>
      </c>
      <c r="U1462" s="81">
        <f t="shared" si="130"/>
        <v>1.0933355487209306E-2</v>
      </c>
      <c r="W1462" s="80">
        <v>0.98906664451279069</v>
      </c>
    </row>
    <row r="1463" spans="2:23" x14ac:dyDescent="0.3">
      <c r="B1463">
        <v>69</v>
      </c>
      <c r="C1463">
        <v>2</v>
      </c>
      <c r="D1463">
        <v>320</v>
      </c>
      <c r="R1463" s="73">
        <f t="shared" si="128"/>
        <v>2.0228554683343612E-5</v>
      </c>
      <c r="S1463" s="74">
        <f t="shared" si="129"/>
        <v>2.0452165479008849E-5</v>
      </c>
      <c r="U1463" s="81">
        <f t="shared" si="130"/>
        <v>1.1337926580876179E-2</v>
      </c>
      <c r="W1463" s="80">
        <v>0.98866207341912382</v>
      </c>
    </row>
    <row r="1464" spans="2:23" x14ac:dyDescent="0.3">
      <c r="B1464">
        <v>69</v>
      </c>
      <c r="C1464">
        <v>2</v>
      </c>
      <c r="D1464">
        <v>340</v>
      </c>
      <c r="R1464" s="73">
        <f t="shared" si="128"/>
        <v>1.9683111782481388E-5</v>
      </c>
      <c r="S1464" s="74">
        <f t="shared" si="129"/>
        <v>1.9908836711426191E-5</v>
      </c>
      <c r="U1464" s="81">
        <f t="shared" si="130"/>
        <v>1.1731588816525806E-2</v>
      </c>
      <c r="W1464" s="80">
        <v>0.98826841118347419</v>
      </c>
    </row>
    <row r="1465" spans="2:23" x14ac:dyDescent="0.3">
      <c r="B1465">
        <v>69</v>
      </c>
      <c r="C1465">
        <v>2</v>
      </c>
      <c r="D1465">
        <v>360</v>
      </c>
      <c r="R1465" s="73">
        <f t="shared" si="128"/>
        <v>1.9183240801184943E-5</v>
      </c>
      <c r="S1465" s="74">
        <f t="shared" si="129"/>
        <v>1.9410962228583798E-5</v>
      </c>
      <c r="U1465" s="81">
        <f t="shared" si="130"/>
        <v>1.2115253632549505E-2</v>
      </c>
      <c r="W1465" s="80">
        <v>0.98788474636745049</v>
      </c>
    </row>
    <row r="1466" spans="2:23" x14ac:dyDescent="0.3">
      <c r="B1466">
        <v>69</v>
      </c>
      <c r="C1466">
        <v>2</v>
      </c>
      <c r="D1466">
        <v>380</v>
      </c>
      <c r="R1466" s="73">
        <f t="shared" si="128"/>
        <v>1.8722836948575906E-5</v>
      </c>
      <c r="S1466" s="74">
        <f t="shared" si="129"/>
        <v>1.8952450695712858E-5</v>
      </c>
      <c r="U1466" s="81">
        <f t="shared" si="130"/>
        <v>1.2489710371521023E-2</v>
      </c>
      <c r="W1466" s="80">
        <v>0.98751028962847898</v>
      </c>
    </row>
    <row r="1467" spans="2:23" x14ac:dyDescent="0.3">
      <c r="B1467">
        <v>70</v>
      </c>
      <c r="C1467">
        <v>2</v>
      </c>
      <c r="D1467">
        <v>0</v>
      </c>
      <c r="R1467" s="73">
        <f t="shared" si="128"/>
        <v>0</v>
      </c>
      <c r="S1467" s="74">
        <f t="shared" si="129"/>
        <v>0</v>
      </c>
      <c r="U1467" s="81">
        <f t="shared" si="130"/>
        <v>0</v>
      </c>
      <c r="W1467" s="80">
        <v>1</v>
      </c>
    </row>
    <row r="1468" spans="2:23" x14ac:dyDescent="0.3">
      <c r="B1468">
        <v>70</v>
      </c>
      <c r="C1468">
        <v>2</v>
      </c>
      <c r="D1468">
        <v>20</v>
      </c>
      <c r="R1468" s="73">
        <f t="shared" si="128"/>
        <v>2.5316696564381955E-4</v>
      </c>
      <c r="S1468" s="74">
        <f t="shared" si="129"/>
        <v>2.5316696564381955E-4</v>
      </c>
      <c r="U1468" s="81">
        <f t="shared" si="130"/>
        <v>5.0633393128763915E-3</v>
      </c>
      <c r="W1468" s="80">
        <v>0.99493666068712361</v>
      </c>
    </row>
    <row r="1469" spans="2:23" x14ac:dyDescent="0.3">
      <c r="B1469">
        <v>70</v>
      </c>
      <c r="C1469">
        <v>2</v>
      </c>
      <c r="D1469">
        <v>40</v>
      </c>
      <c r="R1469" s="73">
        <f t="shared" si="128"/>
        <v>7.0592857058965347E-5</v>
      </c>
      <c r="S1469" s="74">
        <f t="shared" si="129"/>
        <v>7.0952111675342701E-5</v>
      </c>
      <c r="U1469" s="81">
        <f t="shared" si="130"/>
        <v>6.4751964540556983E-3</v>
      </c>
      <c r="W1469" s="80">
        <v>0.9935248035459443</v>
      </c>
    </row>
    <row r="1470" spans="2:23" x14ac:dyDescent="0.3">
      <c r="B1470">
        <v>70</v>
      </c>
      <c r="C1470">
        <v>2</v>
      </c>
      <c r="D1470">
        <v>60</v>
      </c>
      <c r="R1470" s="73">
        <f t="shared" si="128"/>
        <v>5.0098564026757056E-5</v>
      </c>
      <c r="S1470" s="74">
        <f t="shared" si="129"/>
        <v>5.0425076302023408E-5</v>
      </c>
      <c r="U1470" s="81">
        <f t="shared" si="130"/>
        <v>7.4771677345908394E-3</v>
      </c>
      <c r="W1470" s="80">
        <v>0.99252283226540916</v>
      </c>
    </row>
    <row r="1471" spans="2:23" x14ac:dyDescent="0.3">
      <c r="B1471">
        <v>70</v>
      </c>
      <c r="C1471">
        <v>2</v>
      </c>
      <c r="D1471">
        <v>80</v>
      </c>
      <c r="R1471" s="73">
        <f t="shared" si="128"/>
        <v>4.0180129152639353E-5</v>
      </c>
      <c r="S1471" s="74">
        <f t="shared" si="129"/>
        <v>4.0482826033260303E-5</v>
      </c>
      <c r="U1471" s="81">
        <f t="shared" si="130"/>
        <v>8.2807703176436265E-3</v>
      </c>
      <c r="W1471" s="80">
        <v>0.99171922968235637</v>
      </c>
    </row>
    <row r="1472" spans="2:23" x14ac:dyDescent="0.3">
      <c r="B1472">
        <v>70</v>
      </c>
      <c r="C1472">
        <v>2</v>
      </c>
      <c r="D1472">
        <v>100</v>
      </c>
      <c r="R1472" s="73">
        <f t="shared" si="128"/>
        <v>3.4117044503434445E-5</v>
      </c>
      <c r="S1472" s="74">
        <f t="shared" si="129"/>
        <v>3.4401918892267518E-5</v>
      </c>
      <c r="U1472" s="81">
        <f t="shared" si="130"/>
        <v>8.9631112077123154E-3</v>
      </c>
      <c r="W1472" s="80">
        <v>0.99103688879228768</v>
      </c>
    </row>
    <row r="1473" spans="2:23" x14ac:dyDescent="0.3">
      <c r="B1473">
        <v>70</v>
      </c>
      <c r="C1473">
        <v>2</v>
      </c>
      <c r="D1473">
        <v>120</v>
      </c>
      <c r="R1473" s="73">
        <f t="shared" si="128"/>
        <v>2.9952441895175762E-5</v>
      </c>
      <c r="S1473" s="74">
        <f t="shared" si="129"/>
        <v>3.0223337026008042E-5</v>
      </c>
      <c r="U1473" s="81">
        <f t="shared" si="130"/>
        <v>9.5621600456158307E-3</v>
      </c>
      <c r="W1473" s="80">
        <v>0.99043783995438417</v>
      </c>
    </row>
    <row r="1474" spans="2:23" x14ac:dyDescent="0.3">
      <c r="B1474">
        <v>70</v>
      </c>
      <c r="C1474">
        <v>2</v>
      </c>
      <c r="D1474">
        <v>140</v>
      </c>
      <c r="R1474" s="73">
        <f t="shared" si="128"/>
        <v>2.6881067105988256E-5</v>
      </c>
      <c r="S1474" s="74">
        <f t="shared" si="129"/>
        <v>2.7140589769092725E-5</v>
      </c>
      <c r="U1474" s="81">
        <f t="shared" si="130"/>
        <v>1.0099781387735596E-2</v>
      </c>
      <c r="W1474" s="80">
        <v>0.9899002186122644</v>
      </c>
    </row>
    <row r="1475" spans="2:23" x14ac:dyDescent="0.3">
      <c r="B1475">
        <v>70</v>
      </c>
      <c r="C1475">
        <v>2</v>
      </c>
      <c r="D1475">
        <v>160</v>
      </c>
      <c r="R1475" s="73">
        <f t="shared" si="128"/>
        <v>2.4504153305854313E-5</v>
      </c>
      <c r="S1475" s="74">
        <f t="shared" si="129"/>
        <v>2.4754164960390204E-5</v>
      </c>
      <c r="U1475" s="81">
        <f t="shared" si="130"/>
        <v>1.0589864453852682E-2</v>
      </c>
      <c r="W1475" s="80">
        <v>0.98941013554614732</v>
      </c>
    </row>
    <row r="1476" spans="2:23" x14ac:dyDescent="0.3">
      <c r="B1476">
        <v>70</v>
      </c>
      <c r="C1476">
        <v>2</v>
      </c>
      <c r="D1476">
        <v>180</v>
      </c>
      <c r="R1476" s="73">
        <f t="shared" si="128"/>
        <v>2.2599373593640282E-5</v>
      </c>
      <c r="S1476" s="74">
        <f t="shared" si="129"/>
        <v>2.2841259435012346E-5</v>
      </c>
      <c r="U1476" s="81">
        <f t="shared" si="130"/>
        <v>1.1041851925725488E-2</v>
      </c>
      <c r="W1476" s="80">
        <v>0.98895814807427451</v>
      </c>
    </row>
    <row r="1477" spans="2:23" x14ac:dyDescent="0.3">
      <c r="B1477">
        <v>70</v>
      </c>
      <c r="C1477">
        <v>2</v>
      </c>
      <c r="D1477">
        <v>200</v>
      </c>
      <c r="R1477" s="73">
        <f t="shared" si="128"/>
        <v>2.1032010033100735E-5</v>
      </c>
      <c r="S1477" s="74">
        <f t="shared" si="129"/>
        <v>2.1266835279182259E-5</v>
      </c>
      <c r="U1477" s="81">
        <f t="shared" si="130"/>
        <v>1.1462492126387502E-2</v>
      </c>
      <c r="W1477" s="80">
        <v>0.9885375078736125</v>
      </c>
    </row>
    <row r="1478" spans="2:23" x14ac:dyDescent="0.3">
      <c r="B1478">
        <v>70</v>
      </c>
      <c r="C1478">
        <v>2</v>
      </c>
      <c r="D1478">
        <v>220</v>
      </c>
      <c r="R1478" s="73">
        <f t="shared" si="128"/>
        <v>1.9715210087140057E-5</v>
      </c>
      <c r="S1478" s="74">
        <f t="shared" si="129"/>
        <v>1.9943815920094257E-5</v>
      </c>
      <c r="U1478" s="81">
        <f t="shared" si="130"/>
        <v>1.1856796328130303E-2</v>
      </c>
      <c r="W1478" s="80">
        <v>0.9881432036718697</v>
      </c>
    </row>
    <row r="1479" spans="2:23" x14ac:dyDescent="0.3">
      <c r="B1479">
        <v>70</v>
      </c>
      <c r="C1479">
        <v>2</v>
      </c>
      <c r="D1479">
        <v>240</v>
      </c>
      <c r="R1479" s="73">
        <f t="shared" si="128"/>
        <v>1.859022192898241E-5</v>
      </c>
      <c r="S1479" s="74">
        <f t="shared" si="129"/>
        <v>1.8813287244098293E-5</v>
      </c>
      <c r="U1479" s="81">
        <f t="shared" si="130"/>
        <v>1.2228600766709952E-2</v>
      </c>
      <c r="W1479" s="80">
        <v>0.98777139923329005</v>
      </c>
    </row>
    <row r="1480" spans="2:23" x14ac:dyDescent="0.3">
      <c r="B1480">
        <v>70</v>
      </c>
      <c r="C1480">
        <v>2</v>
      </c>
      <c r="D1480">
        <v>260</v>
      </c>
      <c r="R1480" s="73">
        <f t="shared" si="128"/>
        <v>1.7615745012611316E-5</v>
      </c>
      <c r="S1480" s="74">
        <f t="shared" si="129"/>
        <v>1.7833827772584517E-5</v>
      </c>
      <c r="U1480" s="81">
        <f t="shared" si="130"/>
        <v>1.2580915666962178E-2</v>
      </c>
      <c r="W1480" s="80">
        <v>0.98741908433303782</v>
      </c>
    </row>
    <row r="1481" spans="2:23" x14ac:dyDescent="0.3">
      <c r="B1481">
        <v>70</v>
      </c>
      <c r="C1481">
        <v>2</v>
      </c>
      <c r="D1481">
        <v>280</v>
      </c>
      <c r="R1481" s="73">
        <f t="shared" si="128"/>
        <v>1.6761818231963986E-5</v>
      </c>
      <c r="S1481" s="74">
        <f t="shared" si="129"/>
        <v>1.6975384107839E-5</v>
      </c>
      <c r="U1481" s="81">
        <f t="shared" si="130"/>
        <v>1.2916152031601458E-2</v>
      </c>
      <c r="W1481" s="80">
        <v>0.98708384796839854</v>
      </c>
    </row>
    <row r="1482" spans="2:23" x14ac:dyDescent="0.3">
      <c r="B1482">
        <v>70</v>
      </c>
      <c r="C1482">
        <v>2</v>
      </c>
      <c r="D1482">
        <v>300</v>
      </c>
      <c r="R1482" s="73">
        <f t="shared" si="128"/>
        <v>1.6006128341278237E-5</v>
      </c>
      <c r="S1482" s="74">
        <f t="shared" si="129"/>
        <v>1.6215571123184535E-5</v>
      </c>
      <c r="U1482" s="81">
        <f t="shared" si="130"/>
        <v>1.3236274598427022E-2</v>
      </c>
      <c r="W1482" s="80">
        <v>0.98676372540157298</v>
      </c>
    </row>
    <row r="1483" spans="2:23" x14ac:dyDescent="0.3">
      <c r="B1483">
        <v>70</v>
      </c>
      <c r="C1483">
        <v>2</v>
      </c>
      <c r="D1483">
        <v>320</v>
      </c>
      <c r="R1483" s="73">
        <f t="shared" si="128"/>
        <v>1.5331683897623628E-5</v>
      </c>
      <c r="S1483" s="74">
        <f t="shared" si="129"/>
        <v>1.5537340401709892E-5</v>
      </c>
      <c r="U1483" s="81">
        <f t="shared" si="130"/>
        <v>1.3542908276379495E-2</v>
      </c>
      <c r="W1483" s="80">
        <v>0.9864570917236205</v>
      </c>
    </row>
    <row r="1484" spans="2:23" x14ac:dyDescent="0.3">
      <c r="B1484">
        <v>70</v>
      </c>
      <c r="C1484">
        <v>2</v>
      </c>
      <c r="D1484">
        <v>340</v>
      </c>
      <c r="R1484" s="73">
        <f t="shared" si="128"/>
        <v>1.4725296469381145E-5</v>
      </c>
      <c r="S1484" s="74">
        <f t="shared" si="129"/>
        <v>1.492745765926004E-5</v>
      </c>
      <c r="U1484" s="81">
        <f t="shared" si="130"/>
        <v>1.3837414205767118E-2</v>
      </c>
      <c r="W1484" s="80">
        <v>0.98616258579423288</v>
      </c>
    </row>
    <row r="1485" spans="2:23" x14ac:dyDescent="0.3">
      <c r="B1485">
        <v>70</v>
      </c>
      <c r="C1485">
        <v>2</v>
      </c>
      <c r="D1485">
        <v>360</v>
      </c>
      <c r="R1485" s="73">
        <f t="shared" ref="R1485:R1548" si="131">IF(D1485&gt;D1484,(U1485-U1484)/1/(D1485-D1484),0)</f>
        <v>1.4176558301670639E-5</v>
      </c>
      <c r="S1485" s="74">
        <f t="shared" si="129"/>
        <v>1.4375477741586761E-5</v>
      </c>
      <c r="U1485" s="81">
        <f t="shared" si="130"/>
        <v>1.4120945371800531E-2</v>
      </c>
      <c r="W1485" s="80">
        <v>0.98587905462819947</v>
      </c>
    </row>
    <row r="1486" spans="2:23" x14ac:dyDescent="0.3">
      <c r="B1486">
        <v>70</v>
      </c>
      <c r="C1486">
        <v>2</v>
      </c>
      <c r="D1486">
        <v>380</v>
      </c>
      <c r="R1486" s="73">
        <f t="shared" si="131"/>
        <v>1.3677135807282915E-5</v>
      </c>
      <c r="S1486" s="74">
        <f t="shared" si="129"/>
        <v>1.3873036193512515E-5</v>
      </c>
      <c r="U1486" s="81">
        <f t="shared" si="130"/>
        <v>1.4394488087946189E-2</v>
      </c>
      <c r="W1486" s="80">
        <v>0.98560551191205381</v>
      </c>
    </row>
    <row r="1487" spans="2:23" x14ac:dyDescent="0.3">
      <c r="B1487">
        <v>71</v>
      </c>
      <c r="C1487">
        <v>2</v>
      </c>
      <c r="D1487">
        <v>0</v>
      </c>
      <c r="R1487" s="73">
        <f t="shared" si="131"/>
        <v>0</v>
      </c>
      <c r="S1487" s="74">
        <f t="shared" si="129"/>
        <v>0</v>
      </c>
      <c r="U1487" s="81">
        <f t="shared" si="130"/>
        <v>0</v>
      </c>
      <c r="W1487" s="80">
        <v>1</v>
      </c>
    </row>
    <row r="1488" spans="2:23" x14ac:dyDescent="0.3">
      <c r="B1488">
        <v>71</v>
      </c>
      <c r="C1488">
        <v>2</v>
      </c>
      <c r="D1488">
        <v>20</v>
      </c>
      <c r="R1488" s="73">
        <f t="shared" si="131"/>
        <v>1.559028995783418E-4</v>
      </c>
      <c r="S1488" s="74">
        <f t="shared" si="129"/>
        <v>1.559028995783418E-4</v>
      </c>
      <c r="U1488" s="81">
        <f t="shared" si="130"/>
        <v>3.1180579915668361E-3</v>
      </c>
      <c r="W1488" s="80">
        <v>0.99688194200843316</v>
      </c>
    </row>
    <row r="1489" spans="2:23" x14ac:dyDescent="0.3">
      <c r="B1489">
        <v>71</v>
      </c>
      <c r="C1489">
        <v>2</v>
      </c>
      <c r="D1489">
        <v>40</v>
      </c>
      <c r="R1489" s="73">
        <f t="shared" si="131"/>
        <v>5.5355691901137757E-5</v>
      </c>
      <c r="S1489" s="74">
        <f t="shared" si="129"/>
        <v>5.5528834025834399E-5</v>
      </c>
      <c r="U1489" s="81">
        <f t="shared" si="130"/>
        <v>4.2251718295895913E-3</v>
      </c>
      <c r="W1489" s="80">
        <v>0.99577482817041041</v>
      </c>
    </row>
    <row r="1490" spans="2:23" x14ac:dyDescent="0.3">
      <c r="B1490">
        <v>71</v>
      </c>
      <c r="C1490">
        <v>2</v>
      </c>
      <c r="D1490">
        <v>60</v>
      </c>
      <c r="R1490" s="73">
        <f t="shared" si="131"/>
        <v>4.1227595128656699E-5</v>
      </c>
      <c r="S1490" s="74">
        <f t="shared" si="129"/>
        <v>4.1402527923312075E-5</v>
      </c>
      <c r="U1490" s="81">
        <f t="shared" si="130"/>
        <v>5.0497237321627253E-3</v>
      </c>
      <c r="W1490" s="80">
        <v>0.99495027626783727</v>
      </c>
    </row>
    <row r="1491" spans="2:23" x14ac:dyDescent="0.3">
      <c r="B1491">
        <v>71</v>
      </c>
      <c r="C1491">
        <v>2</v>
      </c>
      <c r="D1491">
        <v>80</v>
      </c>
      <c r="R1491" s="73">
        <f t="shared" si="131"/>
        <v>3.4112760187227086E-5</v>
      </c>
      <c r="S1491" s="74">
        <f t="shared" si="129"/>
        <v>3.4285894482272649E-5</v>
      </c>
      <c r="U1491" s="81">
        <f t="shared" si="130"/>
        <v>5.731978935907267E-3</v>
      </c>
      <c r="W1491" s="80">
        <v>0.99426802106409273</v>
      </c>
    </row>
    <row r="1492" spans="2:23" x14ac:dyDescent="0.3">
      <c r="B1492">
        <v>71</v>
      </c>
      <c r="C1492">
        <v>2</v>
      </c>
      <c r="D1492">
        <v>100</v>
      </c>
      <c r="R1492" s="73">
        <f t="shared" si="131"/>
        <v>2.9646603333333133E-5</v>
      </c>
      <c r="S1492" s="74">
        <f t="shared" si="129"/>
        <v>2.981751671104189E-5</v>
      </c>
      <c r="U1492" s="81">
        <f t="shared" si="130"/>
        <v>6.3249110025739297E-3</v>
      </c>
      <c r="W1492" s="80">
        <v>0.99367508899742607</v>
      </c>
    </row>
    <row r="1493" spans="2:23" x14ac:dyDescent="0.3">
      <c r="B1493">
        <v>71</v>
      </c>
      <c r="C1493">
        <v>2</v>
      </c>
      <c r="D1493">
        <v>120</v>
      </c>
      <c r="R1493" s="73">
        <f t="shared" si="131"/>
        <v>2.6516308838581138E-5</v>
      </c>
      <c r="S1493" s="74">
        <f t="shared" si="129"/>
        <v>2.6685089655749458E-5</v>
      </c>
      <c r="U1493" s="81">
        <f t="shared" si="130"/>
        <v>6.8552371793455524E-3</v>
      </c>
      <c r="W1493" s="80">
        <v>0.99314476282065445</v>
      </c>
    </row>
    <row r="1494" spans="2:23" x14ac:dyDescent="0.3">
      <c r="B1494">
        <v>71</v>
      </c>
      <c r="C1494">
        <v>2</v>
      </c>
      <c r="D1494">
        <v>140</v>
      </c>
      <c r="R1494" s="73">
        <f t="shared" si="131"/>
        <v>2.4169574958665675E-5</v>
      </c>
      <c r="S1494" s="74">
        <f t="shared" si="129"/>
        <v>2.4336406799368383E-5</v>
      </c>
      <c r="U1494" s="81">
        <f t="shared" si="130"/>
        <v>7.3386286785188659E-3</v>
      </c>
      <c r="W1494" s="80">
        <v>0.99266137132148113</v>
      </c>
    </row>
    <row r="1495" spans="2:23" x14ac:dyDescent="0.3">
      <c r="B1495">
        <v>71</v>
      </c>
      <c r="C1495">
        <v>2</v>
      </c>
      <c r="D1495">
        <v>160</v>
      </c>
      <c r="R1495" s="73">
        <f t="shared" si="131"/>
        <v>2.2328164487139811E-5</v>
      </c>
      <c r="S1495" s="74">
        <f t="shared" si="129"/>
        <v>2.2493233979091408E-5</v>
      </c>
      <c r="U1495" s="81">
        <f t="shared" si="130"/>
        <v>7.7851919682616622E-3</v>
      </c>
      <c r="W1495" s="80">
        <v>0.99221480803173834</v>
      </c>
    </row>
    <row r="1496" spans="2:23" x14ac:dyDescent="0.3">
      <c r="B1496">
        <v>71</v>
      </c>
      <c r="C1496">
        <v>2</v>
      </c>
      <c r="D1496">
        <v>180</v>
      </c>
      <c r="R1496" s="73">
        <f t="shared" si="131"/>
        <v>2.0834739850988936E-5</v>
      </c>
      <c r="S1496" s="74">
        <f t="shared" si="129"/>
        <v>2.0998214985642998E-5</v>
      </c>
      <c r="U1496" s="81">
        <f t="shared" si="130"/>
        <v>8.2018867652814409E-3</v>
      </c>
      <c r="W1496" s="80">
        <v>0.99179811323471856</v>
      </c>
    </row>
    <row r="1497" spans="2:23" x14ac:dyDescent="0.3">
      <c r="B1497">
        <v>71</v>
      </c>
      <c r="C1497">
        <v>2</v>
      </c>
      <c r="D1497">
        <v>200</v>
      </c>
      <c r="R1497" s="73">
        <f t="shared" si="131"/>
        <v>1.9592803785067891E-5</v>
      </c>
      <c r="S1497" s="74">
        <f t="shared" si="129"/>
        <v>1.9754830669284674E-5</v>
      </c>
      <c r="U1497" s="81">
        <f t="shared" si="130"/>
        <v>8.5937428409827987E-3</v>
      </c>
      <c r="W1497" s="80">
        <v>0.9914062571590172</v>
      </c>
    </row>
    <row r="1498" spans="2:23" x14ac:dyDescent="0.3">
      <c r="B1498">
        <v>71</v>
      </c>
      <c r="C1498">
        <v>2</v>
      </c>
      <c r="D1498">
        <v>220</v>
      </c>
      <c r="R1498" s="73">
        <f t="shared" si="131"/>
        <v>1.8539483185520122E-5</v>
      </c>
      <c r="S1498" s="74">
        <f t="shared" si="129"/>
        <v>1.8700187790469505E-5</v>
      </c>
      <c r="U1498" s="81">
        <f t="shared" si="130"/>
        <v>8.9645325046932012E-3</v>
      </c>
      <c r="W1498" s="80">
        <v>0.9910354674953068</v>
      </c>
    </row>
    <row r="1499" spans="2:23" x14ac:dyDescent="0.3">
      <c r="B1499">
        <v>71</v>
      </c>
      <c r="C1499">
        <v>2</v>
      </c>
      <c r="D1499">
        <v>240</v>
      </c>
      <c r="R1499" s="73">
        <f t="shared" si="131"/>
        <v>1.7631844949755892E-5</v>
      </c>
      <c r="S1499" s="74">
        <f t="shared" si="129"/>
        <v>1.7791335959264639E-5</v>
      </c>
      <c r="U1499" s="81">
        <f t="shared" si="130"/>
        <v>9.317169403688319E-3</v>
      </c>
      <c r="W1499" s="80">
        <v>0.99068283059631168</v>
      </c>
    </row>
    <row r="1500" spans="2:23" x14ac:dyDescent="0.3">
      <c r="B1500">
        <v>71</v>
      </c>
      <c r="C1500">
        <v>2</v>
      </c>
      <c r="D1500">
        <v>260</v>
      </c>
      <c r="R1500" s="73">
        <f t="shared" si="131"/>
        <v>1.6839451198380483E-5</v>
      </c>
      <c r="S1500" s="74">
        <f t="shared" si="129"/>
        <v>1.6997822792835204E-5</v>
      </c>
      <c r="U1500" s="81">
        <f t="shared" si="130"/>
        <v>9.6539584276559287E-3</v>
      </c>
      <c r="W1500" s="80">
        <v>0.99034604157234407</v>
      </c>
    </row>
    <row r="1501" spans="2:23" x14ac:dyDescent="0.3">
      <c r="B1501">
        <v>71</v>
      </c>
      <c r="C1501">
        <v>2</v>
      </c>
      <c r="D1501">
        <v>280</v>
      </c>
      <c r="R1501" s="73">
        <f t="shared" si="131"/>
        <v>1.6140049510027234E-5</v>
      </c>
      <c r="S1501" s="74">
        <f t="shared" si="129"/>
        <v>1.6297383775475225E-5</v>
      </c>
      <c r="U1501" s="81">
        <f t="shared" si="130"/>
        <v>9.9767594178564734E-3</v>
      </c>
      <c r="W1501" s="80">
        <v>0.99002324058214353</v>
      </c>
    </row>
    <row r="1502" spans="2:23" x14ac:dyDescent="0.3">
      <c r="B1502">
        <v>71</v>
      </c>
      <c r="C1502">
        <v>2</v>
      </c>
      <c r="D1502">
        <v>300</v>
      </c>
      <c r="R1502" s="73">
        <f t="shared" si="131"/>
        <v>1.5516949321775499E-5</v>
      </c>
      <c r="S1502" s="74">
        <f t="shared" si="129"/>
        <v>1.5673318247207386E-5</v>
      </c>
      <c r="U1502" s="81">
        <f t="shared" si="130"/>
        <v>1.0287098404291983E-2</v>
      </c>
      <c r="W1502" s="80">
        <v>0.98971290159570802</v>
      </c>
    </row>
    <row r="1503" spans="2:23" x14ac:dyDescent="0.3">
      <c r="B1503">
        <v>71</v>
      </c>
      <c r="C1503">
        <v>2</v>
      </c>
      <c r="D1503">
        <v>320</v>
      </c>
      <c r="R1503" s="73">
        <f t="shared" si="131"/>
        <v>1.4957356905043184E-5</v>
      </c>
      <c r="S1503" s="74">
        <f t="shared" si="129"/>
        <v>1.5112824012829913E-5</v>
      </c>
      <c r="U1503" s="81">
        <f t="shared" si="130"/>
        <v>1.0586245542392847E-2</v>
      </c>
      <c r="W1503" s="80">
        <v>0.98941375445760715</v>
      </c>
    </row>
    <row r="1504" spans="2:23" x14ac:dyDescent="0.3">
      <c r="B1504">
        <v>71</v>
      </c>
      <c r="C1504">
        <v>2</v>
      </c>
      <c r="D1504">
        <v>340</v>
      </c>
      <c r="R1504" s="73">
        <f t="shared" si="131"/>
        <v>1.4451280977090252E-5</v>
      </c>
      <c r="S1504" s="74">
        <f t="shared" si="129"/>
        <v>1.4605902648899793E-5</v>
      </c>
      <c r="U1504" s="81">
        <f t="shared" si="130"/>
        <v>1.0875271161934652E-2</v>
      </c>
      <c r="W1504" s="80">
        <v>0.98912472883806535</v>
      </c>
    </row>
    <row r="1505" spans="2:23" x14ac:dyDescent="0.3">
      <c r="B1505">
        <v>71</v>
      </c>
      <c r="C1505">
        <v>2</v>
      </c>
      <c r="D1505">
        <v>360</v>
      </c>
      <c r="R1505" s="73">
        <f t="shared" si="131"/>
        <v>1.399079150345428E-5</v>
      </c>
      <c r="S1505" s="74">
        <f t="shared" si="129"/>
        <v>1.4144618060342503E-5</v>
      </c>
      <c r="U1505" s="81">
        <f t="shared" si="130"/>
        <v>1.1155086992003738E-2</v>
      </c>
      <c r="W1505" s="80">
        <v>0.98884491300799626</v>
      </c>
    </row>
    <row r="1506" spans="2:23" x14ac:dyDescent="0.3">
      <c r="B1506">
        <v>71</v>
      </c>
      <c r="C1506">
        <v>2</v>
      </c>
      <c r="D1506">
        <v>380</v>
      </c>
      <c r="R1506" s="73">
        <f t="shared" si="131"/>
        <v>1.3569504528854193E-5</v>
      </c>
      <c r="S1506" s="74">
        <f t="shared" si="129"/>
        <v>1.3722581114946245E-5</v>
      </c>
      <c r="U1506" s="81">
        <f t="shared" si="130"/>
        <v>1.1426477082580822E-2</v>
      </c>
      <c r="W1506" s="80">
        <v>0.98857352291741918</v>
      </c>
    </row>
    <row r="1507" spans="2:23" x14ac:dyDescent="0.3">
      <c r="B1507">
        <v>72</v>
      </c>
      <c r="C1507">
        <v>2</v>
      </c>
      <c r="D1507">
        <v>0</v>
      </c>
      <c r="R1507" s="73">
        <f t="shared" si="131"/>
        <v>0</v>
      </c>
      <c r="S1507" s="74">
        <f t="shared" si="129"/>
        <v>0</v>
      </c>
      <c r="U1507" s="81">
        <f t="shared" si="130"/>
        <v>0</v>
      </c>
      <c r="W1507" s="80">
        <v>1</v>
      </c>
    </row>
    <row r="1508" spans="2:23" x14ac:dyDescent="0.3">
      <c r="B1508">
        <v>72</v>
      </c>
      <c r="C1508">
        <v>2</v>
      </c>
      <c r="D1508">
        <v>20</v>
      </c>
      <c r="R1508" s="73">
        <f t="shared" si="131"/>
        <v>2.3074629097671884E-4</v>
      </c>
      <c r="S1508" s="74">
        <f t="shared" si="129"/>
        <v>2.3074629097671884E-4</v>
      </c>
      <c r="U1508" s="81">
        <f t="shared" si="130"/>
        <v>4.6149258195343767E-3</v>
      </c>
      <c r="W1508" s="80">
        <v>0.99538507418046562</v>
      </c>
    </row>
    <row r="1509" spans="2:23" x14ac:dyDescent="0.3">
      <c r="B1509">
        <v>72</v>
      </c>
      <c r="C1509">
        <v>2</v>
      </c>
      <c r="D1509">
        <v>40</v>
      </c>
      <c r="R1509" s="73">
        <f t="shared" si="131"/>
        <v>4.1008874521081261E-5</v>
      </c>
      <c r="S1509" s="74">
        <f t="shared" si="129"/>
        <v>4.119900487240605E-5</v>
      </c>
      <c r="U1509" s="81">
        <f t="shared" si="130"/>
        <v>5.435103309956002E-3</v>
      </c>
      <c r="W1509" s="80">
        <v>0.994564896690044</v>
      </c>
    </row>
    <row r="1510" spans="2:23" x14ac:dyDescent="0.3">
      <c r="B1510">
        <v>72</v>
      </c>
      <c r="C1510">
        <v>2</v>
      </c>
      <c r="D1510">
        <v>60</v>
      </c>
      <c r="R1510" s="73">
        <f t="shared" si="131"/>
        <v>2.7289007903208428E-5</v>
      </c>
      <c r="S1510" s="74">
        <f t="shared" si="129"/>
        <v>2.7438137012504116E-5</v>
      </c>
      <c r="U1510" s="81">
        <f t="shared" si="130"/>
        <v>5.9808834680201706E-3</v>
      </c>
      <c r="W1510" s="80">
        <v>0.99401911653197983</v>
      </c>
    </row>
    <row r="1511" spans="2:23" x14ac:dyDescent="0.3">
      <c r="B1511">
        <v>72</v>
      </c>
      <c r="C1511">
        <v>2</v>
      </c>
      <c r="D1511">
        <v>80</v>
      </c>
      <c r="R1511" s="73">
        <f t="shared" si="131"/>
        <v>2.1008078195905445E-5</v>
      </c>
      <c r="S1511" s="74">
        <f t="shared" si="129"/>
        <v>2.1134481064308151E-5</v>
      </c>
      <c r="U1511" s="81">
        <f t="shared" si="130"/>
        <v>6.4010450319382795E-3</v>
      </c>
      <c r="W1511" s="80">
        <v>0.99359895496806172</v>
      </c>
    </row>
    <row r="1512" spans="2:23" x14ac:dyDescent="0.3">
      <c r="B1512">
        <v>72</v>
      </c>
      <c r="C1512">
        <v>2</v>
      </c>
      <c r="D1512">
        <v>100</v>
      </c>
      <c r="R1512" s="73">
        <f t="shared" si="131"/>
        <v>1.7306242895692715E-5</v>
      </c>
      <c r="S1512" s="74">
        <f t="shared" si="129"/>
        <v>1.7417734599216651E-5</v>
      </c>
      <c r="U1512" s="81">
        <f t="shared" si="130"/>
        <v>6.7471698898521337E-3</v>
      </c>
      <c r="W1512" s="80">
        <v>0.99325283011014787</v>
      </c>
    </row>
    <row r="1513" spans="2:23" x14ac:dyDescent="0.3">
      <c r="B1513">
        <v>72</v>
      </c>
      <c r="C1513">
        <v>2</v>
      </c>
      <c r="D1513">
        <v>120</v>
      </c>
      <c r="R1513" s="73">
        <f t="shared" si="131"/>
        <v>1.4832643617357367E-5</v>
      </c>
      <c r="S1513" s="74">
        <f t="shared" si="129"/>
        <v>1.4933401816446355E-5</v>
      </c>
      <c r="U1513" s="81">
        <f t="shared" si="130"/>
        <v>7.0438227621992811E-3</v>
      </c>
      <c r="W1513" s="80">
        <v>0.99295617723780072</v>
      </c>
    </row>
    <row r="1514" spans="2:23" x14ac:dyDescent="0.3">
      <c r="B1514">
        <v>72</v>
      </c>
      <c r="C1514">
        <v>2</v>
      </c>
      <c r="D1514">
        <v>140</v>
      </c>
      <c r="R1514" s="73">
        <f t="shared" si="131"/>
        <v>1.3048468493531695E-5</v>
      </c>
      <c r="S1514" s="74">
        <f t="shared" si="129"/>
        <v>1.3141031590970957E-5</v>
      </c>
      <c r="U1514" s="81">
        <f t="shared" si="130"/>
        <v>7.304792132069915E-3</v>
      </c>
      <c r="W1514" s="80">
        <v>0.99269520786793009</v>
      </c>
    </row>
    <row r="1515" spans="2:23" x14ac:dyDescent="0.3">
      <c r="B1515">
        <v>72</v>
      </c>
      <c r="C1515">
        <v>2</v>
      </c>
      <c r="D1515">
        <v>160</v>
      </c>
      <c r="R1515" s="73">
        <f t="shared" si="131"/>
        <v>1.169322396337713E-5</v>
      </c>
      <c r="S1515" s="74">
        <f t="shared" ref="S1515:S1578" si="132">IF(D1515&gt;D1514,(U1515-U1514)/W1514/(D1515-D1514),0)</f>
        <v>1.1779269075440946E-5</v>
      </c>
      <c r="U1515" s="81">
        <f t="shared" ref="U1515:U1578" si="133">100%-W1515</f>
        <v>7.5386566113374576E-3</v>
      </c>
      <c r="W1515" s="80">
        <v>0.99246134338866254</v>
      </c>
    </row>
    <row r="1516" spans="2:23" x14ac:dyDescent="0.3">
      <c r="B1516">
        <v>72</v>
      </c>
      <c r="C1516">
        <v>2</v>
      </c>
      <c r="D1516">
        <v>180</v>
      </c>
      <c r="R1516" s="73">
        <f t="shared" si="131"/>
        <v>1.062450466291498E-5</v>
      </c>
      <c r="S1516" s="74">
        <f t="shared" si="132"/>
        <v>1.0705207546561605E-5</v>
      </c>
      <c r="U1516" s="81">
        <f t="shared" si="133"/>
        <v>7.7511467045957572E-3</v>
      </c>
      <c r="W1516" s="80">
        <v>0.99224885329540424</v>
      </c>
    </row>
    <row r="1517" spans="2:23" x14ac:dyDescent="0.3">
      <c r="B1517">
        <v>72</v>
      </c>
      <c r="C1517">
        <v>2</v>
      </c>
      <c r="D1517">
        <v>200</v>
      </c>
      <c r="R1517" s="73">
        <f t="shared" si="131"/>
        <v>9.7574519976051377E-6</v>
      </c>
      <c r="S1517" s="74">
        <f t="shared" si="132"/>
        <v>9.8336742493571104E-6</v>
      </c>
      <c r="U1517" s="81">
        <f t="shared" si="133"/>
        <v>7.9462957445478599E-3</v>
      </c>
      <c r="W1517" s="80">
        <v>0.99205370425545214</v>
      </c>
    </row>
    <row r="1518" spans="2:23" x14ac:dyDescent="0.3">
      <c r="B1518">
        <v>72</v>
      </c>
      <c r="C1518">
        <v>2</v>
      </c>
      <c r="D1518">
        <v>220</v>
      </c>
      <c r="R1518" s="73">
        <f t="shared" si="131"/>
        <v>9.0381493370317312E-6</v>
      </c>
      <c r="S1518" s="74">
        <f t="shared" si="132"/>
        <v>9.1105444173659614E-6</v>
      </c>
      <c r="U1518" s="81">
        <f t="shared" si="133"/>
        <v>8.1270587312884945E-3</v>
      </c>
      <c r="W1518" s="80">
        <v>0.99187294126871151</v>
      </c>
    </row>
    <row r="1519" spans="2:23" x14ac:dyDescent="0.3">
      <c r="B1519">
        <v>72</v>
      </c>
      <c r="C1519">
        <v>2</v>
      </c>
      <c r="D1519">
        <v>240</v>
      </c>
      <c r="R1519" s="73">
        <f t="shared" si="131"/>
        <v>8.4305930810713032E-6</v>
      </c>
      <c r="S1519" s="74">
        <f t="shared" si="132"/>
        <v>8.4996704016218787E-6</v>
      </c>
      <c r="U1519" s="81">
        <f t="shared" si="133"/>
        <v>8.2956705929099206E-3</v>
      </c>
      <c r="W1519" s="80">
        <v>0.99170432940709008</v>
      </c>
    </row>
    <row r="1520" spans="2:23" x14ac:dyDescent="0.3">
      <c r="B1520">
        <v>72</v>
      </c>
      <c r="C1520">
        <v>2</v>
      </c>
      <c r="D1520">
        <v>260</v>
      </c>
      <c r="R1520" s="73">
        <f t="shared" si="131"/>
        <v>7.9097664990646081E-6</v>
      </c>
      <c r="S1520" s="74">
        <f t="shared" si="132"/>
        <v>7.9759322053112507E-6</v>
      </c>
      <c r="U1520" s="81">
        <f t="shared" si="133"/>
        <v>8.4538659228912127E-3</v>
      </c>
      <c r="W1520" s="80">
        <v>0.99154613407710879</v>
      </c>
    </row>
    <row r="1521" spans="2:23" x14ac:dyDescent="0.3">
      <c r="B1521">
        <v>72</v>
      </c>
      <c r="C1521">
        <v>2</v>
      </c>
      <c r="D1521">
        <v>280</v>
      </c>
      <c r="R1521" s="73">
        <f t="shared" si="131"/>
        <v>7.4577122150809583E-6</v>
      </c>
      <c r="S1521" s="74">
        <f t="shared" si="132"/>
        <v>7.5212962451034068E-6</v>
      </c>
      <c r="U1521" s="81">
        <f t="shared" si="133"/>
        <v>8.6030201671928319E-3</v>
      </c>
      <c r="W1521" s="80">
        <v>0.99139697983280717</v>
      </c>
    </row>
    <row r="1522" spans="2:23" x14ac:dyDescent="0.3">
      <c r="B1522">
        <v>72</v>
      </c>
      <c r="C1522">
        <v>2</v>
      </c>
      <c r="D1522">
        <v>300</v>
      </c>
      <c r="R1522" s="73">
        <f t="shared" si="131"/>
        <v>7.0611855972624316E-6</v>
      </c>
      <c r="S1522" s="74">
        <f t="shared" si="132"/>
        <v>7.1224602665758126E-6</v>
      </c>
      <c r="U1522" s="81">
        <f t="shared" si="133"/>
        <v>8.7442438791380805E-3</v>
      </c>
      <c r="W1522" s="80">
        <v>0.99125575612086192</v>
      </c>
    </row>
    <row r="1523" spans="2:23" x14ac:dyDescent="0.3">
      <c r="B1523">
        <v>72</v>
      </c>
      <c r="C1523">
        <v>2</v>
      </c>
      <c r="D1523">
        <v>320</v>
      </c>
      <c r="R1523" s="73">
        <f t="shared" si="131"/>
        <v>6.7101907482436385E-6</v>
      </c>
      <c r="S1523" s="74">
        <f t="shared" si="132"/>
        <v>6.7693838919059729E-6</v>
      </c>
      <c r="U1523" s="81">
        <f t="shared" si="133"/>
        <v>8.8784476941029533E-3</v>
      </c>
      <c r="W1523" s="80">
        <v>0.99112155230589705</v>
      </c>
    </row>
    <row r="1524" spans="2:23" x14ac:dyDescent="0.3">
      <c r="B1524">
        <v>72</v>
      </c>
      <c r="C1524">
        <v>2</v>
      </c>
      <c r="D1524">
        <v>340</v>
      </c>
      <c r="R1524" s="73">
        <f t="shared" si="131"/>
        <v>6.3970332663421116E-6</v>
      </c>
      <c r="S1524" s="74">
        <f t="shared" si="132"/>
        <v>6.4543377666029699E-6</v>
      </c>
      <c r="U1524" s="81">
        <f t="shared" si="133"/>
        <v>9.0063883594297955E-3</v>
      </c>
      <c r="W1524" s="80">
        <v>0.9909936116405702</v>
      </c>
    </row>
    <row r="1525" spans="2:23" x14ac:dyDescent="0.3">
      <c r="B1525">
        <v>72</v>
      </c>
      <c r="C1525">
        <v>2</v>
      </c>
      <c r="D1525">
        <v>360</v>
      </c>
      <c r="R1525" s="73">
        <f t="shared" si="131"/>
        <v>6.1156880033275133E-6</v>
      </c>
      <c r="S1525" s="74">
        <f t="shared" si="132"/>
        <v>6.171268847236173E-6</v>
      </c>
      <c r="U1525" s="81">
        <f t="shared" si="133"/>
        <v>9.1287021194963458E-3</v>
      </c>
      <c r="W1525" s="80">
        <v>0.99087129788050365</v>
      </c>
    </row>
    <row r="1526" spans="2:23" x14ac:dyDescent="0.3">
      <c r="B1526">
        <v>72</v>
      </c>
      <c r="C1526">
        <v>2</v>
      </c>
      <c r="D1526">
        <v>380</v>
      </c>
      <c r="R1526" s="73">
        <f t="shared" si="131"/>
        <v>5.8613655658790176E-6</v>
      </c>
      <c r="S1526" s="74">
        <f t="shared" si="132"/>
        <v>5.9153651724665072E-6</v>
      </c>
      <c r="U1526" s="81">
        <f t="shared" si="133"/>
        <v>9.2459294308139262E-3</v>
      </c>
      <c r="W1526" s="80">
        <v>0.99075407056918607</v>
      </c>
    </row>
    <row r="1527" spans="2:23" x14ac:dyDescent="0.3">
      <c r="B1527">
        <v>73</v>
      </c>
      <c r="C1527">
        <v>2</v>
      </c>
      <c r="D1527">
        <v>0</v>
      </c>
      <c r="R1527" s="73">
        <f t="shared" si="131"/>
        <v>0</v>
      </c>
      <c r="S1527" s="74">
        <f t="shared" si="132"/>
        <v>0</v>
      </c>
      <c r="U1527" s="81">
        <f t="shared" si="133"/>
        <v>0</v>
      </c>
      <c r="W1527" s="80">
        <v>1</v>
      </c>
    </row>
    <row r="1528" spans="2:23" x14ac:dyDescent="0.3">
      <c r="B1528">
        <v>73</v>
      </c>
      <c r="C1528">
        <v>2</v>
      </c>
      <c r="D1528">
        <v>20</v>
      </c>
      <c r="R1528" s="73">
        <f t="shared" si="131"/>
        <v>7.3776323562041451E-5</v>
      </c>
      <c r="S1528" s="74">
        <f t="shared" si="132"/>
        <v>7.3776323562041451E-5</v>
      </c>
      <c r="U1528" s="81">
        <f t="shared" si="133"/>
        <v>1.4755264712408289E-3</v>
      </c>
      <c r="W1528" s="80">
        <v>0.99852447352875917</v>
      </c>
    </row>
    <row r="1529" spans="2:23" x14ac:dyDescent="0.3">
      <c r="B1529">
        <v>73</v>
      </c>
      <c r="C1529">
        <v>2</v>
      </c>
      <c r="D1529">
        <v>40</v>
      </c>
      <c r="R1529" s="73">
        <f t="shared" si="131"/>
        <v>4.4998560889208951E-5</v>
      </c>
      <c r="S1529" s="74">
        <f t="shared" si="132"/>
        <v>4.5065055571632836E-5</v>
      </c>
      <c r="U1529" s="81">
        <f t="shared" si="133"/>
        <v>2.3754976890250079E-3</v>
      </c>
      <c r="W1529" s="80">
        <v>0.99762450231097499</v>
      </c>
    </row>
    <row r="1530" spans="2:23" x14ac:dyDescent="0.3">
      <c r="B1530">
        <v>73</v>
      </c>
      <c r="C1530">
        <v>2</v>
      </c>
      <c r="D1530">
        <v>60</v>
      </c>
      <c r="R1530" s="73">
        <f t="shared" si="131"/>
        <v>3.8152707861610625E-5</v>
      </c>
      <c r="S1530" s="74">
        <f t="shared" si="132"/>
        <v>3.8243555338938375E-5</v>
      </c>
      <c r="U1530" s="81">
        <f t="shared" si="133"/>
        <v>3.1385518462572204E-3</v>
      </c>
      <c r="W1530" s="80">
        <v>0.99686144815374278</v>
      </c>
    </row>
    <row r="1531" spans="2:23" x14ac:dyDescent="0.3">
      <c r="B1531">
        <v>73</v>
      </c>
      <c r="C1531">
        <v>2</v>
      </c>
      <c r="D1531">
        <v>80</v>
      </c>
      <c r="R1531" s="73">
        <f t="shared" si="131"/>
        <v>3.4291927653362642E-5</v>
      </c>
      <c r="S1531" s="74">
        <f t="shared" si="132"/>
        <v>3.4399893502626359E-5</v>
      </c>
      <c r="U1531" s="81">
        <f t="shared" si="133"/>
        <v>3.8243903993244732E-3</v>
      </c>
      <c r="W1531" s="80">
        <v>0.99617560960067553</v>
      </c>
    </row>
    <row r="1532" spans="2:23" x14ac:dyDescent="0.3">
      <c r="B1532">
        <v>73</v>
      </c>
      <c r="C1532">
        <v>2</v>
      </c>
      <c r="D1532">
        <v>100</v>
      </c>
      <c r="R1532" s="73">
        <f t="shared" si="131"/>
        <v>3.1680138248291187E-5</v>
      </c>
      <c r="S1532" s="74">
        <f t="shared" si="132"/>
        <v>3.1801760596196901E-5</v>
      </c>
      <c r="U1532" s="81">
        <f t="shared" si="133"/>
        <v>4.457993164290297E-3</v>
      </c>
      <c r="W1532" s="80">
        <v>0.9955420068357097</v>
      </c>
    </row>
    <row r="1533" spans="2:23" x14ac:dyDescent="0.3">
      <c r="B1533">
        <v>73</v>
      </c>
      <c r="C1533">
        <v>2</v>
      </c>
      <c r="D1533">
        <v>120</v>
      </c>
      <c r="R1533" s="73">
        <f t="shared" si="131"/>
        <v>2.9743137526011544E-5</v>
      </c>
      <c r="S1533" s="74">
        <f t="shared" si="132"/>
        <v>2.9876325983017947E-5</v>
      </c>
      <c r="U1533" s="81">
        <f t="shared" si="133"/>
        <v>5.0528559148105279E-3</v>
      </c>
      <c r="W1533" s="80">
        <v>0.99494714408518947</v>
      </c>
    </row>
    <row r="1534" spans="2:23" x14ac:dyDescent="0.3">
      <c r="B1534">
        <v>73</v>
      </c>
      <c r="C1534">
        <v>2</v>
      </c>
      <c r="D1534">
        <v>140</v>
      </c>
      <c r="R1534" s="73">
        <f t="shared" si="131"/>
        <v>2.8223329616461347E-5</v>
      </c>
      <c r="S1534" s="74">
        <f t="shared" si="132"/>
        <v>2.8366662273714519E-5</v>
      </c>
      <c r="U1534" s="81">
        <f t="shared" si="133"/>
        <v>5.6173225071397548E-3</v>
      </c>
      <c r="W1534" s="80">
        <v>0.99438267749286025</v>
      </c>
    </row>
    <row r="1535" spans="2:23" x14ac:dyDescent="0.3">
      <c r="B1535">
        <v>73</v>
      </c>
      <c r="C1535">
        <v>2</v>
      </c>
      <c r="D1535">
        <v>160</v>
      </c>
      <c r="R1535" s="73">
        <f t="shared" si="131"/>
        <v>2.6984351492970182E-5</v>
      </c>
      <c r="S1535" s="74">
        <f t="shared" si="132"/>
        <v>2.7136787580618258E-5</v>
      </c>
      <c r="U1535" s="81">
        <f t="shared" si="133"/>
        <v>6.1570095369991584E-3</v>
      </c>
      <c r="W1535" s="80">
        <v>0.99384299046300084</v>
      </c>
    </row>
    <row r="1536" spans="2:23" x14ac:dyDescent="0.3">
      <c r="B1536">
        <v>73</v>
      </c>
      <c r="C1536">
        <v>2</v>
      </c>
      <c r="D1536">
        <v>180</v>
      </c>
      <c r="R1536" s="73">
        <f t="shared" si="131"/>
        <v>2.5945896296802883E-5</v>
      </c>
      <c r="S1536" s="74">
        <f t="shared" si="132"/>
        <v>2.6106635098080724E-5</v>
      </c>
      <c r="U1536" s="81">
        <f t="shared" si="133"/>
        <v>6.6759274629352161E-3</v>
      </c>
      <c r="W1536" s="80">
        <v>0.99332407253706478</v>
      </c>
    </row>
    <row r="1537" spans="2:23" x14ac:dyDescent="0.3">
      <c r="B1537">
        <v>73</v>
      </c>
      <c r="C1537">
        <v>2</v>
      </c>
      <c r="D1537">
        <v>200</v>
      </c>
      <c r="R1537" s="73">
        <f t="shared" si="131"/>
        <v>2.5056980753257462E-5</v>
      </c>
      <c r="S1537" s="74">
        <f t="shared" si="132"/>
        <v>2.5225383584290907E-5</v>
      </c>
      <c r="U1537" s="81">
        <f t="shared" si="133"/>
        <v>7.1770670780003654E-3</v>
      </c>
      <c r="W1537" s="80">
        <v>0.99282293292199963</v>
      </c>
    </row>
    <row r="1538" spans="2:23" x14ac:dyDescent="0.3">
      <c r="B1538">
        <v>73</v>
      </c>
      <c r="C1538">
        <v>2</v>
      </c>
      <c r="D1538">
        <v>220</v>
      </c>
      <c r="R1538" s="73">
        <f t="shared" si="131"/>
        <v>2.4283372552785786E-5</v>
      </c>
      <c r="S1538" s="74">
        <f t="shared" si="132"/>
        <v>2.445891583236987E-5</v>
      </c>
      <c r="U1538" s="81">
        <f t="shared" si="133"/>
        <v>7.6627345290560811E-3</v>
      </c>
      <c r="W1538" s="80">
        <v>0.99233726547094392</v>
      </c>
    </row>
    <row r="1539" spans="2:23" x14ac:dyDescent="0.3">
      <c r="B1539">
        <v>73</v>
      </c>
      <c r="C1539">
        <v>2</v>
      </c>
      <c r="D1539">
        <v>240</v>
      </c>
      <c r="R1539" s="73">
        <f t="shared" si="131"/>
        <v>2.3601064517309033E-5</v>
      </c>
      <c r="S1539" s="74">
        <f t="shared" si="132"/>
        <v>2.3783309705806955E-5</v>
      </c>
      <c r="U1539" s="81">
        <f t="shared" si="133"/>
        <v>8.1347558194022618E-3</v>
      </c>
      <c r="W1539" s="80">
        <v>0.99186524418059774</v>
      </c>
    </row>
    <row r="1540" spans="2:23" x14ac:dyDescent="0.3">
      <c r="B1540">
        <v>73</v>
      </c>
      <c r="C1540">
        <v>2</v>
      </c>
      <c r="D1540">
        <v>260</v>
      </c>
      <c r="R1540" s="73">
        <f t="shared" si="131"/>
        <v>2.2992623836359804E-5</v>
      </c>
      <c r="S1540" s="74">
        <f t="shared" si="132"/>
        <v>2.3181197215307741E-5</v>
      </c>
      <c r="U1540" s="81">
        <f t="shared" si="133"/>
        <v>8.5946082961294579E-3</v>
      </c>
      <c r="W1540" s="80">
        <v>0.99140539170387054</v>
      </c>
    </row>
    <row r="1541" spans="2:23" x14ac:dyDescent="0.3">
      <c r="B1541">
        <v>73</v>
      </c>
      <c r="C1541">
        <v>2</v>
      </c>
      <c r="D1541">
        <v>280</v>
      </c>
      <c r="R1541" s="73">
        <f t="shared" si="131"/>
        <v>2.2445025427975107E-5</v>
      </c>
      <c r="S1541" s="74">
        <f t="shared" si="132"/>
        <v>2.2639603955956052E-5</v>
      </c>
      <c r="U1541" s="81">
        <f t="shared" si="133"/>
        <v>9.04350880468896E-3</v>
      </c>
      <c r="W1541" s="80">
        <v>0.99095649119531104</v>
      </c>
    </row>
    <row r="1542" spans="2:23" x14ac:dyDescent="0.3">
      <c r="B1542">
        <v>73</v>
      </c>
      <c r="C1542">
        <v>2</v>
      </c>
      <c r="D1542">
        <v>300</v>
      </c>
      <c r="R1542" s="73">
        <f t="shared" si="131"/>
        <v>2.1948303022406579E-5</v>
      </c>
      <c r="S1542" s="74">
        <f t="shared" si="132"/>
        <v>2.2148604118766211E-5</v>
      </c>
      <c r="U1542" s="81">
        <f t="shared" si="133"/>
        <v>9.4824748651370916E-3</v>
      </c>
      <c r="W1542" s="80">
        <v>0.99051752513486291</v>
      </c>
    </row>
    <row r="1543" spans="2:23" x14ac:dyDescent="0.3">
      <c r="B1543">
        <v>73</v>
      </c>
      <c r="C1543">
        <v>2</v>
      </c>
      <c r="D1543">
        <v>320</v>
      </c>
      <c r="R1543" s="73">
        <f t="shared" si="131"/>
        <v>2.1494675372607518E-5</v>
      </c>
      <c r="S1543" s="74">
        <f t="shared" si="132"/>
        <v>2.170044933801745E-5</v>
      </c>
      <c r="U1543" s="81">
        <f t="shared" si="133"/>
        <v>9.912368372589242E-3</v>
      </c>
      <c r="W1543" s="80">
        <v>0.99008763162741076</v>
      </c>
    </row>
    <row r="1544" spans="2:23" x14ac:dyDescent="0.3">
      <c r="B1544">
        <v>73</v>
      </c>
      <c r="C1544">
        <v>2</v>
      </c>
      <c r="D1544">
        <v>340</v>
      </c>
      <c r="R1544" s="73">
        <f t="shared" si="131"/>
        <v>2.1077961002718969E-5</v>
      </c>
      <c r="S1544" s="74">
        <f t="shared" si="132"/>
        <v>2.1288985266963739E-5</v>
      </c>
      <c r="U1544" s="81">
        <f t="shared" si="133"/>
        <v>1.0333927592643621E-2</v>
      </c>
      <c r="W1544" s="80">
        <v>0.98966607240735638</v>
      </c>
    </row>
    <row r="1545" spans="2:23" x14ac:dyDescent="0.3">
      <c r="B1545">
        <v>73</v>
      </c>
      <c r="C1545">
        <v>2</v>
      </c>
      <c r="D1545">
        <v>360</v>
      </c>
      <c r="R1545" s="73">
        <f t="shared" si="131"/>
        <v>2.0693174855590524E-5</v>
      </c>
      <c r="S1545" s="74">
        <f t="shared" si="132"/>
        <v>2.0909249526210904E-5</v>
      </c>
      <c r="U1545" s="81">
        <f t="shared" si="133"/>
        <v>1.0747791089755432E-2</v>
      </c>
      <c r="W1545" s="80">
        <v>0.98925220891024457</v>
      </c>
    </row>
    <row r="1546" spans="2:23" x14ac:dyDescent="0.3">
      <c r="B1546">
        <v>73</v>
      </c>
      <c r="C1546">
        <v>2</v>
      </c>
      <c r="D1546">
        <v>380</v>
      </c>
      <c r="R1546" s="73">
        <f t="shared" si="131"/>
        <v>2.0336243349072802E-5</v>
      </c>
      <c r="S1546" s="74">
        <f t="shared" si="132"/>
        <v>2.0557187707950745E-5</v>
      </c>
      <c r="U1546" s="81">
        <f t="shared" si="133"/>
        <v>1.1154515956736888E-2</v>
      </c>
      <c r="W1546" s="80">
        <v>0.98884548404326311</v>
      </c>
    </row>
    <row r="1547" spans="2:23" x14ac:dyDescent="0.3">
      <c r="B1547">
        <v>74</v>
      </c>
      <c r="C1547">
        <v>2</v>
      </c>
      <c r="D1547">
        <v>0</v>
      </c>
      <c r="R1547" s="73">
        <f t="shared" si="131"/>
        <v>0</v>
      </c>
      <c r="S1547" s="74">
        <f t="shared" si="132"/>
        <v>0</v>
      </c>
      <c r="U1547" s="81">
        <f t="shared" si="133"/>
        <v>0</v>
      </c>
      <c r="W1547" s="80">
        <v>1</v>
      </c>
    </row>
    <row r="1548" spans="2:23" x14ac:dyDescent="0.3">
      <c r="B1548">
        <v>74</v>
      </c>
      <c r="C1548">
        <v>2</v>
      </c>
      <c r="D1548">
        <v>20</v>
      </c>
      <c r="R1548" s="73">
        <f t="shared" si="131"/>
        <v>4.1325275179573409E-4</v>
      </c>
      <c r="S1548" s="74">
        <f t="shared" si="132"/>
        <v>4.1325275179573409E-4</v>
      </c>
      <c r="U1548" s="81">
        <f t="shared" si="133"/>
        <v>8.2650550359146813E-3</v>
      </c>
      <c r="W1548" s="80">
        <v>0.99173494496408532</v>
      </c>
    </row>
    <row r="1549" spans="2:23" x14ac:dyDescent="0.3">
      <c r="B1549">
        <v>74</v>
      </c>
      <c r="C1549">
        <v>2</v>
      </c>
      <c r="D1549">
        <v>40</v>
      </c>
      <c r="R1549" s="73">
        <f t="shared" ref="R1549:R1612" si="134">IF(D1549&gt;D1548,(U1549-U1548)/1/(D1549-D1548),0)</f>
        <v>1.5716719284682433E-4</v>
      </c>
      <c r="S1549" s="74">
        <f t="shared" si="132"/>
        <v>1.5847701409020732E-4</v>
      </c>
      <c r="U1549" s="81">
        <f t="shared" si="133"/>
        <v>1.1408398892851168E-2</v>
      </c>
      <c r="W1549" s="80">
        <v>0.98859160110714883</v>
      </c>
    </row>
    <row r="1550" spans="2:23" x14ac:dyDescent="0.3">
      <c r="B1550">
        <v>74</v>
      </c>
      <c r="C1550">
        <v>2</v>
      </c>
      <c r="D1550">
        <v>60</v>
      </c>
      <c r="R1550" s="73">
        <f t="shared" si="134"/>
        <v>1.1835467816606604E-4</v>
      </c>
      <c r="S1550" s="74">
        <f t="shared" si="132"/>
        <v>1.1972049735554867E-4</v>
      </c>
      <c r="U1550" s="81">
        <f t="shared" si="133"/>
        <v>1.3775492456172489E-2</v>
      </c>
      <c r="W1550" s="80">
        <v>0.98622450754382751</v>
      </c>
    </row>
    <row r="1551" spans="2:23" x14ac:dyDescent="0.3">
      <c r="B1551">
        <v>74</v>
      </c>
      <c r="C1551">
        <v>2</v>
      </c>
      <c r="D1551">
        <v>80</v>
      </c>
      <c r="R1551" s="73">
        <f t="shared" si="134"/>
        <v>9.8585925505045857E-5</v>
      </c>
      <c r="S1551" s="74">
        <f t="shared" si="132"/>
        <v>9.9962964569367808E-5</v>
      </c>
      <c r="U1551" s="81">
        <f t="shared" si="133"/>
        <v>1.5747210966273406E-2</v>
      </c>
      <c r="W1551" s="80">
        <v>0.98425278903372659</v>
      </c>
    </row>
    <row r="1552" spans="2:23" x14ac:dyDescent="0.3">
      <c r="B1552">
        <v>74</v>
      </c>
      <c r="C1552">
        <v>2</v>
      </c>
      <c r="D1552">
        <v>100</v>
      </c>
      <c r="R1552" s="73">
        <f t="shared" si="134"/>
        <v>8.6086951808256318E-5</v>
      </c>
      <c r="S1552" s="74">
        <f t="shared" si="132"/>
        <v>8.7464270121876637E-5</v>
      </c>
      <c r="U1552" s="81">
        <f t="shared" si="133"/>
        <v>1.7468950002438532E-2</v>
      </c>
      <c r="W1552" s="80">
        <v>0.98253104999756147</v>
      </c>
    </row>
    <row r="1553" spans="2:23" x14ac:dyDescent="0.3">
      <c r="B1553">
        <v>74</v>
      </c>
      <c r="C1553">
        <v>2</v>
      </c>
      <c r="D1553">
        <v>120</v>
      </c>
      <c r="R1553" s="73">
        <f t="shared" si="134"/>
        <v>7.7280064320034425E-5</v>
      </c>
      <c r="S1553" s="74">
        <f t="shared" si="132"/>
        <v>7.8654068306773835E-5</v>
      </c>
      <c r="U1553" s="81">
        <f t="shared" si="133"/>
        <v>1.9014551288839221E-2</v>
      </c>
      <c r="W1553" s="80">
        <v>0.98098544871116078</v>
      </c>
    </row>
    <row r="1554" spans="2:23" x14ac:dyDescent="0.3">
      <c r="B1554">
        <v>74</v>
      </c>
      <c r="C1554">
        <v>2</v>
      </c>
      <c r="D1554">
        <v>140</v>
      </c>
      <c r="R1554" s="73">
        <f t="shared" si="134"/>
        <v>7.0650067846694811E-5</v>
      </c>
      <c r="S1554" s="74">
        <f t="shared" si="132"/>
        <v>7.2019486058143214E-5</v>
      </c>
      <c r="U1554" s="81">
        <f t="shared" si="133"/>
        <v>2.0427552645773117E-2</v>
      </c>
      <c r="W1554" s="80">
        <v>0.97957244735422688</v>
      </c>
    </row>
    <row r="1555" spans="2:23" x14ac:dyDescent="0.3">
      <c r="B1555">
        <v>74</v>
      </c>
      <c r="C1555">
        <v>2</v>
      </c>
      <c r="D1555">
        <v>160</v>
      </c>
      <c r="R1555" s="73">
        <f t="shared" si="134"/>
        <v>6.5429795928595438E-5</v>
      </c>
      <c r="S1555" s="74">
        <f t="shared" si="132"/>
        <v>6.6794238757243357E-5</v>
      </c>
      <c r="U1555" s="81">
        <f t="shared" si="133"/>
        <v>2.1736148564345026E-2</v>
      </c>
      <c r="W1555" s="80">
        <v>0.97826385143565497</v>
      </c>
    </row>
    <row r="1556" spans="2:23" x14ac:dyDescent="0.3">
      <c r="B1556">
        <v>74</v>
      </c>
      <c r="C1556">
        <v>2</v>
      </c>
      <c r="D1556">
        <v>180</v>
      </c>
      <c r="R1556" s="73">
        <f t="shared" si="134"/>
        <v>6.1183671572589965E-5</v>
      </c>
      <c r="S1556" s="74">
        <f t="shared" si="132"/>
        <v>6.2543118078828766E-5</v>
      </c>
      <c r="U1556" s="81">
        <f t="shared" si="133"/>
        <v>2.2959821995796825E-2</v>
      </c>
      <c r="W1556" s="80">
        <v>0.97704017800420317</v>
      </c>
    </row>
    <row r="1557" spans="2:23" x14ac:dyDescent="0.3">
      <c r="B1557">
        <v>74</v>
      </c>
      <c r="C1557">
        <v>2</v>
      </c>
      <c r="D1557">
        <v>200</v>
      </c>
      <c r="R1557" s="73">
        <f t="shared" si="134"/>
        <v>5.7643641909349565E-5</v>
      </c>
      <c r="S1557" s="74">
        <f t="shared" si="132"/>
        <v>5.8998230786269246E-5</v>
      </c>
      <c r="U1557" s="81">
        <f t="shared" si="133"/>
        <v>2.4112694833983817E-2</v>
      </c>
      <c r="W1557" s="80">
        <v>0.97588730516601618</v>
      </c>
    </row>
    <row r="1558" spans="2:23" x14ac:dyDescent="0.3">
      <c r="B1558">
        <v>74</v>
      </c>
      <c r="C1558">
        <v>2</v>
      </c>
      <c r="D1558">
        <v>220</v>
      </c>
      <c r="R1558" s="73">
        <f t="shared" si="134"/>
        <v>5.4634545919718393E-5</v>
      </c>
      <c r="S1558" s="74">
        <f t="shared" si="132"/>
        <v>5.5984482665674252E-5</v>
      </c>
      <c r="U1558" s="81">
        <f t="shared" si="133"/>
        <v>2.5205385752378184E-2</v>
      </c>
      <c r="W1558" s="80">
        <v>0.97479461424762182</v>
      </c>
    </row>
    <row r="1559" spans="2:23" x14ac:dyDescent="0.3">
      <c r="B1559">
        <v>74</v>
      </c>
      <c r="C1559">
        <v>2</v>
      </c>
      <c r="D1559">
        <v>240</v>
      </c>
      <c r="R1559" s="73">
        <f t="shared" si="134"/>
        <v>5.2036467932847771E-5</v>
      </c>
      <c r="S1559" s="74">
        <f t="shared" si="132"/>
        <v>5.3381981365388661E-5</v>
      </c>
      <c r="U1559" s="81">
        <f t="shared" si="133"/>
        <v>2.624611511103514E-2</v>
      </c>
      <c r="W1559" s="80">
        <v>0.97375388488896486</v>
      </c>
    </row>
    <row r="1560" spans="2:23" x14ac:dyDescent="0.3">
      <c r="B1560">
        <v>74</v>
      </c>
      <c r="C1560">
        <v>2</v>
      </c>
      <c r="D1560">
        <v>260</v>
      </c>
      <c r="R1560" s="73">
        <f t="shared" si="134"/>
        <v>4.9764198703539096E-5</v>
      </c>
      <c r="S1560" s="74">
        <f t="shared" si="132"/>
        <v>5.1105520066000667E-5</v>
      </c>
      <c r="U1560" s="81">
        <f t="shared" si="133"/>
        <v>2.7241399085105922E-2</v>
      </c>
      <c r="W1560" s="80">
        <v>0.97275860091489408</v>
      </c>
    </row>
    <row r="1561" spans="2:23" x14ac:dyDescent="0.3">
      <c r="B1561">
        <v>74</v>
      </c>
      <c r="C1561">
        <v>2</v>
      </c>
      <c r="D1561">
        <v>280</v>
      </c>
      <c r="R1561" s="73">
        <f t="shared" si="134"/>
        <v>4.7755315963893266E-5</v>
      </c>
      <c r="S1561" s="74">
        <f t="shared" si="132"/>
        <v>4.9092668950938775E-5</v>
      </c>
      <c r="U1561" s="81">
        <f t="shared" si="133"/>
        <v>2.8196505404383787E-2</v>
      </c>
      <c r="W1561" s="80">
        <v>0.97180349459561621</v>
      </c>
    </row>
    <row r="1562" spans="2:23" x14ac:dyDescent="0.3">
      <c r="B1562">
        <v>74</v>
      </c>
      <c r="C1562">
        <v>2</v>
      </c>
      <c r="D1562">
        <v>300</v>
      </c>
      <c r="R1562" s="73">
        <f t="shared" si="134"/>
        <v>4.596291225607563E-5</v>
      </c>
      <c r="S1562" s="74">
        <f t="shared" si="132"/>
        <v>4.7296508513999086E-5</v>
      </c>
      <c r="U1562" s="81">
        <f t="shared" si="133"/>
        <v>2.91157636495053E-2</v>
      </c>
      <c r="W1562" s="80">
        <v>0.9708842363504947</v>
      </c>
    </row>
    <row r="1563" spans="2:23" x14ac:dyDescent="0.3">
      <c r="B1563">
        <v>74</v>
      </c>
      <c r="C1563">
        <v>2</v>
      </c>
      <c r="D1563">
        <v>320</v>
      </c>
      <c r="R1563" s="73">
        <f t="shared" si="134"/>
        <v>4.4350970493362005E-5</v>
      </c>
      <c r="S1563" s="74">
        <f t="shared" si="132"/>
        <v>4.5681007923328828E-5</v>
      </c>
      <c r="U1563" s="81">
        <f t="shared" si="133"/>
        <v>3.000278305937254E-2</v>
      </c>
      <c r="W1563" s="80">
        <v>0.96999721694062746</v>
      </c>
    </row>
    <row r="1564" spans="2:23" x14ac:dyDescent="0.3">
      <c r="B1564">
        <v>74</v>
      </c>
      <c r="C1564">
        <v>2</v>
      </c>
      <c r="D1564">
        <v>340</v>
      </c>
      <c r="R1564" s="73">
        <f t="shared" si="134"/>
        <v>4.2891318827670279E-5</v>
      </c>
      <c r="S1564" s="74">
        <f t="shared" si="132"/>
        <v>4.4217981328801701E-5</v>
      </c>
      <c r="U1564" s="81">
        <f t="shared" si="133"/>
        <v>3.0860609435925945E-2</v>
      </c>
      <c r="W1564" s="80">
        <v>0.96913939056407405</v>
      </c>
    </row>
    <row r="1565" spans="2:23" x14ac:dyDescent="0.3">
      <c r="B1565">
        <v>74</v>
      </c>
      <c r="C1565">
        <v>2</v>
      </c>
      <c r="D1565">
        <v>360</v>
      </c>
      <c r="R1565" s="73">
        <f t="shared" si="134"/>
        <v>4.1561564788505925E-5</v>
      </c>
      <c r="S1565" s="74">
        <f t="shared" si="132"/>
        <v>4.2885022725488016E-5</v>
      </c>
      <c r="U1565" s="81">
        <f t="shared" si="133"/>
        <v>3.1691840731696064E-2</v>
      </c>
      <c r="W1565" s="80">
        <v>0.96830815926830394</v>
      </c>
    </row>
    <row r="1566" spans="2:23" x14ac:dyDescent="0.3">
      <c r="B1566">
        <v>74</v>
      </c>
      <c r="C1566">
        <v>2</v>
      </c>
      <c r="D1566">
        <v>380</v>
      </c>
      <c r="R1566" s="73">
        <f t="shared" si="134"/>
        <v>4.0343657165725635E-5</v>
      </c>
      <c r="S1566" s="74">
        <f t="shared" si="132"/>
        <v>4.1664068178678848E-5</v>
      </c>
      <c r="U1566" s="81">
        <f t="shared" si="133"/>
        <v>3.2498713875010576E-2</v>
      </c>
      <c r="W1566" s="80">
        <v>0.96750128612498942</v>
      </c>
    </row>
    <row r="1567" spans="2:23" x14ac:dyDescent="0.3">
      <c r="B1567">
        <v>75</v>
      </c>
      <c r="C1567">
        <v>2</v>
      </c>
      <c r="D1567">
        <v>0</v>
      </c>
      <c r="R1567" s="73">
        <f t="shared" si="134"/>
        <v>0</v>
      </c>
      <c r="S1567" s="74">
        <f t="shared" si="132"/>
        <v>0</v>
      </c>
      <c r="U1567" s="81">
        <f t="shared" si="133"/>
        <v>0</v>
      </c>
      <c r="W1567" s="80">
        <v>1</v>
      </c>
    </row>
    <row r="1568" spans="2:23" x14ac:dyDescent="0.3">
      <c r="B1568">
        <v>75</v>
      </c>
      <c r="C1568">
        <v>2</v>
      </c>
      <c r="D1568">
        <v>20</v>
      </c>
      <c r="R1568" s="73">
        <f t="shared" si="134"/>
        <v>2.3527096504553092E-4</v>
      </c>
      <c r="S1568" s="74">
        <f t="shared" si="132"/>
        <v>2.3527096504553092E-4</v>
      </c>
      <c r="U1568" s="81">
        <f t="shared" si="133"/>
        <v>4.7054193009106182E-3</v>
      </c>
      <c r="W1568" s="80">
        <v>0.99529458069908938</v>
      </c>
    </row>
    <row r="1569" spans="2:23" x14ac:dyDescent="0.3">
      <c r="B1569">
        <v>75</v>
      </c>
      <c r="C1569">
        <v>2</v>
      </c>
      <c r="D1569">
        <v>40</v>
      </c>
      <c r="R1569" s="73">
        <f t="shared" si="134"/>
        <v>9.2644350958959176E-5</v>
      </c>
      <c r="S1569" s="74">
        <f t="shared" si="132"/>
        <v>9.3082342409506836E-5</v>
      </c>
      <c r="U1569" s="81">
        <f t="shared" si="133"/>
        <v>6.5583063200898017E-3</v>
      </c>
      <c r="W1569" s="80">
        <v>0.9934416936799102</v>
      </c>
    </row>
    <row r="1570" spans="2:23" x14ac:dyDescent="0.3">
      <c r="B1570">
        <v>75</v>
      </c>
      <c r="C1570">
        <v>2</v>
      </c>
      <c r="D1570">
        <v>60</v>
      </c>
      <c r="R1570" s="73">
        <f t="shared" si="134"/>
        <v>7.0292165164576037E-5</v>
      </c>
      <c r="S1570" s="74">
        <f t="shared" si="132"/>
        <v>7.075620603781944E-5</v>
      </c>
      <c r="U1570" s="81">
        <f t="shared" si="133"/>
        <v>7.9641496233813225E-3</v>
      </c>
      <c r="W1570" s="80">
        <v>0.99203585037661868</v>
      </c>
    </row>
    <row r="1571" spans="2:23" x14ac:dyDescent="0.3">
      <c r="B1571">
        <v>75</v>
      </c>
      <c r="C1571">
        <v>2</v>
      </c>
      <c r="D1571">
        <v>80</v>
      </c>
      <c r="R1571" s="73">
        <f t="shared" si="134"/>
        <v>5.8833422495008228E-5</v>
      </c>
      <c r="S1571" s="74">
        <f t="shared" si="132"/>
        <v>5.9305742300212815E-5</v>
      </c>
      <c r="U1571" s="81">
        <f t="shared" si="133"/>
        <v>9.140818073281487E-3</v>
      </c>
      <c r="W1571" s="80">
        <v>0.99085918192671851</v>
      </c>
    </row>
    <row r="1572" spans="2:23" x14ac:dyDescent="0.3">
      <c r="B1572">
        <v>75</v>
      </c>
      <c r="C1572">
        <v>2</v>
      </c>
      <c r="D1572">
        <v>100</v>
      </c>
      <c r="R1572" s="73">
        <f t="shared" si="134"/>
        <v>5.1557468673968376E-5</v>
      </c>
      <c r="S1572" s="74">
        <f t="shared" si="132"/>
        <v>5.2033093717429407E-5</v>
      </c>
      <c r="U1572" s="81">
        <f t="shared" si="133"/>
        <v>1.0171967446760855E-2</v>
      </c>
      <c r="W1572" s="80">
        <v>0.98982803255323915</v>
      </c>
    </row>
    <row r="1573" spans="2:23" x14ac:dyDescent="0.3">
      <c r="B1573">
        <v>75</v>
      </c>
      <c r="C1573">
        <v>2</v>
      </c>
      <c r="D1573">
        <v>120</v>
      </c>
      <c r="R1573" s="73">
        <f t="shared" si="134"/>
        <v>4.6414151190465881E-5</v>
      </c>
      <c r="S1573" s="74">
        <f t="shared" si="132"/>
        <v>4.6891126199711301E-5</v>
      </c>
      <c r="U1573" s="81">
        <f t="shared" si="133"/>
        <v>1.1100250470570172E-2</v>
      </c>
      <c r="W1573" s="80">
        <v>0.98889974952942983</v>
      </c>
    </row>
    <row r="1574" spans="2:23" x14ac:dyDescent="0.3">
      <c r="B1574">
        <v>75</v>
      </c>
      <c r="C1574">
        <v>2</v>
      </c>
      <c r="D1574">
        <v>140</v>
      </c>
      <c r="R1574" s="73">
        <f t="shared" si="134"/>
        <v>4.2532033851006015E-5</v>
      </c>
      <c r="S1574" s="74">
        <f t="shared" si="132"/>
        <v>4.3009449513203916E-5</v>
      </c>
      <c r="U1574" s="81">
        <f t="shared" si="133"/>
        <v>1.1950891147590292E-2</v>
      </c>
      <c r="W1574" s="80">
        <v>0.98804910885240971</v>
      </c>
    </row>
    <row r="1575" spans="2:23" x14ac:dyDescent="0.3">
      <c r="B1575">
        <v>75</v>
      </c>
      <c r="C1575">
        <v>2</v>
      </c>
      <c r="D1575">
        <v>160</v>
      </c>
      <c r="R1575" s="73">
        <f t="shared" si="134"/>
        <v>3.9468651296620248E-5</v>
      </c>
      <c r="S1575" s="74">
        <f t="shared" si="132"/>
        <v>3.9946042097504587E-5</v>
      </c>
      <c r="U1575" s="81">
        <f t="shared" si="133"/>
        <v>1.2740264173522697E-2</v>
      </c>
      <c r="W1575" s="80">
        <v>0.9872597358264773</v>
      </c>
    </row>
    <row r="1576" spans="2:23" x14ac:dyDescent="0.3">
      <c r="B1576">
        <v>75</v>
      </c>
      <c r="C1576">
        <v>2</v>
      </c>
      <c r="D1576">
        <v>180</v>
      </c>
      <c r="R1576" s="73">
        <f t="shared" si="134"/>
        <v>3.6972202266211116E-5</v>
      </c>
      <c r="S1576" s="74">
        <f t="shared" si="132"/>
        <v>3.744931645091361E-5</v>
      </c>
      <c r="U1576" s="81">
        <f t="shared" si="133"/>
        <v>1.347970821884692E-2</v>
      </c>
      <c r="W1576" s="80">
        <v>0.98652029178115308</v>
      </c>
    </row>
    <row r="1577" spans="2:23" x14ac:dyDescent="0.3">
      <c r="B1577">
        <v>75</v>
      </c>
      <c r="C1577">
        <v>2</v>
      </c>
      <c r="D1577">
        <v>200</v>
      </c>
      <c r="R1577" s="73">
        <f t="shared" si="134"/>
        <v>3.4887424055912719E-5</v>
      </c>
      <c r="S1577" s="74">
        <f t="shared" si="132"/>
        <v>3.536412210328062E-5</v>
      </c>
      <c r="U1577" s="81">
        <f t="shared" si="133"/>
        <v>1.4177456699965174E-2</v>
      </c>
      <c r="W1577" s="80">
        <v>0.98582254330003483</v>
      </c>
    </row>
    <row r="1578" spans="2:23" x14ac:dyDescent="0.3">
      <c r="B1578">
        <v>75</v>
      </c>
      <c r="C1578">
        <v>2</v>
      </c>
      <c r="D1578">
        <v>220</v>
      </c>
      <c r="R1578" s="73">
        <f t="shared" si="134"/>
        <v>3.3112685124991879E-5</v>
      </c>
      <c r="S1578" s="74">
        <f t="shared" si="132"/>
        <v>3.3588890160847178E-5</v>
      </c>
      <c r="U1578" s="81">
        <f t="shared" si="133"/>
        <v>1.4839710402465012E-2</v>
      </c>
      <c r="W1578" s="80">
        <v>0.98516028959753499</v>
      </c>
    </row>
    <row r="1579" spans="2:23" x14ac:dyDescent="0.3">
      <c r="B1579">
        <v>75</v>
      </c>
      <c r="C1579">
        <v>2</v>
      </c>
      <c r="D1579">
        <v>240</v>
      </c>
      <c r="R1579" s="73">
        <f t="shared" si="134"/>
        <v>3.1578302357282428E-5</v>
      </c>
      <c r="S1579" s="74">
        <f t="shared" ref="S1579:S1642" si="135">IF(D1579&gt;D1578,(U1579-U1578)/W1578/(D1579-D1578),0)</f>
        <v>3.2053974049424011E-5</v>
      </c>
      <c r="U1579" s="81">
        <f t="shared" ref="U1579:U1642" si="136">100%-W1579</f>
        <v>1.547127644961066E-2</v>
      </c>
      <c r="W1579" s="80">
        <v>0.98452872355038934</v>
      </c>
    </row>
    <row r="1580" spans="2:23" x14ac:dyDescent="0.3">
      <c r="B1580">
        <v>75</v>
      </c>
      <c r="C1580">
        <v>2</v>
      </c>
      <c r="D1580">
        <v>260</v>
      </c>
      <c r="R1580" s="73">
        <f t="shared" si="134"/>
        <v>3.0234692787151074E-5</v>
      </c>
      <c r="S1580" s="74">
        <f t="shared" si="135"/>
        <v>3.0709812790549451E-5</v>
      </c>
      <c r="U1580" s="81">
        <f t="shared" si="136"/>
        <v>1.6075970305353682E-2</v>
      </c>
      <c r="W1580" s="80">
        <v>0.98392402969464632</v>
      </c>
    </row>
    <row r="1581" spans="2:23" x14ac:dyDescent="0.3">
      <c r="B1581">
        <v>75</v>
      </c>
      <c r="C1581">
        <v>2</v>
      </c>
      <c r="D1581">
        <v>280</v>
      </c>
      <c r="R1581" s="73">
        <f t="shared" si="134"/>
        <v>2.9045487909468148E-5</v>
      </c>
      <c r="S1581" s="74">
        <f t="shared" si="135"/>
        <v>2.9520051378847007E-5</v>
      </c>
      <c r="U1581" s="81">
        <f t="shared" si="136"/>
        <v>1.6656880063543045E-2</v>
      </c>
      <c r="W1581" s="80">
        <v>0.98334311993645696</v>
      </c>
    </row>
    <row r="1582" spans="2:23" x14ac:dyDescent="0.3">
      <c r="B1582">
        <v>75</v>
      </c>
      <c r="C1582">
        <v>2</v>
      </c>
      <c r="D1582">
        <v>300</v>
      </c>
      <c r="R1582" s="73">
        <f t="shared" si="134"/>
        <v>2.7983327285097115E-5</v>
      </c>
      <c r="S1582" s="74">
        <f t="shared" si="135"/>
        <v>2.8457337746874544E-5</v>
      </c>
      <c r="U1582" s="81">
        <f t="shared" si="136"/>
        <v>1.7216546609244987E-2</v>
      </c>
      <c r="W1582" s="80">
        <v>0.98278345339075501</v>
      </c>
    </row>
    <row r="1583" spans="2:23" x14ac:dyDescent="0.3">
      <c r="B1583">
        <v>75</v>
      </c>
      <c r="C1583">
        <v>2</v>
      </c>
      <c r="D1583">
        <v>320</v>
      </c>
      <c r="R1583" s="73">
        <f t="shared" si="134"/>
        <v>2.7027180533822914E-5</v>
      </c>
      <c r="S1583" s="74">
        <f t="shared" si="135"/>
        <v>2.7500646699509398E-5</v>
      </c>
      <c r="U1583" s="81">
        <f t="shared" si="136"/>
        <v>1.7757090219921445E-2</v>
      </c>
      <c r="W1583" s="80">
        <v>0.98224290978007855</v>
      </c>
    </row>
    <row r="1584" spans="2:23" x14ac:dyDescent="0.3">
      <c r="B1584">
        <v>75</v>
      </c>
      <c r="C1584">
        <v>2</v>
      </c>
      <c r="D1584">
        <v>340</v>
      </c>
      <c r="R1584" s="73">
        <f t="shared" si="134"/>
        <v>2.6160582007461743E-5</v>
      </c>
      <c r="S1584" s="74">
        <f t="shared" si="135"/>
        <v>2.6633515749499298E-5</v>
      </c>
      <c r="U1584" s="81">
        <f t="shared" si="136"/>
        <v>1.828030186007068E-2</v>
      </c>
      <c r="W1584" s="80">
        <v>0.98171969813992932</v>
      </c>
    </row>
    <row r="1585" spans="2:23" x14ac:dyDescent="0.3">
      <c r="B1585">
        <v>75</v>
      </c>
      <c r="C1585">
        <v>2</v>
      </c>
      <c r="D1585">
        <v>360</v>
      </c>
      <c r="R1585" s="73">
        <f t="shared" si="134"/>
        <v>2.5370431975324515E-5</v>
      </c>
      <c r="S1585" s="74">
        <f t="shared" si="135"/>
        <v>2.584284701976953E-5</v>
      </c>
      <c r="U1585" s="81">
        <f t="shared" si="136"/>
        <v>1.878771049957717E-2</v>
      </c>
      <c r="W1585" s="80">
        <v>0.98121228950042283</v>
      </c>
    </row>
    <row r="1586" spans="2:23" x14ac:dyDescent="0.3">
      <c r="B1586">
        <v>75</v>
      </c>
      <c r="C1586">
        <v>2</v>
      </c>
      <c r="D1586">
        <v>380</v>
      </c>
      <c r="R1586" s="73">
        <f t="shared" si="134"/>
        <v>2.4646161313834904E-5</v>
      </c>
      <c r="S1586" s="74">
        <f t="shared" si="135"/>
        <v>2.5118072386132992E-5</v>
      </c>
      <c r="U1586" s="81">
        <f t="shared" si="136"/>
        <v>1.9280633725853868E-2</v>
      </c>
      <c r="W1586" s="80">
        <v>0.98071936627414613</v>
      </c>
    </row>
    <row r="1587" spans="2:23" x14ac:dyDescent="0.3">
      <c r="B1587">
        <v>76</v>
      </c>
      <c r="C1587">
        <v>2</v>
      </c>
      <c r="D1587">
        <v>0</v>
      </c>
      <c r="R1587" s="73">
        <f t="shared" si="134"/>
        <v>0</v>
      </c>
      <c r="S1587" s="74">
        <f t="shared" si="135"/>
        <v>0</v>
      </c>
      <c r="U1587" s="81">
        <f t="shared" si="136"/>
        <v>0</v>
      </c>
      <c r="W1587" s="80">
        <v>1</v>
      </c>
    </row>
    <row r="1588" spans="2:23" x14ac:dyDescent="0.3">
      <c r="B1588">
        <v>76</v>
      </c>
      <c r="C1588">
        <v>2</v>
      </c>
      <c r="D1588">
        <v>20</v>
      </c>
      <c r="R1588" s="73">
        <f t="shared" si="134"/>
        <v>7.5086055155337836E-5</v>
      </c>
      <c r="S1588" s="74">
        <f t="shared" si="135"/>
        <v>7.5086055155337836E-5</v>
      </c>
      <c r="U1588" s="81">
        <f t="shared" si="136"/>
        <v>1.5017211031067568E-3</v>
      </c>
      <c r="W1588" s="80">
        <v>0.99849827889689324</v>
      </c>
    </row>
    <row r="1589" spans="2:23" x14ac:dyDescent="0.3">
      <c r="B1589">
        <v>76</v>
      </c>
      <c r="C1589">
        <v>2</v>
      </c>
      <c r="D1589">
        <v>40</v>
      </c>
      <c r="R1589" s="73">
        <f t="shared" si="134"/>
        <v>4.9713855645139306E-5</v>
      </c>
      <c r="S1589" s="74">
        <f t="shared" si="135"/>
        <v>4.9788624272904575E-5</v>
      </c>
      <c r="U1589" s="81">
        <f t="shared" si="136"/>
        <v>2.4959982160095429E-3</v>
      </c>
      <c r="W1589" s="80">
        <v>0.99750400178399046</v>
      </c>
    </row>
    <row r="1590" spans="2:23" x14ac:dyDescent="0.3">
      <c r="B1590">
        <v>76</v>
      </c>
      <c r="C1590">
        <v>2</v>
      </c>
      <c r="D1590">
        <v>60</v>
      </c>
      <c r="R1590" s="73">
        <f t="shared" si="134"/>
        <v>4.3192308633632773E-5</v>
      </c>
      <c r="S1590" s="74">
        <f t="shared" si="135"/>
        <v>4.3300386320641616E-5</v>
      </c>
      <c r="U1590" s="81">
        <f t="shared" si="136"/>
        <v>3.3598443886821983E-3</v>
      </c>
      <c r="W1590" s="80">
        <v>0.9966401556113178</v>
      </c>
    </row>
    <row r="1591" spans="2:23" x14ac:dyDescent="0.3">
      <c r="B1591">
        <v>76</v>
      </c>
      <c r="C1591">
        <v>2</v>
      </c>
      <c r="D1591">
        <v>80</v>
      </c>
      <c r="R1591" s="73">
        <f t="shared" si="134"/>
        <v>3.9436679361881664E-5</v>
      </c>
      <c r="S1591" s="74">
        <f t="shared" si="135"/>
        <v>3.9569627151629315E-5</v>
      </c>
      <c r="U1591" s="81">
        <f t="shared" si="136"/>
        <v>4.1485779759198316E-3</v>
      </c>
      <c r="W1591" s="80">
        <v>0.99585142202408017</v>
      </c>
    </row>
    <row r="1592" spans="2:23" x14ac:dyDescent="0.3">
      <c r="B1592">
        <v>76</v>
      </c>
      <c r="C1592">
        <v>2</v>
      </c>
      <c r="D1592">
        <v>100</v>
      </c>
      <c r="R1592" s="73">
        <f t="shared" si="134"/>
        <v>3.6860320335185823E-5</v>
      </c>
      <c r="S1592" s="74">
        <f t="shared" si="135"/>
        <v>3.7013875282988273E-5</v>
      </c>
      <c r="U1592" s="81">
        <f t="shared" si="136"/>
        <v>4.8857843826235481E-3</v>
      </c>
      <c r="W1592" s="80">
        <v>0.99511421561737645</v>
      </c>
    </row>
    <row r="1593" spans="2:23" x14ac:dyDescent="0.3">
      <c r="B1593">
        <v>76</v>
      </c>
      <c r="C1593">
        <v>2</v>
      </c>
      <c r="D1593">
        <v>120</v>
      </c>
      <c r="R1593" s="73">
        <f t="shared" si="134"/>
        <v>3.4929258350124839E-5</v>
      </c>
      <c r="S1593" s="74">
        <f t="shared" si="135"/>
        <v>3.5100753061249819E-5</v>
      </c>
      <c r="U1593" s="81">
        <f t="shared" si="136"/>
        <v>5.5843695496260448E-3</v>
      </c>
      <c r="W1593" s="80">
        <v>0.99441563045037396</v>
      </c>
    </row>
    <row r="1594" spans="2:23" x14ac:dyDescent="0.3">
      <c r="B1594">
        <v>76</v>
      </c>
      <c r="C1594">
        <v>2</v>
      </c>
      <c r="D1594">
        <v>140</v>
      </c>
      <c r="R1594" s="73">
        <f t="shared" si="134"/>
        <v>3.3401085362172457E-5</v>
      </c>
      <c r="S1594" s="74">
        <f t="shared" si="135"/>
        <v>3.3588656834612502E-5</v>
      </c>
      <c r="U1594" s="81">
        <f t="shared" si="136"/>
        <v>6.2523912568694939E-3</v>
      </c>
      <c r="W1594" s="80">
        <v>0.99374760874313051</v>
      </c>
    </row>
    <row r="1595" spans="2:23" x14ac:dyDescent="0.3">
      <c r="B1595">
        <v>76</v>
      </c>
      <c r="C1595">
        <v>2</v>
      </c>
      <c r="D1595">
        <v>160</v>
      </c>
      <c r="R1595" s="73">
        <f t="shared" si="134"/>
        <v>3.2146292995194337E-5</v>
      </c>
      <c r="S1595" s="74">
        <f t="shared" si="135"/>
        <v>3.2348548778751021E-5</v>
      </c>
      <c r="U1595" s="81">
        <f t="shared" si="136"/>
        <v>6.8953171167733807E-3</v>
      </c>
      <c r="W1595" s="80">
        <v>0.99310468288322662</v>
      </c>
    </row>
    <row r="1596" spans="2:23" x14ac:dyDescent="0.3">
      <c r="B1596">
        <v>76</v>
      </c>
      <c r="C1596">
        <v>2</v>
      </c>
      <c r="D1596">
        <v>180</v>
      </c>
      <c r="R1596" s="73">
        <f t="shared" si="134"/>
        <v>3.1088032503356897E-5</v>
      </c>
      <c r="S1596" s="74">
        <f t="shared" si="135"/>
        <v>3.130388270157051E-5</v>
      </c>
      <c r="U1596" s="81">
        <f t="shared" si="136"/>
        <v>7.5170777668405186E-3</v>
      </c>
      <c r="W1596" s="80">
        <v>0.99248292223315948</v>
      </c>
    </row>
    <row r="1597" spans="2:23" x14ac:dyDescent="0.3">
      <c r="B1597">
        <v>76</v>
      </c>
      <c r="C1597">
        <v>2</v>
      </c>
      <c r="D1597">
        <v>200</v>
      </c>
      <c r="R1597" s="73">
        <f t="shared" si="134"/>
        <v>3.0177200839792696E-5</v>
      </c>
      <c r="S1597" s="74">
        <f t="shared" si="135"/>
        <v>3.0405763327284036E-5</v>
      </c>
      <c r="U1597" s="81">
        <f t="shared" si="136"/>
        <v>8.1206217836363725E-3</v>
      </c>
      <c r="W1597" s="80">
        <v>0.99187937821636363</v>
      </c>
    </row>
    <row r="1598" spans="2:23" x14ac:dyDescent="0.3">
      <c r="B1598">
        <v>76</v>
      </c>
      <c r="C1598">
        <v>2</v>
      </c>
      <c r="D1598">
        <v>220</v>
      </c>
      <c r="R1598" s="73">
        <f t="shared" si="134"/>
        <v>2.9380642396281687E-5</v>
      </c>
      <c r="S1598" s="74">
        <f t="shared" si="135"/>
        <v>2.9621184835110806E-5</v>
      </c>
      <c r="U1598" s="81">
        <f t="shared" si="136"/>
        <v>8.7082346315620063E-3</v>
      </c>
      <c r="W1598" s="80">
        <v>0.99129176536843799</v>
      </c>
    </row>
    <row r="1599" spans="2:23" x14ac:dyDescent="0.3">
      <c r="B1599">
        <v>76</v>
      </c>
      <c r="C1599">
        <v>2</v>
      </c>
      <c r="D1599">
        <v>240</v>
      </c>
      <c r="R1599" s="73">
        <f t="shared" si="134"/>
        <v>2.8674988804533452E-5</v>
      </c>
      <c r="S1599" s="74">
        <f t="shared" si="135"/>
        <v>2.8926890958158712E-5</v>
      </c>
      <c r="U1599" s="81">
        <f t="shared" si="136"/>
        <v>9.2817344076526753E-3</v>
      </c>
      <c r="W1599" s="80">
        <v>0.99071826559234732</v>
      </c>
    </row>
    <row r="1600" spans="2:23" x14ac:dyDescent="0.3">
      <c r="B1600">
        <v>76</v>
      </c>
      <c r="C1600">
        <v>2</v>
      </c>
      <c r="D1600">
        <v>260</v>
      </c>
      <c r="R1600" s="73">
        <f t="shared" si="134"/>
        <v>2.8043194789700854E-5</v>
      </c>
      <c r="S1600" s="74">
        <f t="shared" si="135"/>
        <v>2.8305922847737055E-5</v>
      </c>
      <c r="U1600" s="81">
        <f t="shared" si="136"/>
        <v>9.8425983034466924E-3</v>
      </c>
      <c r="W1600" s="80">
        <v>0.99015740169655331</v>
      </c>
    </row>
    <row r="1601" spans="2:23" x14ac:dyDescent="0.3">
      <c r="B1601">
        <v>76</v>
      </c>
      <c r="C1601">
        <v>2</v>
      </c>
      <c r="D1601">
        <v>280</v>
      </c>
      <c r="R1601" s="73">
        <f t="shared" si="134"/>
        <v>2.7472472736228547E-5</v>
      </c>
      <c r="S1601" s="74">
        <f t="shared" si="135"/>
        <v>2.7745561149325069E-5</v>
      </c>
      <c r="U1601" s="81">
        <f t="shared" si="136"/>
        <v>1.0392047758171263E-2</v>
      </c>
      <c r="W1601" s="80">
        <v>0.98960795224182874</v>
      </c>
    </row>
    <row r="1602" spans="2:23" x14ac:dyDescent="0.3">
      <c r="B1602">
        <v>76</v>
      </c>
      <c r="C1602">
        <v>2</v>
      </c>
      <c r="D1602">
        <v>300</v>
      </c>
      <c r="R1602" s="73">
        <f t="shared" si="134"/>
        <v>2.6953001381363473E-5</v>
      </c>
      <c r="S1602" s="74">
        <f t="shared" si="135"/>
        <v>2.723603960568924E-5</v>
      </c>
      <c r="U1602" s="81">
        <f t="shared" si="136"/>
        <v>1.0931107785798533E-2</v>
      </c>
      <c r="W1602" s="80">
        <v>0.98906889221420147</v>
      </c>
    </row>
    <row r="1603" spans="2:23" x14ac:dyDescent="0.3">
      <c r="B1603">
        <v>76</v>
      </c>
      <c r="C1603">
        <v>2</v>
      </c>
      <c r="D1603">
        <v>320</v>
      </c>
      <c r="R1603" s="73">
        <f t="shared" si="134"/>
        <v>2.6477086137105533E-5</v>
      </c>
      <c r="S1603" s="74">
        <f t="shared" si="135"/>
        <v>2.6769708708391388E-5</v>
      </c>
      <c r="U1603" s="81">
        <f t="shared" si="136"/>
        <v>1.1460649508540643E-2</v>
      </c>
      <c r="W1603" s="80">
        <v>0.98853935049145936</v>
      </c>
    </row>
    <row r="1604" spans="2:23" x14ac:dyDescent="0.3">
      <c r="B1604">
        <v>76</v>
      </c>
      <c r="C1604">
        <v>2</v>
      </c>
      <c r="D1604">
        <v>340</v>
      </c>
      <c r="R1604" s="73">
        <f t="shared" si="134"/>
        <v>2.6038594701455199E-5</v>
      </c>
      <c r="S1604" s="74">
        <f t="shared" si="135"/>
        <v>2.6340473637705901E-5</v>
      </c>
      <c r="U1604" s="81">
        <f t="shared" si="136"/>
        <v>1.1981421402569747E-2</v>
      </c>
      <c r="W1604" s="80">
        <v>0.98801857859743025</v>
      </c>
    </row>
    <row r="1605" spans="2:23" x14ac:dyDescent="0.3">
      <c r="B1605">
        <v>76</v>
      </c>
      <c r="C1605">
        <v>2</v>
      </c>
      <c r="D1605">
        <v>360</v>
      </c>
      <c r="R1605" s="73">
        <f t="shared" si="134"/>
        <v>2.563256681256121E-5</v>
      </c>
      <c r="S1605" s="74">
        <f t="shared" si="135"/>
        <v>2.5943405688735778E-5</v>
      </c>
      <c r="U1605" s="81">
        <f t="shared" si="136"/>
        <v>1.2494072738820972E-2</v>
      </c>
      <c r="W1605" s="80">
        <v>0.98750592726117903</v>
      </c>
    </row>
    <row r="1606" spans="2:23" x14ac:dyDescent="0.3">
      <c r="B1606">
        <v>76</v>
      </c>
      <c r="C1606">
        <v>2</v>
      </c>
      <c r="D1606">
        <v>380</v>
      </c>
      <c r="R1606" s="73">
        <f t="shared" si="134"/>
        <v>2.5254937723778736E-5</v>
      </c>
      <c r="S1606" s="74">
        <f t="shared" si="135"/>
        <v>2.5574466974413635E-5</v>
      </c>
      <c r="U1606" s="81">
        <f t="shared" si="136"/>
        <v>1.2999171493296546E-2</v>
      </c>
      <c r="W1606" s="80">
        <v>0.98700082850670345</v>
      </c>
    </row>
    <row r="1607" spans="2:23" x14ac:dyDescent="0.3">
      <c r="B1607">
        <v>77</v>
      </c>
      <c r="C1607">
        <v>2</v>
      </c>
      <c r="D1607">
        <v>0</v>
      </c>
      <c r="R1607" s="73">
        <f t="shared" si="134"/>
        <v>0</v>
      </c>
      <c r="S1607" s="74">
        <f t="shared" si="135"/>
        <v>0</v>
      </c>
      <c r="U1607" s="81">
        <f t="shared" si="136"/>
        <v>0</v>
      </c>
      <c r="W1607" s="80">
        <v>1</v>
      </c>
    </row>
    <row r="1608" spans="2:23" x14ac:dyDescent="0.3">
      <c r="B1608">
        <v>77</v>
      </c>
      <c r="C1608">
        <v>2</v>
      </c>
      <c r="D1608">
        <v>20</v>
      </c>
      <c r="R1608" s="73">
        <f t="shared" si="134"/>
        <v>4.1840447331519258E-4</v>
      </c>
      <c r="S1608" s="74">
        <f t="shared" si="135"/>
        <v>4.1840447331519258E-4</v>
      </c>
      <c r="U1608" s="81">
        <f t="shared" si="136"/>
        <v>8.3680894663038519E-3</v>
      </c>
      <c r="W1608" s="80">
        <v>0.99163191053369615</v>
      </c>
    </row>
    <row r="1609" spans="2:23" x14ac:dyDescent="0.3">
      <c r="B1609">
        <v>77</v>
      </c>
      <c r="C1609">
        <v>2</v>
      </c>
      <c r="D1609">
        <v>40</v>
      </c>
      <c r="R1609" s="73">
        <f t="shared" si="134"/>
        <v>1.457122933356203E-4</v>
      </c>
      <c r="S1609" s="74">
        <f t="shared" si="135"/>
        <v>1.4694191643872974E-4</v>
      </c>
      <c r="U1609" s="81">
        <f t="shared" si="136"/>
        <v>1.1282335333016258E-2</v>
      </c>
      <c r="W1609" s="80">
        <v>0.98871766466698374</v>
      </c>
    </row>
    <row r="1610" spans="2:23" x14ac:dyDescent="0.3">
      <c r="B1610">
        <v>77</v>
      </c>
      <c r="C1610">
        <v>2</v>
      </c>
      <c r="D1610">
        <v>60</v>
      </c>
      <c r="R1610" s="73">
        <f t="shared" si="134"/>
        <v>1.0775065320018374E-4</v>
      </c>
      <c r="S1610" s="74">
        <f t="shared" si="135"/>
        <v>1.089802044110094E-4</v>
      </c>
      <c r="U1610" s="81">
        <f t="shared" si="136"/>
        <v>1.3437348397019933E-2</v>
      </c>
      <c r="W1610" s="80">
        <v>0.98656265160298007</v>
      </c>
    </row>
    <row r="1611" spans="2:23" x14ac:dyDescent="0.3">
      <c r="B1611">
        <v>77</v>
      </c>
      <c r="C1611">
        <v>2</v>
      </c>
      <c r="D1611">
        <v>80</v>
      </c>
      <c r="R1611" s="73">
        <f t="shared" si="134"/>
        <v>8.8716100174535126E-5</v>
      </c>
      <c r="S1611" s="74">
        <f t="shared" si="135"/>
        <v>8.9924446288725852E-5</v>
      </c>
      <c r="U1611" s="81">
        <f t="shared" si="136"/>
        <v>1.5211670400510635E-2</v>
      </c>
      <c r="W1611" s="80">
        <v>0.98478832959948936</v>
      </c>
    </row>
    <row r="1612" spans="2:23" x14ac:dyDescent="0.3">
      <c r="B1612">
        <v>77</v>
      </c>
      <c r="C1612">
        <v>2</v>
      </c>
      <c r="D1612">
        <v>100</v>
      </c>
      <c r="R1612" s="73">
        <f t="shared" si="134"/>
        <v>7.6805329327395142E-5</v>
      </c>
      <c r="S1612" s="74">
        <f t="shared" si="135"/>
        <v>7.7991713568165106E-5</v>
      </c>
      <c r="U1612" s="81">
        <f t="shared" si="136"/>
        <v>1.6747776987058538E-2</v>
      </c>
      <c r="W1612" s="80">
        <v>0.98325222301294146</v>
      </c>
    </row>
    <row r="1613" spans="2:23" x14ac:dyDescent="0.3">
      <c r="B1613">
        <v>77</v>
      </c>
      <c r="C1613">
        <v>2</v>
      </c>
      <c r="D1613">
        <v>120</v>
      </c>
      <c r="R1613" s="73">
        <f t="shared" ref="R1613:R1676" si="137">IF(D1613&gt;D1612,(U1613-U1612)/1/(D1613-D1612),0)</f>
        <v>6.847835023382487E-5</v>
      </c>
      <c r="S1613" s="74">
        <f t="shared" si="135"/>
        <v>6.964474488955573E-5</v>
      </c>
      <c r="U1613" s="81">
        <f t="shared" si="136"/>
        <v>1.8117343991735035E-2</v>
      </c>
      <c r="W1613" s="80">
        <v>0.98188265600826496</v>
      </c>
    </row>
    <row r="1614" spans="2:23" x14ac:dyDescent="0.3">
      <c r="B1614">
        <v>77</v>
      </c>
      <c r="C1614">
        <v>2</v>
      </c>
      <c r="D1614">
        <v>140</v>
      </c>
      <c r="R1614" s="73">
        <f t="shared" si="137"/>
        <v>6.2249125475644096E-5</v>
      </c>
      <c r="S1614" s="74">
        <f t="shared" si="135"/>
        <v>6.3397723846870887E-5</v>
      </c>
      <c r="U1614" s="81">
        <f t="shared" si="136"/>
        <v>1.9362326501247917E-2</v>
      </c>
      <c r="W1614" s="80">
        <v>0.98063767349875208</v>
      </c>
    </row>
    <row r="1615" spans="2:23" x14ac:dyDescent="0.3">
      <c r="B1615">
        <v>77</v>
      </c>
      <c r="C1615">
        <v>2</v>
      </c>
      <c r="D1615">
        <v>160</v>
      </c>
      <c r="R1615" s="73">
        <f t="shared" si="137"/>
        <v>5.7370363963671343E-5</v>
      </c>
      <c r="S1615" s="74">
        <f t="shared" si="135"/>
        <v>5.850312048382093E-5</v>
      </c>
      <c r="U1615" s="81">
        <f t="shared" si="136"/>
        <v>2.0509733780521344E-2</v>
      </c>
      <c r="W1615" s="80">
        <v>0.97949026621947866</v>
      </c>
    </row>
    <row r="1616" spans="2:23" x14ac:dyDescent="0.3">
      <c r="B1616">
        <v>77</v>
      </c>
      <c r="C1616">
        <v>2</v>
      </c>
      <c r="D1616">
        <v>180</v>
      </c>
      <c r="R1616" s="73">
        <f t="shared" si="137"/>
        <v>5.3420139790133489E-5</v>
      </c>
      <c r="S1616" s="74">
        <f t="shared" si="135"/>
        <v>5.4538714301182661E-5</v>
      </c>
      <c r="U1616" s="81">
        <f t="shared" si="136"/>
        <v>2.1578136576324014E-2</v>
      </c>
      <c r="W1616" s="80">
        <v>0.97842186342367599</v>
      </c>
    </row>
    <row r="1617" spans="2:23" x14ac:dyDescent="0.3">
      <c r="B1617">
        <v>77</v>
      </c>
      <c r="C1617">
        <v>2</v>
      </c>
      <c r="D1617">
        <v>200</v>
      </c>
      <c r="R1617" s="73">
        <f t="shared" si="137"/>
        <v>5.0140033391415925E-5</v>
      </c>
      <c r="S1617" s="74">
        <f t="shared" si="135"/>
        <v>5.1245822753762711E-5</v>
      </c>
      <c r="U1617" s="81">
        <f t="shared" si="136"/>
        <v>2.2580937244152333E-2</v>
      </c>
      <c r="W1617" s="80">
        <v>0.97741906275584767</v>
      </c>
    </row>
    <row r="1618" spans="2:23" x14ac:dyDescent="0.3">
      <c r="B1618">
        <v>77</v>
      </c>
      <c r="C1618">
        <v>2</v>
      </c>
      <c r="D1618">
        <v>220</v>
      </c>
      <c r="R1618" s="73">
        <f t="shared" si="137"/>
        <v>4.7361877662838167E-5</v>
      </c>
      <c r="S1618" s="74">
        <f t="shared" si="135"/>
        <v>4.8456060933885052E-5</v>
      </c>
      <c r="U1618" s="81">
        <f t="shared" si="136"/>
        <v>2.3528174797409096E-2</v>
      </c>
      <c r="W1618" s="80">
        <v>0.9764718252025909</v>
      </c>
    </row>
    <row r="1619" spans="2:23" x14ac:dyDescent="0.3">
      <c r="B1619">
        <v>77</v>
      </c>
      <c r="C1619">
        <v>2</v>
      </c>
      <c r="D1619">
        <v>240</v>
      </c>
      <c r="R1619" s="73">
        <f t="shared" si="137"/>
        <v>4.4970967919671921E-5</v>
      </c>
      <c r="S1619" s="74">
        <f t="shared" si="135"/>
        <v>4.6054547360177741E-5</v>
      </c>
      <c r="U1619" s="81">
        <f t="shared" si="136"/>
        <v>2.4427594155802534E-2</v>
      </c>
      <c r="W1619" s="80">
        <v>0.97557240584419747</v>
      </c>
    </row>
    <row r="1620" spans="2:23" x14ac:dyDescent="0.3">
      <c r="B1620">
        <v>77</v>
      </c>
      <c r="C1620">
        <v>2</v>
      </c>
      <c r="D1620">
        <v>260</v>
      </c>
      <c r="R1620" s="73">
        <f t="shared" si="137"/>
        <v>4.2886067058317547E-5</v>
      </c>
      <c r="S1620" s="74">
        <f t="shared" si="135"/>
        <v>4.3959901696078322E-5</v>
      </c>
      <c r="U1620" s="81">
        <f t="shared" si="136"/>
        <v>2.5285315496968885E-2</v>
      </c>
      <c r="W1620" s="80">
        <v>0.97471468450303111</v>
      </c>
    </row>
    <row r="1621" spans="2:23" x14ac:dyDescent="0.3">
      <c r="B1621">
        <v>77</v>
      </c>
      <c r="C1621">
        <v>2</v>
      </c>
      <c r="D1621">
        <v>280</v>
      </c>
      <c r="R1621" s="73">
        <f t="shared" si="137"/>
        <v>4.1047841491864689E-5</v>
      </c>
      <c r="S1621" s="74">
        <f t="shared" si="135"/>
        <v>4.2112673733640715E-5</v>
      </c>
      <c r="U1621" s="81">
        <f t="shared" si="136"/>
        <v>2.6106272326806179E-2</v>
      </c>
      <c r="W1621" s="80">
        <v>0.97389372767319382</v>
      </c>
    </row>
    <row r="1622" spans="2:23" x14ac:dyDescent="0.3">
      <c r="B1622">
        <v>77</v>
      </c>
      <c r="C1622">
        <v>2</v>
      </c>
      <c r="D1622">
        <v>300</v>
      </c>
      <c r="R1622" s="73">
        <f t="shared" si="137"/>
        <v>3.9411827587249035E-5</v>
      </c>
      <c r="S1622" s="74">
        <f t="shared" si="135"/>
        <v>4.0468304156153605E-5</v>
      </c>
      <c r="U1622" s="81">
        <f t="shared" si="136"/>
        <v>2.689450887855116E-2</v>
      </c>
      <c r="W1622" s="80">
        <v>0.97310549112144884</v>
      </c>
    </row>
    <row r="1623" spans="2:23" x14ac:dyDescent="0.3">
      <c r="B1623">
        <v>77</v>
      </c>
      <c r="C1623">
        <v>2</v>
      </c>
      <c r="D1623">
        <v>320</v>
      </c>
      <c r="R1623" s="73">
        <f t="shared" si="137"/>
        <v>3.7943971563902944E-5</v>
      </c>
      <c r="S1623" s="74">
        <f t="shared" si="135"/>
        <v>3.899266000459485E-5</v>
      </c>
      <c r="U1623" s="81">
        <f t="shared" si="136"/>
        <v>2.7653388309829219E-2</v>
      </c>
      <c r="W1623" s="80">
        <v>0.97234661169017078</v>
      </c>
    </row>
    <row r="1624" spans="2:23" x14ac:dyDescent="0.3">
      <c r="B1624">
        <v>77</v>
      </c>
      <c r="C1624">
        <v>2</v>
      </c>
      <c r="D1624">
        <v>340</v>
      </c>
      <c r="R1624" s="73">
        <f t="shared" si="137"/>
        <v>3.6617700194885307E-5</v>
      </c>
      <c r="S1624" s="74">
        <f t="shared" si="135"/>
        <v>3.7659101964920705E-5</v>
      </c>
      <c r="U1624" s="81">
        <f t="shared" si="136"/>
        <v>2.8385742313726925E-2</v>
      </c>
      <c r="W1624" s="80">
        <v>0.97161425768627308</v>
      </c>
    </row>
    <row r="1625" spans="2:23" x14ac:dyDescent="0.3">
      <c r="B1625">
        <v>77</v>
      </c>
      <c r="C1625">
        <v>2</v>
      </c>
      <c r="D1625">
        <v>360</v>
      </c>
      <c r="R1625" s="73">
        <f t="shared" si="137"/>
        <v>3.5411938306478817E-5</v>
      </c>
      <c r="S1625" s="74">
        <f t="shared" si="135"/>
        <v>3.6446499242205508E-5</v>
      </c>
      <c r="U1625" s="81">
        <f t="shared" si="136"/>
        <v>2.9093981079856501E-2</v>
      </c>
      <c r="W1625" s="80">
        <v>0.9709060189201435</v>
      </c>
    </row>
    <row r="1626" spans="2:23" x14ac:dyDescent="0.3">
      <c r="B1626">
        <v>77</v>
      </c>
      <c r="C1626">
        <v>2</v>
      </c>
      <c r="D1626">
        <v>380</v>
      </c>
      <c r="R1626" s="73">
        <f t="shared" si="137"/>
        <v>3.4309731783482843E-5</v>
      </c>
      <c r="S1626" s="74">
        <f t="shared" si="135"/>
        <v>3.5337850538451346E-5</v>
      </c>
      <c r="U1626" s="81">
        <f t="shared" si="136"/>
        <v>2.9780175715526158E-2</v>
      </c>
      <c r="W1626" s="80">
        <v>0.97021982428447384</v>
      </c>
    </row>
    <row r="1627" spans="2:23" x14ac:dyDescent="0.3">
      <c r="B1627">
        <v>78</v>
      </c>
      <c r="C1627">
        <v>2</v>
      </c>
      <c r="D1627">
        <v>0</v>
      </c>
      <c r="R1627" s="73">
        <f t="shared" si="137"/>
        <v>0</v>
      </c>
      <c r="S1627" s="74">
        <f t="shared" si="135"/>
        <v>0</v>
      </c>
      <c r="U1627" s="81">
        <f t="shared" si="136"/>
        <v>0</v>
      </c>
      <c r="W1627" s="80">
        <v>1</v>
      </c>
    </row>
    <row r="1628" spans="2:23" x14ac:dyDescent="0.3">
      <c r="B1628">
        <v>78</v>
      </c>
      <c r="C1628">
        <v>2</v>
      </c>
      <c r="D1628">
        <v>20</v>
      </c>
      <c r="R1628" s="73">
        <f t="shared" si="137"/>
        <v>3.6465706729992833E-4</v>
      </c>
      <c r="S1628" s="74">
        <f t="shared" si="135"/>
        <v>3.6465706729992833E-4</v>
      </c>
      <c r="U1628" s="81">
        <f t="shared" si="136"/>
        <v>7.2931413459985661E-3</v>
      </c>
      <c r="W1628" s="80">
        <v>0.99270685865400143</v>
      </c>
    </row>
    <row r="1629" spans="2:23" x14ac:dyDescent="0.3">
      <c r="B1629">
        <v>78</v>
      </c>
      <c r="C1629">
        <v>2</v>
      </c>
      <c r="D1629">
        <v>40</v>
      </c>
      <c r="R1629" s="73">
        <f t="shared" si="137"/>
        <v>1.2662117780790628E-4</v>
      </c>
      <c r="S1629" s="74">
        <f t="shared" si="135"/>
        <v>1.275514284041417E-4</v>
      </c>
      <c r="U1629" s="81">
        <f t="shared" si="136"/>
        <v>9.8255649021566915E-3</v>
      </c>
      <c r="W1629" s="80">
        <v>0.99017443509784331</v>
      </c>
    </row>
    <row r="1630" spans="2:23" x14ac:dyDescent="0.3">
      <c r="B1630">
        <v>78</v>
      </c>
      <c r="C1630">
        <v>2</v>
      </c>
      <c r="D1630">
        <v>60</v>
      </c>
      <c r="R1630" s="73">
        <f t="shared" si="137"/>
        <v>9.3574825551706595E-5</v>
      </c>
      <c r="S1630" s="74">
        <f t="shared" si="135"/>
        <v>9.4503374592235431E-5</v>
      </c>
      <c r="U1630" s="81">
        <f t="shared" si="136"/>
        <v>1.1697061413190823E-2</v>
      </c>
      <c r="W1630" s="80">
        <v>0.98830293858680918</v>
      </c>
    </row>
    <row r="1631" spans="2:23" x14ac:dyDescent="0.3">
      <c r="B1631">
        <v>78</v>
      </c>
      <c r="C1631">
        <v>2</v>
      </c>
      <c r="D1631">
        <v>80</v>
      </c>
      <c r="R1631" s="73">
        <f t="shared" si="137"/>
        <v>7.7013476733384095E-5</v>
      </c>
      <c r="S1631" s="74">
        <f t="shared" si="135"/>
        <v>7.7924969891829876E-5</v>
      </c>
      <c r="U1631" s="81">
        <f t="shared" si="136"/>
        <v>1.3237330947858506E-2</v>
      </c>
      <c r="W1631" s="80">
        <v>0.98676266905214149</v>
      </c>
    </row>
    <row r="1632" spans="2:23" x14ac:dyDescent="0.3">
      <c r="B1632">
        <v>78</v>
      </c>
      <c r="C1632">
        <v>2</v>
      </c>
      <c r="D1632">
        <v>100</v>
      </c>
      <c r="R1632" s="73">
        <f t="shared" si="137"/>
        <v>6.665388513599213E-5</v>
      </c>
      <c r="S1632" s="74">
        <f t="shared" si="135"/>
        <v>6.7548040908375792E-5</v>
      </c>
      <c r="U1632" s="81">
        <f t="shared" si="136"/>
        <v>1.4570408650578348E-2</v>
      </c>
      <c r="W1632" s="80">
        <v>0.98542959134942165</v>
      </c>
    </row>
    <row r="1633" spans="2:23" x14ac:dyDescent="0.3">
      <c r="B1633">
        <v>78</v>
      </c>
      <c r="C1633">
        <v>2</v>
      </c>
      <c r="D1633">
        <v>120</v>
      </c>
      <c r="R1633" s="73">
        <f t="shared" si="137"/>
        <v>5.941326179662032E-5</v>
      </c>
      <c r="S1633" s="74">
        <f t="shared" si="135"/>
        <v>6.029173704359877E-5</v>
      </c>
      <c r="U1633" s="81">
        <f t="shared" si="136"/>
        <v>1.5758673886510755E-2</v>
      </c>
      <c r="W1633" s="80">
        <v>0.98424132611348925</v>
      </c>
    </row>
    <row r="1634" spans="2:23" x14ac:dyDescent="0.3">
      <c r="B1634">
        <v>78</v>
      </c>
      <c r="C1634">
        <v>2</v>
      </c>
      <c r="D1634">
        <v>140</v>
      </c>
      <c r="R1634" s="73">
        <f t="shared" si="137"/>
        <v>5.3997870816951953E-5</v>
      </c>
      <c r="S1634" s="74">
        <f t="shared" si="135"/>
        <v>5.4862429959302134E-5</v>
      </c>
      <c r="U1634" s="81">
        <f t="shared" si="136"/>
        <v>1.6838631302849794E-2</v>
      </c>
      <c r="W1634" s="80">
        <v>0.98316136869715021</v>
      </c>
    </row>
    <row r="1635" spans="2:23" x14ac:dyDescent="0.3">
      <c r="B1635">
        <v>78</v>
      </c>
      <c r="C1635">
        <v>2</v>
      </c>
      <c r="D1635">
        <v>160</v>
      </c>
      <c r="R1635" s="73">
        <f t="shared" si="137"/>
        <v>4.9757270909428494E-5</v>
      </c>
      <c r="S1635" s="74">
        <f t="shared" si="135"/>
        <v>5.0609465031528885E-5</v>
      </c>
      <c r="U1635" s="81">
        <f t="shared" si="136"/>
        <v>1.7833776721038364E-2</v>
      </c>
      <c r="W1635" s="80">
        <v>0.98216622327896164</v>
      </c>
    </row>
    <row r="1636" spans="2:23" x14ac:dyDescent="0.3">
      <c r="B1636">
        <v>78</v>
      </c>
      <c r="C1636">
        <v>2</v>
      </c>
      <c r="D1636">
        <v>180</v>
      </c>
      <c r="R1636" s="73">
        <f t="shared" si="137"/>
        <v>4.6324286229237901E-5</v>
      </c>
      <c r="S1636" s="74">
        <f t="shared" si="135"/>
        <v>4.7165423867443009E-5</v>
      </c>
      <c r="U1636" s="81">
        <f t="shared" si="136"/>
        <v>1.8760262445623122E-2</v>
      </c>
      <c r="W1636" s="80">
        <v>0.98123973755437688</v>
      </c>
    </row>
    <row r="1637" spans="2:23" x14ac:dyDescent="0.3">
      <c r="B1637">
        <v>78</v>
      </c>
      <c r="C1637">
        <v>2</v>
      </c>
      <c r="D1637">
        <v>200</v>
      </c>
      <c r="R1637" s="73">
        <f t="shared" si="137"/>
        <v>4.3474065854515184E-5</v>
      </c>
      <c r="S1637" s="74">
        <f t="shared" si="135"/>
        <v>4.4305243856989645E-5</v>
      </c>
      <c r="U1637" s="81">
        <f t="shared" si="136"/>
        <v>1.9629743762713425E-2</v>
      </c>
      <c r="W1637" s="80">
        <v>0.98037025623728657</v>
      </c>
    </row>
    <row r="1638" spans="2:23" x14ac:dyDescent="0.3">
      <c r="B1638">
        <v>78</v>
      </c>
      <c r="C1638">
        <v>2</v>
      </c>
      <c r="D1638">
        <v>220</v>
      </c>
      <c r="R1638" s="73">
        <f t="shared" si="137"/>
        <v>4.1060307764079206E-5</v>
      </c>
      <c r="S1638" s="74">
        <f t="shared" si="135"/>
        <v>4.1882449516237733E-5</v>
      </c>
      <c r="U1638" s="81">
        <f t="shared" si="136"/>
        <v>2.0450949917995009E-2</v>
      </c>
      <c r="W1638" s="80">
        <v>0.97954905008200499</v>
      </c>
    </row>
    <row r="1639" spans="2:23" x14ac:dyDescent="0.3">
      <c r="B1639">
        <v>78</v>
      </c>
      <c r="C1639">
        <v>2</v>
      </c>
      <c r="D1639">
        <v>240</v>
      </c>
      <c r="R1639" s="73">
        <f t="shared" si="137"/>
        <v>3.8983233439437989E-5</v>
      </c>
      <c r="S1639" s="74">
        <f t="shared" si="135"/>
        <v>3.9797122396448071E-5</v>
      </c>
      <c r="U1639" s="81">
        <f t="shared" si="136"/>
        <v>2.1230614586783769E-2</v>
      </c>
      <c r="W1639" s="80">
        <v>0.97876938541321623</v>
      </c>
    </row>
    <row r="1640" spans="2:23" x14ac:dyDescent="0.3">
      <c r="B1640">
        <v>78</v>
      </c>
      <c r="C1640">
        <v>2</v>
      </c>
      <c r="D1640">
        <v>260</v>
      </c>
      <c r="R1640" s="73">
        <f t="shared" si="137"/>
        <v>3.7172184740291711E-5</v>
      </c>
      <c r="S1640" s="74">
        <f t="shared" si="135"/>
        <v>3.7978491454959419E-5</v>
      </c>
      <c r="U1640" s="81">
        <f t="shared" si="136"/>
        <v>2.1974058281589604E-2</v>
      </c>
      <c r="W1640" s="80">
        <v>0.9780259417184104</v>
      </c>
    </row>
    <row r="1641" spans="2:23" x14ac:dyDescent="0.3">
      <c r="B1641">
        <v>78</v>
      </c>
      <c r="C1641">
        <v>2</v>
      </c>
      <c r="D1641">
        <v>280</v>
      </c>
      <c r="R1641" s="73">
        <f t="shared" si="137"/>
        <v>3.5575559903555652E-5</v>
      </c>
      <c r="S1641" s="74">
        <f t="shared" si="135"/>
        <v>3.6374863269013817E-5</v>
      </c>
      <c r="U1641" s="81">
        <f t="shared" si="136"/>
        <v>2.2685569479660717E-2</v>
      </c>
      <c r="W1641" s="80">
        <v>0.97731443052033928</v>
      </c>
    </row>
    <row r="1642" spans="2:23" x14ac:dyDescent="0.3">
      <c r="B1642">
        <v>78</v>
      </c>
      <c r="C1642">
        <v>2</v>
      </c>
      <c r="D1642">
        <v>300</v>
      </c>
      <c r="R1642" s="73">
        <f t="shared" si="137"/>
        <v>3.4154692985616243E-5</v>
      </c>
      <c r="S1642" s="74">
        <f t="shared" si="135"/>
        <v>3.4947496853629477E-5</v>
      </c>
      <c r="U1642" s="81">
        <f t="shared" si="136"/>
        <v>2.3368663339373041E-2</v>
      </c>
      <c r="W1642" s="80">
        <v>0.97663133666062696</v>
      </c>
    </row>
    <row r="1643" spans="2:23" x14ac:dyDescent="0.3">
      <c r="B1643">
        <v>78</v>
      </c>
      <c r="C1643">
        <v>2</v>
      </c>
      <c r="D1643">
        <v>320</v>
      </c>
      <c r="R1643" s="73">
        <f t="shared" si="137"/>
        <v>3.2879973076777035E-5</v>
      </c>
      <c r="S1643" s="74">
        <f t="shared" ref="S1643:S1706" si="138">IF(D1643&gt;D1642,(U1643-U1642)/W1642/(D1643-D1642),0)</f>
        <v>3.3666719305979647E-5</v>
      </c>
      <c r="U1643" s="81">
        <f t="shared" ref="U1643:U1706" si="139">100%-W1643</f>
        <v>2.4026262800908582E-2</v>
      </c>
      <c r="W1643" s="80">
        <v>0.97597373719909142</v>
      </c>
    </row>
    <row r="1644" spans="2:23" x14ac:dyDescent="0.3">
      <c r="B1644">
        <v>78</v>
      </c>
      <c r="C1644">
        <v>2</v>
      </c>
      <c r="D1644">
        <v>340</v>
      </c>
      <c r="R1644" s="73">
        <f t="shared" si="137"/>
        <v>3.1728295705041323E-5</v>
      </c>
      <c r="S1644" s="74">
        <f t="shared" si="138"/>
        <v>3.25093744797858E-5</v>
      </c>
      <c r="U1644" s="81">
        <f t="shared" si="139"/>
        <v>2.4660828715009409E-2</v>
      </c>
      <c r="W1644" s="80">
        <v>0.97533917128499059</v>
      </c>
    </row>
    <row r="1645" spans="2:23" x14ac:dyDescent="0.3">
      <c r="B1645">
        <v>78</v>
      </c>
      <c r="C1645">
        <v>2</v>
      </c>
      <c r="D1645">
        <v>360</v>
      </c>
      <c r="R1645" s="73">
        <f t="shared" si="137"/>
        <v>3.0681338127325211E-5</v>
      </c>
      <c r="S1645" s="74">
        <f t="shared" si="138"/>
        <v>3.1457096188296362E-5</v>
      </c>
      <c r="U1645" s="81">
        <f t="shared" si="139"/>
        <v>2.5274455477555913E-2</v>
      </c>
      <c r="W1645" s="80">
        <v>0.97472554452244409</v>
      </c>
    </row>
    <row r="1646" spans="2:23" x14ac:dyDescent="0.3">
      <c r="B1646">
        <v>78</v>
      </c>
      <c r="C1646">
        <v>2</v>
      </c>
      <c r="D1646">
        <v>380</v>
      </c>
      <c r="R1646" s="73">
        <f t="shared" si="137"/>
        <v>2.9724361479865902E-5</v>
      </c>
      <c r="S1646" s="74">
        <f t="shared" si="138"/>
        <v>3.049510874820565E-5</v>
      </c>
      <c r="U1646" s="81">
        <f t="shared" si="139"/>
        <v>2.5868942707153231E-2</v>
      </c>
      <c r="W1646" s="80">
        <v>0.97413105729284677</v>
      </c>
    </row>
    <row r="1647" spans="2:23" x14ac:dyDescent="0.3">
      <c r="B1647">
        <v>79</v>
      </c>
      <c r="C1647">
        <v>2</v>
      </c>
      <c r="D1647">
        <v>0</v>
      </c>
      <c r="R1647" s="73">
        <f t="shared" si="137"/>
        <v>0</v>
      </c>
      <c r="S1647" s="74">
        <f t="shared" si="138"/>
        <v>0</v>
      </c>
      <c r="U1647" s="81">
        <f t="shared" si="139"/>
        <v>0</v>
      </c>
      <c r="W1647" s="80">
        <v>1</v>
      </c>
    </row>
    <row r="1648" spans="2:23" x14ac:dyDescent="0.3">
      <c r="B1648">
        <v>79</v>
      </c>
      <c r="C1648">
        <v>2</v>
      </c>
      <c r="D1648">
        <v>20</v>
      </c>
      <c r="R1648" s="73">
        <f t="shared" si="137"/>
        <v>1.6079192332671966E-4</v>
      </c>
      <c r="S1648" s="74">
        <f t="shared" si="138"/>
        <v>1.6079192332671966E-4</v>
      </c>
      <c r="U1648" s="81">
        <f t="shared" si="139"/>
        <v>3.2158384665343931E-3</v>
      </c>
      <c r="W1648" s="80">
        <v>0.99678416153346561</v>
      </c>
    </row>
    <row r="1649" spans="2:23" x14ac:dyDescent="0.3">
      <c r="B1649">
        <v>79</v>
      </c>
      <c r="C1649">
        <v>2</v>
      </c>
      <c r="D1649">
        <v>40</v>
      </c>
      <c r="R1649" s="73">
        <f t="shared" si="137"/>
        <v>5.4037997444600362E-5</v>
      </c>
      <c r="S1649" s="74">
        <f t="shared" si="138"/>
        <v>5.4212335558650536E-5</v>
      </c>
      <c r="U1649" s="81">
        <f t="shared" si="139"/>
        <v>4.2965984154264003E-3</v>
      </c>
      <c r="W1649" s="80">
        <v>0.9957034015845736</v>
      </c>
    </row>
    <row r="1650" spans="2:23" x14ac:dyDescent="0.3">
      <c r="B1650">
        <v>79</v>
      </c>
      <c r="C1650">
        <v>2</v>
      </c>
      <c r="D1650">
        <v>60</v>
      </c>
      <c r="R1650" s="73">
        <f t="shared" si="137"/>
        <v>3.9677772393464929E-5</v>
      </c>
      <c r="S1650" s="74">
        <f t="shared" si="138"/>
        <v>3.9848987489970683E-5</v>
      </c>
      <c r="U1650" s="81">
        <f t="shared" si="139"/>
        <v>5.0901538632956989E-3</v>
      </c>
      <c r="W1650" s="80">
        <v>0.9949098461367043</v>
      </c>
    </row>
    <row r="1651" spans="2:23" x14ac:dyDescent="0.3">
      <c r="B1651">
        <v>79</v>
      </c>
      <c r="C1651">
        <v>2</v>
      </c>
      <c r="D1651">
        <v>80</v>
      </c>
      <c r="R1651" s="73">
        <f t="shared" si="137"/>
        <v>3.2520995240381542E-5</v>
      </c>
      <c r="S1651" s="74">
        <f t="shared" si="138"/>
        <v>3.2687379029027159E-5</v>
      </c>
      <c r="U1651" s="81">
        <f t="shared" si="139"/>
        <v>5.7405737681033298E-3</v>
      </c>
      <c r="W1651" s="80">
        <v>0.99425942623189667</v>
      </c>
    </row>
    <row r="1652" spans="2:23" x14ac:dyDescent="0.3">
      <c r="B1652">
        <v>79</v>
      </c>
      <c r="C1652">
        <v>2</v>
      </c>
      <c r="D1652">
        <v>100</v>
      </c>
      <c r="R1652" s="73">
        <f t="shared" si="137"/>
        <v>2.8060638093962975E-5</v>
      </c>
      <c r="S1652" s="74">
        <f t="shared" si="138"/>
        <v>2.8222652311488606E-5</v>
      </c>
      <c r="U1652" s="81">
        <f t="shared" si="139"/>
        <v>6.3017865299825893E-3</v>
      </c>
      <c r="W1652" s="80">
        <v>0.99369821347001741</v>
      </c>
    </row>
    <row r="1653" spans="2:23" x14ac:dyDescent="0.3">
      <c r="B1653">
        <v>79</v>
      </c>
      <c r="C1653">
        <v>2</v>
      </c>
      <c r="D1653">
        <v>120</v>
      </c>
      <c r="R1653" s="73">
        <f t="shared" si="137"/>
        <v>2.4951805089201694E-5</v>
      </c>
      <c r="S1653" s="74">
        <f t="shared" si="138"/>
        <v>2.5110043221341221E-5</v>
      </c>
      <c r="U1653" s="81">
        <f t="shared" si="139"/>
        <v>6.8008226317666232E-3</v>
      </c>
      <c r="W1653" s="80">
        <v>0.99319917736823338</v>
      </c>
    </row>
    <row r="1654" spans="2:23" x14ac:dyDescent="0.3">
      <c r="B1654">
        <v>79</v>
      </c>
      <c r="C1654">
        <v>2</v>
      </c>
      <c r="D1654">
        <v>140</v>
      </c>
      <c r="R1654" s="73">
        <f t="shared" si="137"/>
        <v>2.2631856766341941E-5</v>
      </c>
      <c r="S1654" s="74">
        <f t="shared" si="138"/>
        <v>2.2786825927817971E-5</v>
      </c>
      <c r="U1654" s="81">
        <f t="shared" si="139"/>
        <v>7.253459767093462E-3</v>
      </c>
      <c r="W1654" s="80">
        <v>0.99274654023290654</v>
      </c>
    </row>
    <row r="1655" spans="2:23" x14ac:dyDescent="0.3">
      <c r="B1655">
        <v>79</v>
      </c>
      <c r="C1655">
        <v>2</v>
      </c>
      <c r="D1655">
        <v>160</v>
      </c>
      <c r="R1655" s="73">
        <f t="shared" si="137"/>
        <v>2.0818601977773411E-5</v>
      </c>
      <c r="S1655" s="74">
        <f t="shared" si="138"/>
        <v>2.0970712194966898E-5</v>
      </c>
      <c r="U1655" s="81">
        <f t="shared" si="139"/>
        <v>7.6698318066489302E-3</v>
      </c>
      <c r="W1655" s="80">
        <v>0.99233016819335107</v>
      </c>
    </row>
    <row r="1656" spans="2:23" x14ac:dyDescent="0.3">
      <c r="B1656">
        <v>79</v>
      </c>
      <c r="C1656">
        <v>2</v>
      </c>
      <c r="D1656">
        <v>180</v>
      </c>
      <c r="R1656" s="73">
        <f t="shared" si="137"/>
        <v>1.9353058452808992E-5</v>
      </c>
      <c r="S1656" s="74">
        <f t="shared" si="138"/>
        <v>1.9502640424651621E-5</v>
      </c>
      <c r="U1656" s="81">
        <f t="shared" si="139"/>
        <v>8.05689297570511E-3</v>
      </c>
      <c r="W1656" s="80">
        <v>0.99194310702429489</v>
      </c>
    </row>
    <row r="1657" spans="2:23" x14ac:dyDescent="0.3">
      <c r="B1657">
        <v>79</v>
      </c>
      <c r="C1657">
        <v>2</v>
      </c>
      <c r="D1657">
        <v>200</v>
      </c>
      <c r="R1657" s="73">
        <f t="shared" si="137"/>
        <v>1.8138032727621491E-5</v>
      </c>
      <c r="S1657" s="74">
        <f t="shared" si="138"/>
        <v>1.8285355882993446E-5</v>
      </c>
      <c r="U1657" s="81">
        <f t="shared" si="139"/>
        <v>8.4196536302575398E-3</v>
      </c>
      <c r="W1657" s="80">
        <v>0.99158034636974246</v>
      </c>
    </row>
    <row r="1658" spans="2:23" x14ac:dyDescent="0.3">
      <c r="B1658">
        <v>79</v>
      </c>
      <c r="C1658">
        <v>2</v>
      </c>
      <c r="D1658">
        <v>220</v>
      </c>
      <c r="R1658" s="73">
        <f t="shared" si="137"/>
        <v>1.711037755978695E-5</v>
      </c>
      <c r="S1658" s="74">
        <f t="shared" si="138"/>
        <v>1.7255664276152158E-5</v>
      </c>
      <c r="U1658" s="81">
        <f t="shared" si="139"/>
        <v>8.7618611814532787E-3</v>
      </c>
      <c r="W1658" s="80">
        <v>0.99123813881854672</v>
      </c>
    </row>
    <row r="1659" spans="2:23" x14ac:dyDescent="0.3">
      <c r="B1659">
        <v>79</v>
      </c>
      <c r="C1659">
        <v>2</v>
      </c>
      <c r="D1659">
        <v>240</v>
      </c>
      <c r="R1659" s="73">
        <f t="shared" si="137"/>
        <v>1.6227082428937888E-5</v>
      </c>
      <c r="S1659" s="74">
        <f t="shared" si="138"/>
        <v>1.6370518640736414E-5</v>
      </c>
      <c r="U1659" s="81">
        <f t="shared" si="139"/>
        <v>9.0864028300320365E-3</v>
      </c>
      <c r="W1659" s="80">
        <v>0.99091359716996796</v>
      </c>
    </row>
    <row r="1660" spans="2:23" x14ac:dyDescent="0.3">
      <c r="B1660">
        <v>79</v>
      </c>
      <c r="C1660">
        <v>2</v>
      </c>
      <c r="D1660">
        <v>260</v>
      </c>
      <c r="R1660" s="73">
        <f t="shared" si="137"/>
        <v>1.5457725149098379E-5</v>
      </c>
      <c r="S1660" s="74">
        <f t="shared" si="138"/>
        <v>1.559946820110792E-5</v>
      </c>
      <c r="U1660" s="81">
        <f t="shared" si="139"/>
        <v>9.3955573330140041E-3</v>
      </c>
      <c r="W1660" s="80">
        <v>0.990604442666986</v>
      </c>
    </row>
    <row r="1661" spans="2:23" x14ac:dyDescent="0.3">
      <c r="B1661">
        <v>79</v>
      </c>
      <c r="C1661">
        <v>2</v>
      </c>
      <c r="D1661">
        <v>280</v>
      </c>
      <c r="R1661" s="73">
        <f t="shared" si="137"/>
        <v>1.4780112022250158E-5</v>
      </c>
      <c r="S1661" s="74">
        <f t="shared" si="138"/>
        <v>1.4920296523663812E-5</v>
      </c>
      <c r="U1661" s="81">
        <f t="shared" si="139"/>
        <v>9.6911595734590072E-3</v>
      </c>
      <c r="W1661" s="80">
        <v>0.99030884042654099</v>
      </c>
    </row>
    <row r="1662" spans="2:23" x14ac:dyDescent="0.3">
      <c r="B1662">
        <v>79</v>
      </c>
      <c r="C1662">
        <v>2</v>
      </c>
      <c r="D1662">
        <v>300</v>
      </c>
      <c r="R1662" s="73">
        <f t="shared" si="137"/>
        <v>1.4177629241818312E-5</v>
      </c>
      <c r="S1662" s="74">
        <f t="shared" si="138"/>
        <v>1.4316371482366847E-5</v>
      </c>
      <c r="U1662" s="81">
        <f t="shared" si="139"/>
        <v>9.9747121582953735E-3</v>
      </c>
      <c r="W1662" s="80">
        <v>0.99002528784170463</v>
      </c>
    </row>
    <row r="1663" spans="2:23" x14ac:dyDescent="0.3">
      <c r="B1663">
        <v>79</v>
      </c>
      <c r="C1663">
        <v>2</v>
      </c>
      <c r="D1663">
        <v>320</v>
      </c>
      <c r="R1663" s="73">
        <f t="shared" si="137"/>
        <v>1.3637565209007052E-5</v>
      </c>
      <c r="S1663" s="74">
        <f t="shared" si="138"/>
        <v>1.377496653518568E-5</v>
      </c>
      <c r="U1663" s="81">
        <f t="shared" si="139"/>
        <v>1.0247463462475515E-2</v>
      </c>
      <c r="W1663" s="80">
        <v>0.98975253653752449</v>
      </c>
    </row>
    <row r="1664" spans="2:23" x14ac:dyDescent="0.3">
      <c r="B1664">
        <v>79</v>
      </c>
      <c r="C1664">
        <v>2</v>
      </c>
      <c r="D1664">
        <v>340</v>
      </c>
      <c r="R1664" s="73">
        <f t="shared" si="137"/>
        <v>1.3150009775009242E-5</v>
      </c>
      <c r="S1664" s="74">
        <f t="shared" si="138"/>
        <v>1.3286159206029664E-5</v>
      </c>
      <c r="U1664" s="81">
        <f t="shared" si="139"/>
        <v>1.0510463657975699E-2</v>
      </c>
      <c r="W1664" s="80">
        <v>0.9894895363420243</v>
      </c>
    </row>
    <row r="1665" spans="2:23" x14ac:dyDescent="0.3">
      <c r="B1665">
        <v>79</v>
      </c>
      <c r="C1665">
        <v>2</v>
      </c>
      <c r="D1665">
        <v>360</v>
      </c>
      <c r="R1665" s="73">
        <f t="shared" si="137"/>
        <v>1.2707109961357377E-5</v>
      </c>
      <c r="S1665" s="74">
        <f t="shared" si="138"/>
        <v>1.2842086242097534E-5</v>
      </c>
      <c r="U1665" s="81">
        <f t="shared" si="139"/>
        <v>1.0764605857202847E-2</v>
      </c>
      <c r="W1665" s="80">
        <v>0.98923539414279715</v>
      </c>
    </row>
    <row r="1666" spans="2:23" x14ac:dyDescent="0.3">
      <c r="B1666">
        <v>79</v>
      </c>
      <c r="C1666">
        <v>2</v>
      </c>
      <c r="D1666">
        <v>380</v>
      </c>
      <c r="R1666" s="73">
        <f t="shared" si="137"/>
        <v>1.2302553451526421E-5</v>
      </c>
      <c r="S1666" s="74">
        <f t="shared" si="138"/>
        <v>1.2436426683041363E-5</v>
      </c>
      <c r="U1666" s="81">
        <f t="shared" si="139"/>
        <v>1.1010656926233375E-2</v>
      </c>
      <c r="W1666" s="80">
        <v>0.98898934307376662</v>
      </c>
    </row>
    <row r="1667" spans="2:23" x14ac:dyDescent="0.3">
      <c r="B1667">
        <v>80</v>
      </c>
      <c r="C1667">
        <v>2</v>
      </c>
      <c r="D1667">
        <v>0</v>
      </c>
      <c r="R1667" s="73">
        <f t="shared" si="137"/>
        <v>0</v>
      </c>
      <c r="S1667" s="74">
        <f t="shared" si="138"/>
        <v>0</v>
      </c>
      <c r="U1667" s="81">
        <f t="shared" si="139"/>
        <v>0</v>
      </c>
      <c r="W1667" s="80">
        <v>1</v>
      </c>
    </row>
    <row r="1668" spans="2:23" x14ac:dyDescent="0.3">
      <c r="B1668">
        <v>80</v>
      </c>
      <c r="C1668">
        <v>2</v>
      </c>
      <c r="D1668">
        <v>20</v>
      </c>
      <c r="R1668" s="73">
        <f t="shared" si="137"/>
        <v>2.1216938862867463E-4</v>
      </c>
      <c r="S1668" s="74">
        <f t="shared" si="138"/>
        <v>2.1216938862867463E-4</v>
      </c>
      <c r="U1668" s="81">
        <f t="shared" si="139"/>
        <v>4.2433877725734925E-3</v>
      </c>
      <c r="W1668" s="80">
        <v>0.99575661222742651</v>
      </c>
    </row>
    <row r="1669" spans="2:23" x14ac:dyDescent="0.3">
      <c r="B1669">
        <v>80</v>
      </c>
      <c r="C1669">
        <v>2</v>
      </c>
      <c r="D1669">
        <v>40</v>
      </c>
      <c r="R1669" s="73">
        <f t="shared" si="137"/>
        <v>5.9824211476716681E-5</v>
      </c>
      <c r="S1669" s="74">
        <f t="shared" si="138"/>
        <v>6.0079150609800915E-5</v>
      </c>
      <c r="U1669" s="81">
        <f t="shared" si="139"/>
        <v>5.4398720021078262E-3</v>
      </c>
      <c r="W1669" s="80">
        <v>0.99456012799789217</v>
      </c>
    </row>
    <row r="1670" spans="2:23" x14ac:dyDescent="0.3">
      <c r="B1670">
        <v>80</v>
      </c>
      <c r="C1670">
        <v>2</v>
      </c>
      <c r="D1670">
        <v>60</v>
      </c>
      <c r="R1670" s="73">
        <f t="shared" si="137"/>
        <v>4.2669374397763525E-5</v>
      </c>
      <c r="S1670" s="74">
        <f t="shared" si="138"/>
        <v>4.2902759920266941E-5</v>
      </c>
      <c r="U1670" s="81">
        <f t="shared" si="139"/>
        <v>6.2932594900630967E-3</v>
      </c>
      <c r="W1670" s="80">
        <v>0.9937067405099369</v>
      </c>
    </row>
    <row r="1671" spans="2:23" x14ac:dyDescent="0.3">
      <c r="B1671">
        <v>80</v>
      </c>
      <c r="C1671">
        <v>2</v>
      </c>
      <c r="D1671">
        <v>80</v>
      </c>
      <c r="R1671" s="73">
        <f t="shared" si="137"/>
        <v>3.4341560447426202E-5</v>
      </c>
      <c r="S1671" s="74">
        <f t="shared" si="138"/>
        <v>3.4559049513746143E-5</v>
      </c>
      <c r="U1671" s="81">
        <f t="shared" si="139"/>
        <v>6.9800906990116207E-3</v>
      </c>
      <c r="W1671" s="80">
        <v>0.99301990930098838</v>
      </c>
    </row>
    <row r="1672" spans="2:23" x14ac:dyDescent="0.3">
      <c r="B1672">
        <v>80</v>
      </c>
      <c r="C1672">
        <v>2</v>
      </c>
      <c r="D1672">
        <v>100</v>
      </c>
      <c r="R1672" s="73">
        <f t="shared" si="137"/>
        <v>2.9239291729099559E-5</v>
      </c>
      <c r="S1672" s="74">
        <f t="shared" si="138"/>
        <v>2.9444819237996782E-5</v>
      </c>
      <c r="U1672" s="81">
        <f t="shared" si="139"/>
        <v>7.5648765335936119E-3</v>
      </c>
      <c r="W1672" s="80">
        <v>0.99243512346640639</v>
      </c>
    </row>
    <row r="1673" spans="2:23" x14ac:dyDescent="0.3">
      <c r="B1673">
        <v>80</v>
      </c>
      <c r="C1673">
        <v>2</v>
      </c>
      <c r="D1673">
        <v>120</v>
      </c>
      <c r="R1673" s="73">
        <f t="shared" si="137"/>
        <v>2.5728233350774676E-5</v>
      </c>
      <c r="S1673" s="74">
        <f t="shared" si="138"/>
        <v>2.5924347841408872E-5</v>
      </c>
      <c r="U1673" s="81">
        <f t="shared" si="139"/>
        <v>8.0794412006091054E-3</v>
      </c>
      <c r="W1673" s="80">
        <v>0.99192055879939089</v>
      </c>
    </row>
    <row r="1674" spans="2:23" x14ac:dyDescent="0.3">
      <c r="B1674">
        <v>80</v>
      </c>
      <c r="C1674">
        <v>2</v>
      </c>
      <c r="D1674">
        <v>140</v>
      </c>
      <c r="R1674" s="73">
        <f t="shared" si="137"/>
        <v>2.3134820943737644E-5</v>
      </c>
      <c r="S1674" s="74">
        <f t="shared" si="138"/>
        <v>2.3323259850304709E-5</v>
      </c>
      <c r="U1674" s="81">
        <f t="shared" si="139"/>
        <v>8.5421376194838583E-3</v>
      </c>
      <c r="W1674" s="80">
        <v>0.99145786238051614</v>
      </c>
    </row>
    <row r="1675" spans="2:23" x14ac:dyDescent="0.3">
      <c r="B1675">
        <v>80</v>
      </c>
      <c r="C1675">
        <v>2</v>
      </c>
      <c r="D1675">
        <v>160</v>
      </c>
      <c r="R1675" s="73">
        <f t="shared" si="137"/>
        <v>2.1125075738709363E-5</v>
      </c>
      <c r="S1675" s="74">
        <f t="shared" si="138"/>
        <v>2.1307083780633406E-5</v>
      </c>
      <c r="U1675" s="81">
        <f t="shared" si="139"/>
        <v>8.9646391342580456E-3</v>
      </c>
      <c r="W1675" s="80">
        <v>0.99103536086574195</v>
      </c>
    </row>
    <row r="1676" spans="2:23" x14ac:dyDescent="0.3">
      <c r="B1676">
        <v>80</v>
      </c>
      <c r="C1676">
        <v>2</v>
      </c>
      <c r="D1676">
        <v>180</v>
      </c>
      <c r="R1676" s="73">
        <f t="shared" si="137"/>
        <v>1.9512586713049674E-5</v>
      </c>
      <c r="S1676" s="74">
        <f t="shared" si="138"/>
        <v>1.9689092320584809E-5</v>
      </c>
      <c r="U1676" s="81">
        <f t="shared" si="139"/>
        <v>9.3548908685190391E-3</v>
      </c>
      <c r="W1676" s="80">
        <v>0.99064510913148096</v>
      </c>
    </row>
    <row r="1677" spans="2:23" x14ac:dyDescent="0.3">
      <c r="B1677">
        <v>80</v>
      </c>
      <c r="C1677">
        <v>2</v>
      </c>
      <c r="D1677">
        <v>200</v>
      </c>
      <c r="R1677" s="73">
        <f t="shared" ref="R1677:R1740" si="140">IF(D1677&gt;D1676,(U1677-U1676)/1/(D1677-D1676),0)</f>
        <v>1.8184288092026879E-5</v>
      </c>
      <c r="S1677" s="74">
        <f t="shared" si="138"/>
        <v>1.8356006529895878E-5</v>
      </c>
      <c r="U1677" s="81">
        <f t="shared" si="139"/>
        <v>9.7185766303595766E-3</v>
      </c>
      <c r="W1677" s="80">
        <v>0.99028142336964042</v>
      </c>
    </row>
    <row r="1678" spans="2:23" x14ac:dyDescent="0.3">
      <c r="B1678">
        <v>80</v>
      </c>
      <c r="C1678">
        <v>2</v>
      </c>
      <c r="D1678">
        <v>220</v>
      </c>
      <c r="R1678" s="73">
        <f t="shared" si="140"/>
        <v>1.706722181394893E-5</v>
      </c>
      <c r="S1678" s="74">
        <f t="shared" si="138"/>
        <v>1.7234718748811954E-5</v>
      </c>
      <c r="U1678" s="81">
        <f t="shared" si="139"/>
        <v>1.0059921066638555E-2</v>
      </c>
      <c r="W1678" s="80">
        <v>0.98994007893336144</v>
      </c>
    </row>
    <row r="1679" spans="2:23" x14ac:dyDescent="0.3">
      <c r="B1679">
        <v>80</v>
      </c>
      <c r="C1679">
        <v>2</v>
      </c>
      <c r="D1679">
        <v>240</v>
      </c>
      <c r="R1679" s="73">
        <f t="shared" si="140"/>
        <v>1.6111994999595813E-5</v>
      </c>
      <c r="S1679" s="74">
        <f t="shared" si="138"/>
        <v>1.6275727533888852E-5</v>
      </c>
      <c r="U1679" s="81">
        <f t="shared" si="139"/>
        <v>1.0382160966630471E-2</v>
      </c>
      <c r="W1679" s="80">
        <v>0.98961783903336953</v>
      </c>
    </row>
    <row r="1680" spans="2:23" x14ac:dyDescent="0.3">
      <c r="B1680">
        <v>80</v>
      </c>
      <c r="C1680">
        <v>2</v>
      </c>
      <c r="D1680">
        <v>260</v>
      </c>
      <c r="R1680" s="73">
        <f t="shared" si="140"/>
        <v>1.528386011652172E-5</v>
      </c>
      <c r="S1680" s="74">
        <f t="shared" si="138"/>
        <v>1.5444204331897004E-5</v>
      </c>
      <c r="U1680" s="81">
        <f t="shared" si="139"/>
        <v>1.0687838168960906E-2</v>
      </c>
      <c r="W1680" s="80">
        <v>0.98931216183103909</v>
      </c>
    </row>
    <row r="1681" spans="2:23" x14ac:dyDescent="0.3">
      <c r="B1681">
        <v>80</v>
      </c>
      <c r="C1681">
        <v>2</v>
      </c>
      <c r="D1681">
        <v>280</v>
      </c>
      <c r="R1681" s="73">
        <f t="shared" si="140"/>
        <v>1.4557592315517231E-5</v>
      </c>
      <c r="S1681" s="74">
        <f t="shared" si="138"/>
        <v>1.4714862383348995E-5</v>
      </c>
      <c r="U1681" s="81">
        <f t="shared" si="139"/>
        <v>1.0978990015271251E-2</v>
      </c>
      <c r="W1681" s="80">
        <v>0.98902100998472875</v>
      </c>
    </row>
    <row r="1682" spans="2:23" x14ac:dyDescent="0.3">
      <c r="B1682">
        <v>80</v>
      </c>
      <c r="C1682">
        <v>2</v>
      </c>
      <c r="D1682">
        <v>300</v>
      </c>
      <c r="R1682" s="73">
        <f t="shared" si="140"/>
        <v>1.3914393377439937E-5</v>
      </c>
      <c r="S1682" s="74">
        <f t="shared" si="138"/>
        <v>1.4068855198187133E-5</v>
      </c>
      <c r="U1682" s="81">
        <f t="shared" si="139"/>
        <v>1.1257277882820049E-2</v>
      </c>
      <c r="W1682" s="80">
        <v>0.98874272211717995</v>
      </c>
    </row>
    <row r="1683" spans="2:23" x14ac:dyDescent="0.3">
      <c r="B1683">
        <v>80</v>
      </c>
      <c r="C1683">
        <v>2</v>
      </c>
      <c r="D1683">
        <v>320</v>
      </c>
      <c r="R1683" s="73">
        <f t="shared" si="140"/>
        <v>1.3339939750961482E-5</v>
      </c>
      <c r="S1683" s="74">
        <f t="shared" si="138"/>
        <v>1.3491820928296565E-5</v>
      </c>
      <c r="U1683" s="81">
        <f t="shared" si="139"/>
        <v>1.1524076677839279E-2</v>
      </c>
      <c r="W1683" s="80">
        <v>0.98847592332216072</v>
      </c>
    </row>
    <row r="1684" spans="2:23" x14ac:dyDescent="0.3">
      <c r="B1684">
        <v>80</v>
      </c>
      <c r="C1684">
        <v>2</v>
      </c>
      <c r="D1684">
        <v>340</v>
      </c>
      <c r="R1684" s="73">
        <f t="shared" si="140"/>
        <v>1.282310732205194E-5</v>
      </c>
      <c r="S1684" s="74">
        <f t="shared" si="138"/>
        <v>1.2972604612315557E-5</v>
      </c>
      <c r="U1684" s="81">
        <f t="shared" si="139"/>
        <v>1.1780538824280318E-2</v>
      </c>
      <c r="W1684" s="80">
        <v>0.98821946117571968</v>
      </c>
    </row>
    <row r="1685" spans="2:23" x14ac:dyDescent="0.3">
      <c r="B1685">
        <v>80</v>
      </c>
      <c r="C1685">
        <v>2</v>
      </c>
      <c r="D1685">
        <v>360</v>
      </c>
      <c r="R1685" s="73">
        <f t="shared" si="140"/>
        <v>1.2355112578416039E-5</v>
      </c>
      <c r="S1685" s="74">
        <f t="shared" si="138"/>
        <v>1.250239755824756E-5</v>
      </c>
      <c r="U1685" s="81">
        <f t="shared" si="139"/>
        <v>1.2027641075848639E-2</v>
      </c>
      <c r="W1685" s="80">
        <v>0.98797235892415136</v>
      </c>
    </row>
    <row r="1686" spans="2:23" x14ac:dyDescent="0.3">
      <c r="B1686">
        <v>80</v>
      </c>
      <c r="C1686">
        <v>2</v>
      </c>
      <c r="D1686">
        <v>380</v>
      </c>
      <c r="R1686" s="73">
        <f t="shared" si="140"/>
        <v>1.1928918796855203E-5</v>
      </c>
      <c r="S1686" s="74">
        <f t="shared" si="138"/>
        <v>1.2074142246089914E-5</v>
      </c>
      <c r="U1686" s="81">
        <f t="shared" si="139"/>
        <v>1.2266219451785743E-2</v>
      </c>
      <c r="W1686" s="80">
        <v>0.98773378054821426</v>
      </c>
    </row>
    <row r="1687" spans="2:23" x14ac:dyDescent="0.3">
      <c r="B1687">
        <v>81</v>
      </c>
      <c r="C1687">
        <v>2</v>
      </c>
      <c r="D1687">
        <v>0</v>
      </c>
      <c r="R1687" s="73">
        <f t="shared" si="140"/>
        <v>0</v>
      </c>
      <c r="S1687" s="74">
        <f t="shared" si="138"/>
        <v>0</v>
      </c>
      <c r="U1687" s="81">
        <f t="shared" si="139"/>
        <v>0</v>
      </c>
      <c r="W1687" s="80">
        <v>1</v>
      </c>
    </row>
    <row r="1688" spans="2:23" x14ac:dyDescent="0.3">
      <c r="B1688">
        <v>81</v>
      </c>
      <c r="C1688">
        <v>2</v>
      </c>
      <c r="D1688">
        <v>20</v>
      </c>
      <c r="R1688" s="73">
        <f t="shared" si="140"/>
        <v>4.7548223290261314E-5</v>
      </c>
      <c r="S1688" s="74">
        <f t="shared" si="138"/>
        <v>4.7548223290261314E-5</v>
      </c>
      <c r="U1688" s="81">
        <f t="shared" si="139"/>
        <v>9.5096446580522631E-4</v>
      </c>
      <c r="W1688" s="80">
        <v>0.99904903553419477</v>
      </c>
    </row>
    <row r="1689" spans="2:23" x14ac:dyDescent="0.3">
      <c r="B1689">
        <v>81</v>
      </c>
      <c r="C1689">
        <v>2</v>
      </c>
      <c r="D1689">
        <v>40</v>
      </c>
      <c r="R1689" s="73">
        <f t="shared" si="140"/>
        <v>3.5337025390104747E-4</v>
      </c>
      <c r="S1689" s="74">
        <f t="shared" si="138"/>
        <v>3.5370661632449227E-4</v>
      </c>
      <c r="U1689" s="81">
        <f t="shared" si="139"/>
        <v>8.0183695438261759E-3</v>
      </c>
      <c r="W1689" s="80">
        <v>0.99198163045617382</v>
      </c>
    </row>
    <row r="1690" spans="2:23" x14ac:dyDescent="0.3">
      <c r="B1690">
        <v>81</v>
      </c>
      <c r="C1690">
        <v>2</v>
      </c>
      <c r="D1690">
        <v>60</v>
      </c>
      <c r="R1690" s="73">
        <f t="shared" si="140"/>
        <v>2.0143411832289072E-4</v>
      </c>
      <c r="S1690" s="74">
        <f t="shared" si="138"/>
        <v>2.0306234726368772E-4</v>
      </c>
      <c r="U1690" s="81">
        <f t="shared" si="139"/>
        <v>1.204705191028399E-2</v>
      </c>
      <c r="W1690" s="80">
        <v>0.98795294808971601</v>
      </c>
    </row>
    <row r="1691" spans="2:23" x14ac:dyDescent="0.3">
      <c r="B1691">
        <v>81</v>
      </c>
      <c r="C1691">
        <v>2</v>
      </c>
      <c r="D1691">
        <v>80</v>
      </c>
      <c r="R1691" s="73">
        <f t="shared" si="140"/>
        <v>1.406095683333164E-4</v>
      </c>
      <c r="S1691" s="74">
        <f t="shared" si="138"/>
        <v>1.423241548144534E-4</v>
      </c>
      <c r="U1691" s="81">
        <f t="shared" si="139"/>
        <v>1.4859243276950318E-2</v>
      </c>
      <c r="W1691" s="80">
        <v>0.98514075672304968</v>
      </c>
    </row>
    <row r="1692" spans="2:23" x14ac:dyDescent="0.3">
      <c r="B1692">
        <v>81</v>
      </c>
      <c r="C1692">
        <v>2</v>
      </c>
      <c r="D1692">
        <v>100</v>
      </c>
      <c r="R1692" s="73">
        <f t="shared" si="140"/>
        <v>1.0776349136332186E-4</v>
      </c>
      <c r="S1692" s="74">
        <f t="shared" si="138"/>
        <v>1.0938892805712754E-4</v>
      </c>
      <c r="U1692" s="81">
        <f t="shared" si="139"/>
        <v>1.7014513104216755E-2</v>
      </c>
      <c r="W1692" s="80">
        <v>0.98298548689578324</v>
      </c>
    </row>
    <row r="1693" spans="2:23" x14ac:dyDescent="0.3">
      <c r="B1693">
        <v>81</v>
      </c>
      <c r="C1693">
        <v>2</v>
      </c>
      <c r="D1693">
        <v>120</v>
      </c>
      <c r="R1693" s="73">
        <f t="shared" si="140"/>
        <v>8.7214064582274989E-5</v>
      </c>
      <c r="S1693" s="74">
        <f t="shared" si="138"/>
        <v>8.8723654362072459E-5</v>
      </c>
      <c r="U1693" s="81">
        <f t="shared" si="139"/>
        <v>1.8758794395862255E-2</v>
      </c>
      <c r="W1693" s="80">
        <v>0.98124120560413775</v>
      </c>
    </row>
    <row r="1694" spans="2:23" x14ac:dyDescent="0.3">
      <c r="B1694">
        <v>81</v>
      </c>
      <c r="C1694">
        <v>2</v>
      </c>
      <c r="D1694">
        <v>140</v>
      </c>
      <c r="R1694" s="73">
        <f t="shared" si="140"/>
        <v>7.315761913869179E-5</v>
      </c>
      <c r="S1694" s="74">
        <f t="shared" si="138"/>
        <v>7.4556203633590346E-5</v>
      </c>
      <c r="U1694" s="81">
        <f t="shared" si="139"/>
        <v>2.0221946778636091E-2</v>
      </c>
      <c r="W1694" s="80">
        <v>0.97977805322136391</v>
      </c>
    </row>
    <row r="1695" spans="2:23" x14ac:dyDescent="0.3">
      <c r="B1695">
        <v>81</v>
      </c>
      <c r="C1695">
        <v>2</v>
      </c>
      <c r="D1695">
        <v>160</v>
      </c>
      <c r="R1695" s="73">
        <f t="shared" si="140"/>
        <v>6.294499448235569E-5</v>
      </c>
      <c r="S1695" s="74">
        <f t="shared" si="138"/>
        <v>6.4244135981002991E-5</v>
      </c>
      <c r="U1695" s="81">
        <f t="shared" si="139"/>
        <v>2.1480846668283204E-2</v>
      </c>
      <c r="W1695" s="80">
        <v>0.9785191533317168</v>
      </c>
    </row>
    <row r="1696" spans="2:23" x14ac:dyDescent="0.3">
      <c r="B1696">
        <v>81</v>
      </c>
      <c r="C1696">
        <v>2</v>
      </c>
      <c r="D1696">
        <v>180</v>
      </c>
      <c r="R1696" s="73">
        <f t="shared" si="140"/>
        <v>5.5194462896790418E-5</v>
      </c>
      <c r="S1696" s="74">
        <f t="shared" si="138"/>
        <v>5.6406113982400058E-5</v>
      </c>
      <c r="U1696" s="81">
        <f t="shared" si="139"/>
        <v>2.2584735926219013E-2</v>
      </c>
      <c r="W1696" s="80">
        <v>0.97741526407378099</v>
      </c>
    </row>
    <row r="1697" spans="2:23" x14ac:dyDescent="0.3">
      <c r="B1697">
        <v>81</v>
      </c>
      <c r="C1697">
        <v>2</v>
      </c>
      <c r="D1697">
        <v>200</v>
      </c>
      <c r="R1697" s="73">
        <f t="shared" si="140"/>
        <v>4.911488817602727E-5</v>
      </c>
      <c r="S1697" s="74">
        <f t="shared" si="138"/>
        <v>5.0249765868522179E-5</v>
      </c>
      <c r="U1697" s="81">
        <f t="shared" si="139"/>
        <v>2.3567033689739558E-2</v>
      </c>
      <c r="W1697" s="80">
        <v>0.97643296631026044</v>
      </c>
    </row>
    <row r="1698" spans="2:23" x14ac:dyDescent="0.3">
      <c r="B1698">
        <v>81</v>
      </c>
      <c r="C1698">
        <v>2</v>
      </c>
      <c r="D1698">
        <v>220</v>
      </c>
      <c r="R1698" s="73">
        <f t="shared" si="140"/>
        <v>4.4220785342774516E-5</v>
      </c>
      <c r="S1698" s="74">
        <f t="shared" si="138"/>
        <v>4.5288091316576267E-5</v>
      </c>
      <c r="U1698" s="81">
        <f t="shared" si="139"/>
        <v>2.4451449396595049E-2</v>
      </c>
      <c r="W1698" s="80">
        <v>0.97554855060340495</v>
      </c>
    </row>
    <row r="1699" spans="2:23" x14ac:dyDescent="0.3">
      <c r="B1699">
        <v>81</v>
      </c>
      <c r="C1699">
        <v>2</v>
      </c>
      <c r="D1699">
        <v>240</v>
      </c>
      <c r="R1699" s="73">
        <f t="shared" si="140"/>
        <v>4.0197809172953788E-5</v>
      </c>
      <c r="S1699" s="74">
        <f t="shared" si="138"/>
        <v>4.120533944526932E-5</v>
      </c>
      <c r="U1699" s="81">
        <f t="shared" si="139"/>
        <v>2.5255405580054124E-2</v>
      </c>
      <c r="W1699" s="80">
        <v>0.97474459441994588</v>
      </c>
    </row>
    <row r="1700" spans="2:23" x14ac:dyDescent="0.3">
      <c r="B1700">
        <v>81</v>
      </c>
      <c r="C1700">
        <v>2</v>
      </c>
      <c r="D1700">
        <v>260</v>
      </c>
      <c r="R1700" s="73">
        <f t="shared" si="140"/>
        <v>3.6833511738715298E-5</v>
      </c>
      <c r="S1700" s="74">
        <f t="shared" si="138"/>
        <v>3.7787859455259967E-5</v>
      </c>
      <c r="U1700" s="81">
        <f t="shared" si="139"/>
        <v>2.599207581482843E-2</v>
      </c>
      <c r="W1700" s="80">
        <v>0.97400792418517157</v>
      </c>
    </row>
    <row r="1701" spans="2:23" x14ac:dyDescent="0.3">
      <c r="B1701">
        <v>81</v>
      </c>
      <c r="C1701">
        <v>2</v>
      </c>
      <c r="D1701">
        <v>280</v>
      </c>
      <c r="R1701" s="73">
        <f t="shared" si="140"/>
        <v>3.3979188201210822E-5</v>
      </c>
      <c r="S1701" s="74">
        <f t="shared" si="138"/>
        <v>3.4885946363975306E-5</v>
      </c>
      <c r="U1701" s="81">
        <f t="shared" si="139"/>
        <v>2.6671659578852647E-2</v>
      </c>
      <c r="W1701" s="80">
        <v>0.97332834042114735</v>
      </c>
    </row>
    <row r="1702" spans="2:23" x14ac:dyDescent="0.3">
      <c r="B1702">
        <v>81</v>
      </c>
      <c r="C1702">
        <v>2</v>
      </c>
      <c r="D1702">
        <v>300</v>
      </c>
      <c r="R1702" s="73">
        <f t="shared" si="140"/>
        <v>3.1527663374869561E-5</v>
      </c>
      <c r="S1702" s="74">
        <f t="shared" si="138"/>
        <v>3.2391601133516698E-5</v>
      </c>
      <c r="U1702" s="81">
        <f t="shared" si="139"/>
        <v>2.7302212846350038E-2</v>
      </c>
      <c r="W1702" s="80">
        <v>0.97269778715364996</v>
      </c>
    </row>
    <row r="1703" spans="2:23" x14ac:dyDescent="0.3">
      <c r="B1703">
        <v>81</v>
      </c>
      <c r="C1703">
        <v>2</v>
      </c>
      <c r="D1703">
        <v>320</v>
      </c>
      <c r="R1703" s="73">
        <f t="shared" si="140"/>
        <v>2.9399756892162231E-5</v>
      </c>
      <c r="S1703" s="74">
        <f t="shared" si="138"/>
        <v>3.0224965328843879E-5</v>
      </c>
      <c r="U1703" s="81">
        <f t="shared" si="139"/>
        <v>2.7890207984193283E-2</v>
      </c>
      <c r="W1703" s="80">
        <v>0.97210979201580672</v>
      </c>
    </row>
    <row r="1704" spans="2:23" x14ac:dyDescent="0.3">
      <c r="B1704">
        <v>81</v>
      </c>
      <c r="C1704">
        <v>2</v>
      </c>
      <c r="D1704">
        <v>340</v>
      </c>
      <c r="R1704" s="73">
        <f t="shared" si="140"/>
        <v>2.7535714332166396E-5</v>
      </c>
      <c r="S1704" s="74">
        <f t="shared" si="138"/>
        <v>2.832572468493215E-5</v>
      </c>
      <c r="U1704" s="81">
        <f t="shared" si="139"/>
        <v>2.8440922270836611E-2</v>
      </c>
      <c r="W1704" s="80">
        <v>0.97155907772916339</v>
      </c>
    </row>
    <row r="1705" spans="2:23" x14ac:dyDescent="0.3">
      <c r="B1705">
        <v>81</v>
      </c>
      <c r="C1705">
        <v>2</v>
      </c>
      <c r="D1705">
        <v>360</v>
      </c>
      <c r="R1705" s="73">
        <f t="shared" si="140"/>
        <v>2.5889601929784956E-5</v>
      </c>
      <c r="S1705" s="74">
        <f t="shared" si="138"/>
        <v>2.6647480861685767E-5</v>
      </c>
      <c r="U1705" s="81">
        <f t="shared" si="139"/>
        <v>2.895871430943231E-2</v>
      </c>
      <c r="W1705" s="80">
        <v>0.97104128569056769</v>
      </c>
    </row>
    <row r="1706" spans="2:23" x14ac:dyDescent="0.3">
      <c r="B1706">
        <v>81</v>
      </c>
      <c r="C1706">
        <v>2</v>
      </c>
      <c r="D1706">
        <v>380</v>
      </c>
      <c r="R1706" s="73">
        <f t="shared" si="140"/>
        <v>2.4425534760347255E-5</v>
      </c>
      <c r="S1706" s="74">
        <f t="shared" si="138"/>
        <v>2.5153961134594545E-5</v>
      </c>
      <c r="U1706" s="81">
        <f t="shared" si="139"/>
        <v>2.9447225004639255E-2</v>
      </c>
      <c r="W1706" s="80">
        <v>0.97055277499536075</v>
      </c>
    </row>
    <row r="1707" spans="2:23" x14ac:dyDescent="0.3">
      <c r="B1707">
        <v>82</v>
      </c>
      <c r="C1707">
        <v>2</v>
      </c>
      <c r="D1707">
        <v>0</v>
      </c>
      <c r="R1707" s="73">
        <f t="shared" si="140"/>
        <v>0</v>
      </c>
      <c r="S1707" s="74">
        <f t="shared" ref="S1707:S1770" si="141">IF(D1707&gt;D1706,(U1707-U1706)/W1706/(D1707-D1706),0)</f>
        <v>0</v>
      </c>
      <c r="U1707" s="81">
        <f t="shared" ref="U1707:U1770" si="142">100%-W1707</f>
        <v>0</v>
      </c>
      <c r="W1707" s="80">
        <v>1</v>
      </c>
    </row>
    <row r="1708" spans="2:23" x14ac:dyDescent="0.3">
      <c r="B1708">
        <v>82</v>
      </c>
      <c r="C1708">
        <v>2</v>
      </c>
      <c r="D1708">
        <v>20</v>
      </c>
      <c r="R1708" s="73">
        <f t="shared" si="140"/>
        <v>1.2087035356093124E-4</v>
      </c>
      <c r="S1708" s="74">
        <f t="shared" si="141"/>
        <v>1.2087035356093124E-4</v>
      </c>
      <c r="U1708" s="81">
        <f t="shared" si="142"/>
        <v>2.4174070712186246E-3</v>
      </c>
      <c r="W1708" s="80">
        <v>0.99758259292878138</v>
      </c>
    </row>
    <row r="1709" spans="2:23" x14ac:dyDescent="0.3">
      <c r="B1709">
        <v>82</v>
      </c>
      <c r="C1709">
        <v>2</v>
      </c>
      <c r="D1709">
        <v>40</v>
      </c>
      <c r="R1709" s="73">
        <f t="shared" si="140"/>
        <v>5.5359755551787072E-5</v>
      </c>
      <c r="S1709" s="74">
        <f t="shared" si="141"/>
        <v>5.5493906914772385E-5</v>
      </c>
      <c r="U1709" s="81">
        <f t="shared" si="142"/>
        <v>3.5246021822543661E-3</v>
      </c>
      <c r="W1709" s="80">
        <v>0.99647539781774563</v>
      </c>
    </row>
    <row r="1710" spans="2:23" x14ac:dyDescent="0.3">
      <c r="B1710">
        <v>82</v>
      </c>
      <c r="C1710">
        <v>2</v>
      </c>
      <c r="D1710">
        <v>60</v>
      </c>
      <c r="R1710" s="73">
        <f t="shared" si="140"/>
        <v>4.3491997915945381E-5</v>
      </c>
      <c r="S1710" s="74">
        <f t="shared" si="141"/>
        <v>4.3645832111050298E-5</v>
      </c>
      <c r="U1710" s="81">
        <f t="shared" si="142"/>
        <v>4.3944421405732736E-3</v>
      </c>
      <c r="W1710" s="80">
        <v>0.99560555785942673</v>
      </c>
    </row>
    <row r="1711" spans="2:23" x14ac:dyDescent="0.3">
      <c r="B1711">
        <v>82</v>
      </c>
      <c r="C1711">
        <v>2</v>
      </c>
      <c r="D1711">
        <v>80</v>
      </c>
      <c r="R1711" s="73">
        <f t="shared" si="140"/>
        <v>3.7223044887541024E-5</v>
      </c>
      <c r="S1711" s="74">
        <f t="shared" si="141"/>
        <v>3.7387341396096031E-5</v>
      </c>
      <c r="U1711" s="81">
        <f t="shared" si="142"/>
        <v>5.1389030383240941E-3</v>
      </c>
      <c r="W1711" s="80">
        <v>0.99486109696167591</v>
      </c>
    </row>
    <row r="1712" spans="2:23" x14ac:dyDescent="0.3">
      <c r="B1712">
        <v>82</v>
      </c>
      <c r="C1712">
        <v>2</v>
      </c>
      <c r="D1712">
        <v>100</v>
      </c>
      <c r="R1712" s="73">
        <f t="shared" si="140"/>
        <v>3.3162694303479068E-5</v>
      </c>
      <c r="S1712" s="74">
        <f t="shared" si="141"/>
        <v>3.3333994468934956E-5</v>
      </c>
      <c r="U1712" s="81">
        <f t="shared" si="142"/>
        <v>5.8021569243936755E-3</v>
      </c>
      <c r="W1712" s="80">
        <v>0.99419784307560632</v>
      </c>
    </row>
    <row r="1713" spans="2:23" x14ac:dyDescent="0.3">
      <c r="B1713">
        <v>82</v>
      </c>
      <c r="C1713">
        <v>2</v>
      </c>
      <c r="D1713">
        <v>120</v>
      </c>
      <c r="R1713" s="73">
        <f t="shared" si="140"/>
        <v>3.0249046561453553E-5</v>
      </c>
      <c r="S1713" s="74">
        <f t="shared" si="141"/>
        <v>3.0425580554345646E-5</v>
      </c>
      <c r="U1713" s="81">
        <f t="shared" si="142"/>
        <v>6.4071378556227465E-3</v>
      </c>
      <c r="W1713" s="80">
        <v>0.99359286214437725</v>
      </c>
    </row>
    <row r="1714" spans="2:23" x14ac:dyDescent="0.3">
      <c r="B1714">
        <v>82</v>
      </c>
      <c r="C1714">
        <v>2</v>
      </c>
      <c r="D1714">
        <v>140</v>
      </c>
      <c r="R1714" s="73">
        <f t="shared" si="140"/>
        <v>2.8023036162500016E-5</v>
      </c>
      <c r="S1714" s="74">
        <f t="shared" si="141"/>
        <v>2.820374142183404E-5</v>
      </c>
      <c r="U1714" s="81">
        <f t="shared" si="142"/>
        <v>6.9675985788727468E-3</v>
      </c>
      <c r="W1714" s="80">
        <v>0.99303240142112725</v>
      </c>
    </row>
    <row r="1715" spans="2:23" x14ac:dyDescent="0.3">
      <c r="B1715">
        <v>82</v>
      </c>
      <c r="C1715">
        <v>2</v>
      </c>
      <c r="D1715">
        <v>160</v>
      </c>
      <c r="R1715" s="73">
        <f t="shared" si="140"/>
        <v>2.6248512391646717E-5</v>
      </c>
      <c r="S1715" s="74">
        <f t="shared" si="141"/>
        <v>2.6432684728194677E-5</v>
      </c>
      <c r="U1715" s="81">
        <f t="shared" si="142"/>
        <v>7.4925688267056811E-3</v>
      </c>
      <c r="W1715" s="80">
        <v>0.99250743117329432</v>
      </c>
    </row>
    <row r="1716" spans="2:23" x14ac:dyDescent="0.3">
      <c r="B1716">
        <v>82</v>
      </c>
      <c r="C1716">
        <v>2</v>
      </c>
      <c r="D1716">
        <v>180</v>
      </c>
      <c r="R1716" s="73">
        <f t="shared" si="140"/>
        <v>2.4789636752647892E-5</v>
      </c>
      <c r="S1716" s="74">
        <f t="shared" si="141"/>
        <v>2.4976776973188783E-5</v>
      </c>
      <c r="U1716" s="81">
        <f t="shared" si="142"/>
        <v>7.988361561758639E-3</v>
      </c>
      <c r="W1716" s="80">
        <v>0.99201163843824136</v>
      </c>
    </row>
    <row r="1717" spans="2:23" x14ac:dyDescent="0.3">
      <c r="B1717">
        <v>82</v>
      </c>
      <c r="C1717">
        <v>2</v>
      </c>
      <c r="D1717">
        <v>200</v>
      </c>
      <c r="R1717" s="73">
        <f t="shared" si="140"/>
        <v>2.3561882568634562E-5</v>
      </c>
      <c r="S1717" s="74">
        <f t="shared" si="141"/>
        <v>2.3751619089599454E-5</v>
      </c>
      <c r="U1717" s="81">
        <f t="shared" si="142"/>
        <v>8.4595992131313302E-3</v>
      </c>
      <c r="W1717" s="80">
        <v>0.99154040078686867</v>
      </c>
    </row>
    <row r="1718" spans="2:23" x14ac:dyDescent="0.3">
      <c r="B1718">
        <v>82</v>
      </c>
      <c r="C1718">
        <v>2</v>
      </c>
      <c r="D1718">
        <v>220</v>
      </c>
      <c r="R1718" s="73">
        <f t="shared" si="140"/>
        <v>2.2509478664983763E-5</v>
      </c>
      <c r="S1718" s="74">
        <f t="shared" si="141"/>
        <v>2.2701524463471829E-5</v>
      </c>
      <c r="U1718" s="81">
        <f t="shared" si="142"/>
        <v>8.9097887864310055E-3</v>
      </c>
      <c r="W1718" s="80">
        <v>0.99109021121356899</v>
      </c>
    </row>
    <row r="1719" spans="2:23" x14ac:dyDescent="0.3">
      <c r="B1719">
        <v>82</v>
      </c>
      <c r="C1719">
        <v>2</v>
      </c>
      <c r="D1719">
        <v>240</v>
      </c>
      <c r="R1719" s="73">
        <f t="shared" si="140"/>
        <v>2.1593914921885782E-5</v>
      </c>
      <c r="S1719" s="74">
        <f t="shared" si="141"/>
        <v>2.1788041772145535E-5</v>
      </c>
      <c r="U1719" s="81">
        <f t="shared" si="142"/>
        <v>9.3416670848687211E-3</v>
      </c>
      <c r="W1719" s="80">
        <v>0.99065833291513128</v>
      </c>
    </row>
    <row r="1720" spans="2:23" x14ac:dyDescent="0.3">
      <c r="B1720">
        <v>82</v>
      </c>
      <c r="C1720">
        <v>2</v>
      </c>
      <c r="D1720">
        <v>260</v>
      </c>
      <c r="R1720" s="73">
        <f t="shared" si="140"/>
        <v>2.078761493009007E-5</v>
      </c>
      <c r="S1720" s="74">
        <f t="shared" si="141"/>
        <v>2.0983637081939251E-5</v>
      </c>
      <c r="U1720" s="81">
        <f t="shared" si="142"/>
        <v>9.7574193834705225E-3</v>
      </c>
      <c r="W1720" s="80">
        <v>0.99024258061652948</v>
      </c>
    </row>
    <row r="1721" spans="2:23" x14ac:dyDescent="0.3">
      <c r="B1721">
        <v>82</v>
      </c>
      <c r="C1721">
        <v>2</v>
      </c>
      <c r="D1721">
        <v>280</v>
      </c>
      <c r="R1721" s="73">
        <f t="shared" si="140"/>
        <v>2.0070234617747264E-5</v>
      </c>
      <c r="S1721" s="74">
        <f t="shared" si="141"/>
        <v>2.0267997974043334E-5</v>
      </c>
      <c r="U1721" s="81">
        <f t="shared" si="142"/>
        <v>1.0158824075825468E-2</v>
      </c>
      <c r="W1721" s="80">
        <v>0.98984117592417453</v>
      </c>
    </row>
    <row r="1722" spans="2:23" x14ac:dyDescent="0.3">
      <c r="B1722">
        <v>82</v>
      </c>
      <c r="C1722">
        <v>2</v>
      </c>
      <c r="D1722">
        <v>300</v>
      </c>
      <c r="R1722" s="73">
        <f t="shared" si="140"/>
        <v>1.9426387673598945E-5</v>
      </c>
      <c r="S1722" s="74">
        <f t="shared" si="141"/>
        <v>1.9625762340570763E-5</v>
      </c>
      <c r="U1722" s="81">
        <f t="shared" si="142"/>
        <v>1.0547351829297447E-2</v>
      </c>
      <c r="W1722" s="80">
        <v>0.98945264817070255</v>
      </c>
    </row>
    <row r="1723" spans="2:23" x14ac:dyDescent="0.3">
      <c r="B1723">
        <v>82</v>
      </c>
      <c r="C1723">
        <v>2</v>
      </c>
      <c r="D1723">
        <v>320</v>
      </c>
      <c r="R1723" s="73">
        <f t="shared" si="140"/>
        <v>1.8844189573408164E-5</v>
      </c>
      <c r="S1723" s="74">
        <f t="shared" si="141"/>
        <v>1.9045064570040068E-5</v>
      </c>
      <c r="U1723" s="81">
        <f t="shared" si="142"/>
        <v>1.092423562076561E-2</v>
      </c>
      <c r="W1723" s="80">
        <v>0.98907576437923439</v>
      </c>
    </row>
    <row r="1724" spans="2:23" x14ac:dyDescent="0.3">
      <c r="B1724">
        <v>82</v>
      </c>
      <c r="C1724">
        <v>2</v>
      </c>
      <c r="D1724">
        <v>340</v>
      </c>
      <c r="R1724" s="73">
        <f t="shared" si="140"/>
        <v>1.8314293016069573E-5</v>
      </c>
      <c r="S1724" s="74">
        <f t="shared" si="141"/>
        <v>1.8516572416031265E-5</v>
      </c>
      <c r="U1724" s="81">
        <f t="shared" si="142"/>
        <v>1.1290521481087001E-2</v>
      </c>
      <c r="W1724" s="80">
        <v>0.988709478518913</v>
      </c>
    </row>
    <row r="1725" spans="2:23" x14ac:dyDescent="0.3">
      <c r="B1725">
        <v>82</v>
      </c>
      <c r="C1725">
        <v>2</v>
      </c>
      <c r="D1725">
        <v>360</v>
      </c>
      <c r="R1725" s="73">
        <f t="shared" si="140"/>
        <v>1.7829229866750395E-5</v>
      </c>
      <c r="S1725" s="74">
        <f t="shared" si="141"/>
        <v>1.8032829920330676E-5</v>
      </c>
      <c r="U1725" s="81">
        <f t="shared" si="142"/>
        <v>1.1647106078422009E-2</v>
      </c>
      <c r="W1725" s="80">
        <v>0.98835289392157799</v>
      </c>
    </row>
    <row r="1726" spans="2:23" x14ac:dyDescent="0.3">
      <c r="B1726">
        <v>82</v>
      </c>
      <c r="C1726">
        <v>2</v>
      </c>
      <c r="D1726">
        <v>380</v>
      </c>
      <c r="R1726" s="73">
        <f t="shared" si="140"/>
        <v>1.7382950658556552E-5</v>
      </c>
      <c r="S1726" s="74">
        <f t="shared" si="141"/>
        <v>1.7587797602923618E-5</v>
      </c>
      <c r="U1726" s="81">
        <f t="shared" si="142"/>
        <v>1.199476509159314E-2</v>
      </c>
      <c r="W1726" s="80">
        <v>0.98800523490840686</v>
      </c>
    </row>
    <row r="1727" spans="2:23" x14ac:dyDescent="0.3">
      <c r="B1727">
        <v>83</v>
      </c>
      <c r="C1727">
        <v>2</v>
      </c>
      <c r="D1727">
        <v>0</v>
      </c>
      <c r="R1727" s="73">
        <f t="shared" si="140"/>
        <v>0</v>
      </c>
      <c r="S1727" s="74">
        <f t="shared" si="141"/>
        <v>0</v>
      </c>
      <c r="U1727" s="81">
        <f t="shared" si="142"/>
        <v>0</v>
      </c>
      <c r="W1727" s="80">
        <v>1</v>
      </c>
    </row>
    <row r="1728" spans="2:23" x14ac:dyDescent="0.3">
      <c r="B1728">
        <v>83</v>
      </c>
      <c r="C1728">
        <v>2</v>
      </c>
      <c r="D1728">
        <v>20</v>
      </c>
      <c r="R1728" s="73">
        <f t="shared" si="140"/>
        <v>1.3845392380577582E-4</v>
      </c>
      <c r="S1728" s="74">
        <f t="shared" si="141"/>
        <v>1.3845392380577582E-4</v>
      </c>
      <c r="U1728" s="81">
        <f t="shared" si="142"/>
        <v>2.7690784761155163E-3</v>
      </c>
      <c r="W1728" s="80">
        <v>0.99723092152388448</v>
      </c>
    </row>
    <row r="1729" spans="2:23" x14ac:dyDescent="0.3">
      <c r="B1729">
        <v>83</v>
      </c>
      <c r="C1729">
        <v>2</v>
      </c>
      <c r="D1729">
        <v>40</v>
      </c>
      <c r="R1729" s="73">
        <f t="shared" si="140"/>
        <v>5.235897378887966E-5</v>
      </c>
      <c r="S1729" s="74">
        <f t="shared" si="141"/>
        <v>5.2504362488949973E-5</v>
      </c>
      <c r="U1729" s="81">
        <f t="shared" si="142"/>
        <v>3.8162579518931095E-3</v>
      </c>
      <c r="W1729" s="80">
        <v>0.99618374204810689</v>
      </c>
    </row>
    <row r="1730" spans="2:23" x14ac:dyDescent="0.3">
      <c r="B1730">
        <v>83</v>
      </c>
      <c r="C1730">
        <v>2</v>
      </c>
      <c r="D1730">
        <v>60</v>
      </c>
      <c r="R1730" s="73">
        <f t="shared" si="140"/>
        <v>3.9398877971041915E-5</v>
      </c>
      <c r="S1730" s="74">
        <f t="shared" si="141"/>
        <v>3.9549810248900143E-5</v>
      </c>
      <c r="U1730" s="81">
        <f t="shared" si="142"/>
        <v>4.6042355113139477E-3</v>
      </c>
      <c r="W1730" s="80">
        <v>0.99539576448868605</v>
      </c>
    </row>
    <row r="1731" spans="2:23" x14ac:dyDescent="0.3">
      <c r="B1731">
        <v>83</v>
      </c>
      <c r="C1731">
        <v>2</v>
      </c>
      <c r="D1731">
        <v>80</v>
      </c>
      <c r="R1731" s="73">
        <f t="shared" si="140"/>
        <v>3.2803860331981347E-5</v>
      </c>
      <c r="S1731" s="74">
        <f t="shared" si="141"/>
        <v>3.2955595655796272E-5</v>
      </c>
      <c r="U1731" s="81">
        <f t="shared" si="142"/>
        <v>5.2603127179535747E-3</v>
      </c>
      <c r="W1731" s="80">
        <v>0.99473968728204643</v>
      </c>
    </row>
    <row r="1732" spans="2:23" x14ac:dyDescent="0.3">
      <c r="B1732">
        <v>83</v>
      </c>
      <c r="C1732">
        <v>2</v>
      </c>
      <c r="D1732">
        <v>100</v>
      </c>
      <c r="R1732" s="73">
        <f t="shared" si="140"/>
        <v>2.863646161311295E-5</v>
      </c>
      <c r="S1732" s="74">
        <f t="shared" si="141"/>
        <v>2.8787894943004754E-5</v>
      </c>
      <c r="U1732" s="81">
        <f t="shared" si="142"/>
        <v>5.8330419502158337E-3</v>
      </c>
      <c r="W1732" s="80">
        <v>0.99416695804978417</v>
      </c>
    </row>
    <row r="1733" spans="2:23" x14ac:dyDescent="0.3">
      <c r="B1733">
        <v>83</v>
      </c>
      <c r="C1733">
        <v>2</v>
      </c>
      <c r="D1733">
        <v>120</v>
      </c>
      <c r="R1733" s="73">
        <f t="shared" si="140"/>
        <v>2.5701269542166561E-5</v>
      </c>
      <c r="S1733" s="74">
        <f t="shared" si="141"/>
        <v>2.5852065726046326E-5</v>
      </c>
      <c r="U1733" s="81">
        <f t="shared" si="142"/>
        <v>6.3470673410591649E-3</v>
      </c>
      <c r="W1733" s="80">
        <v>0.99365293265894084</v>
      </c>
    </row>
    <row r="1734" spans="2:23" x14ac:dyDescent="0.3">
      <c r="B1734">
        <v>83</v>
      </c>
      <c r="C1734">
        <v>2</v>
      </c>
      <c r="D1734">
        <v>140</v>
      </c>
      <c r="R1734" s="73">
        <f t="shared" si="140"/>
        <v>2.3492295231136716E-5</v>
      </c>
      <c r="S1734" s="74">
        <f t="shared" si="141"/>
        <v>2.3642354849467503E-5</v>
      </c>
      <c r="U1734" s="81">
        <f t="shared" si="142"/>
        <v>6.8169132456818993E-3</v>
      </c>
      <c r="W1734" s="80">
        <v>0.9931830867543181</v>
      </c>
    </row>
    <row r="1735" spans="2:23" x14ac:dyDescent="0.3">
      <c r="B1735">
        <v>83</v>
      </c>
      <c r="C1735">
        <v>2</v>
      </c>
      <c r="D1735">
        <v>160</v>
      </c>
      <c r="R1735" s="73">
        <f t="shared" si="140"/>
        <v>2.1753454858514098E-5</v>
      </c>
      <c r="S1735" s="74">
        <f t="shared" si="141"/>
        <v>2.1902764101232839E-5</v>
      </c>
      <c r="U1735" s="81">
        <f t="shared" si="142"/>
        <v>7.2519823428521812E-3</v>
      </c>
      <c r="W1735" s="80">
        <v>0.99274801765714782</v>
      </c>
    </row>
    <row r="1736" spans="2:23" x14ac:dyDescent="0.3">
      <c r="B1736">
        <v>83</v>
      </c>
      <c r="C1736">
        <v>2</v>
      </c>
      <c r="D1736">
        <v>180</v>
      </c>
      <c r="R1736" s="73">
        <f t="shared" si="140"/>
        <v>2.0339398613189453E-5</v>
      </c>
      <c r="S1736" s="74">
        <f t="shared" si="141"/>
        <v>2.0487977061077145E-5</v>
      </c>
      <c r="U1736" s="81">
        <f t="shared" si="142"/>
        <v>7.6587703151159703E-3</v>
      </c>
      <c r="W1736" s="80">
        <v>0.99234122968488403</v>
      </c>
    </row>
    <row r="1737" spans="2:23" x14ac:dyDescent="0.3">
      <c r="B1737">
        <v>83</v>
      </c>
      <c r="C1737">
        <v>2</v>
      </c>
      <c r="D1737">
        <v>200</v>
      </c>
      <c r="R1737" s="73">
        <f t="shared" si="140"/>
        <v>1.9160703016152247E-5</v>
      </c>
      <c r="S1737" s="74">
        <f t="shared" si="141"/>
        <v>1.930858301860207E-5</v>
      </c>
      <c r="U1737" s="81">
        <f t="shared" si="142"/>
        <v>8.0419843754390152E-3</v>
      </c>
      <c r="W1737" s="80">
        <v>0.99195801562456098</v>
      </c>
    </row>
    <row r="1738" spans="2:23" x14ac:dyDescent="0.3">
      <c r="B1738">
        <v>83</v>
      </c>
      <c r="C1738">
        <v>2</v>
      </c>
      <c r="D1738">
        <v>220</v>
      </c>
      <c r="R1738" s="73">
        <f t="shared" si="140"/>
        <v>1.8158947238106073E-5</v>
      </c>
      <c r="S1738" s="74">
        <f t="shared" si="141"/>
        <v>1.8306165132072405E-5</v>
      </c>
      <c r="U1738" s="81">
        <f t="shared" si="142"/>
        <v>8.4051633202011367E-3</v>
      </c>
      <c r="W1738" s="80">
        <v>0.99159483667979886</v>
      </c>
    </row>
    <row r="1739" spans="2:23" x14ac:dyDescent="0.3">
      <c r="B1739">
        <v>83</v>
      </c>
      <c r="C1739">
        <v>2</v>
      </c>
      <c r="D1739">
        <v>240</v>
      </c>
      <c r="R1739" s="73">
        <f t="shared" si="140"/>
        <v>1.7294144301255309E-5</v>
      </c>
      <c r="S1739" s="74">
        <f t="shared" si="141"/>
        <v>1.744073654030114E-5</v>
      </c>
      <c r="U1739" s="81">
        <f t="shared" si="142"/>
        <v>8.7510462062262429E-3</v>
      </c>
      <c r="W1739" s="80">
        <v>0.99124895379377376</v>
      </c>
    </row>
    <row r="1740" spans="2:23" x14ac:dyDescent="0.3">
      <c r="B1740">
        <v>83</v>
      </c>
      <c r="C1740">
        <v>2</v>
      </c>
      <c r="D1740">
        <v>260</v>
      </c>
      <c r="R1740" s="73">
        <f t="shared" si="140"/>
        <v>1.6537885459705359E-5</v>
      </c>
      <c r="S1740" s="74">
        <f t="shared" si="141"/>
        <v>1.668388692508624E-5</v>
      </c>
      <c r="U1740" s="81">
        <f t="shared" si="142"/>
        <v>9.08180391542035E-3</v>
      </c>
      <c r="W1740" s="80">
        <v>0.99091819608457965</v>
      </c>
    </row>
    <row r="1741" spans="2:23" x14ac:dyDescent="0.3">
      <c r="B1741">
        <v>83</v>
      </c>
      <c r="C1741">
        <v>2</v>
      </c>
      <c r="D1741">
        <v>280</v>
      </c>
      <c r="R1741" s="73">
        <f t="shared" ref="R1741:R1804" si="143">IF(D1741&gt;D1740,(U1741-U1740)/1/(D1741-D1740),0)</f>
        <v>1.586936244909465E-5</v>
      </c>
      <c r="S1741" s="74">
        <f t="shared" si="141"/>
        <v>1.6014805774885701E-5</v>
      </c>
      <c r="U1741" s="81">
        <f t="shared" si="142"/>
        <v>9.399191164402243E-3</v>
      </c>
      <c r="W1741" s="80">
        <v>0.99060080883559776</v>
      </c>
    </row>
    <row r="1742" spans="2:23" x14ac:dyDescent="0.3">
      <c r="B1742">
        <v>83</v>
      </c>
      <c r="C1742">
        <v>2</v>
      </c>
      <c r="D1742">
        <v>300</v>
      </c>
      <c r="R1742" s="73">
        <f t="shared" si="143"/>
        <v>1.5272941059063516E-5</v>
      </c>
      <c r="S1742" s="74">
        <f t="shared" si="141"/>
        <v>1.5417856439079738E-5</v>
      </c>
      <c r="U1742" s="81">
        <f t="shared" si="142"/>
        <v>9.7046499855835133E-3</v>
      </c>
      <c r="W1742" s="80">
        <v>0.99029535001441649</v>
      </c>
    </row>
    <row r="1743" spans="2:23" x14ac:dyDescent="0.3">
      <c r="B1743">
        <v>83</v>
      </c>
      <c r="C1743">
        <v>2</v>
      </c>
      <c r="D1743">
        <v>320</v>
      </c>
      <c r="R1743" s="73">
        <f t="shared" si="143"/>
        <v>1.4736618394395328E-5</v>
      </c>
      <c r="S1743" s="74">
        <f t="shared" si="141"/>
        <v>1.4881033617072722E-5</v>
      </c>
      <c r="U1743" s="81">
        <f t="shared" si="142"/>
        <v>9.9993823534714199E-3</v>
      </c>
      <c r="W1743" s="80">
        <v>0.99000061764652858</v>
      </c>
    </row>
    <row r="1744" spans="2:23" x14ac:dyDescent="0.3">
      <c r="B1744">
        <v>83</v>
      </c>
      <c r="C1744">
        <v>2</v>
      </c>
      <c r="D1744">
        <v>340</v>
      </c>
      <c r="R1744" s="73">
        <f t="shared" si="143"/>
        <v>1.4251007150251072E-5</v>
      </c>
      <c r="S1744" s="74">
        <f t="shared" si="141"/>
        <v>1.4394947736627853E-5</v>
      </c>
      <c r="U1744" s="81">
        <f t="shared" si="142"/>
        <v>1.0284402496476441E-2</v>
      </c>
      <c r="W1744" s="80">
        <v>0.98971559750352356</v>
      </c>
    </row>
    <row r="1745" spans="2:23" x14ac:dyDescent="0.3">
      <c r="B1745">
        <v>83</v>
      </c>
      <c r="C1745">
        <v>2</v>
      </c>
      <c r="D1745">
        <v>360</v>
      </c>
      <c r="R1745" s="73">
        <f t="shared" si="143"/>
        <v>1.3808646622337495E-5</v>
      </c>
      <c r="S1745" s="74">
        <f t="shared" si="141"/>
        <v>1.3952136004695363E-5</v>
      </c>
      <c r="U1745" s="81">
        <f t="shared" si="142"/>
        <v>1.0560575428923191E-2</v>
      </c>
      <c r="W1745" s="80">
        <v>0.98943942457107681</v>
      </c>
    </row>
    <row r="1746" spans="2:23" x14ac:dyDescent="0.3">
      <c r="B1746">
        <v>83</v>
      </c>
      <c r="C1746">
        <v>2</v>
      </c>
      <c r="D1746">
        <v>380</v>
      </c>
      <c r="R1746" s="73">
        <f t="shared" si="143"/>
        <v>1.3403523136334972E-5</v>
      </c>
      <c r="S1746" s="74">
        <f t="shared" si="141"/>
        <v>1.3546582846287346E-5</v>
      </c>
      <c r="U1746" s="81">
        <f t="shared" si="142"/>
        <v>1.0828645891649891E-2</v>
      </c>
      <c r="W1746" s="80">
        <v>0.98917135410835011</v>
      </c>
    </row>
    <row r="1747" spans="2:23" x14ac:dyDescent="0.3">
      <c r="B1747">
        <v>84</v>
      </c>
      <c r="C1747">
        <v>2</v>
      </c>
      <c r="D1747">
        <v>0</v>
      </c>
      <c r="R1747" s="73">
        <f t="shared" si="143"/>
        <v>0</v>
      </c>
      <c r="S1747" s="74">
        <f t="shared" si="141"/>
        <v>0</v>
      </c>
      <c r="U1747" s="81">
        <f t="shared" si="142"/>
        <v>0</v>
      </c>
      <c r="W1747" s="80">
        <v>1</v>
      </c>
    </row>
    <row r="1748" spans="2:23" x14ac:dyDescent="0.3">
      <c r="B1748">
        <v>84</v>
      </c>
      <c r="C1748">
        <v>2</v>
      </c>
      <c r="D1748">
        <v>20</v>
      </c>
      <c r="R1748" s="73">
        <f t="shared" si="143"/>
        <v>1.4152945966687259E-4</v>
      </c>
      <c r="S1748" s="74">
        <f t="shared" si="141"/>
        <v>1.4152945966687259E-4</v>
      </c>
      <c r="U1748" s="81">
        <f t="shared" si="142"/>
        <v>2.8305891933374516E-3</v>
      </c>
      <c r="W1748" s="80">
        <v>0.99716941080666255</v>
      </c>
    </row>
    <row r="1749" spans="2:23" x14ac:dyDescent="0.3">
      <c r="B1749">
        <v>84</v>
      </c>
      <c r="C1749">
        <v>2</v>
      </c>
      <c r="D1749">
        <v>40</v>
      </c>
      <c r="R1749" s="73">
        <f t="shared" si="143"/>
        <v>5.0254041302782995E-5</v>
      </c>
      <c r="S1749" s="74">
        <f t="shared" si="141"/>
        <v>5.0396693639177986E-5</v>
      </c>
      <c r="U1749" s="81">
        <f t="shared" si="142"/>
        <v>3.8356700193931115E-3</v>
      </c>
      <c r="W1749" s="80">
        <v>0.99616432998060689</v>
      </c>
    </row>
    <row r="1750" spans="2:23" x14ac:dyDescent="0.3">
      <c r="B1750">
        <v>84</v>
      </c>
      <c r="C1750">
        <v>2</v>
      </c>
      <c r="D1750">
        <v>60</v>
      </c>
      <c r="R1750" s="73">
        <f t="shared" si="143"/>
        <v>3.7341923124506462E-5</v>
      </c>
      <c r="S1750" s="74">
        <f t="shared" si="141"/>
        <v>3.7485705922870598E-5</v>
      </c>
      <c r="U1750" s="81">
        <f t="shared" si="142"/>
        <v>4.5825084818832407E-3</v>
      </c>
      <c r="W1750" s="80">
        <v>0.99541749151811676</v>
      </c>
    </row>
    <row r="1751" spans="2:23" x14ac:dyDescent="0.3">
      <c r="B1751">
        <v>84</v>
      </c>
      <c r="C1751">
        <v>2</v>
      </c>
      <c r="D1751">
        <v>80</v>
      </c>
      <c r="R1751" s="73">
        <f t="shared" si="143"/>
        <v>3.0843775221600647E-5</v>
      </c>
      <c r="S1751" s="74">
        <f t="shared" si="141"/>
        <v>3.0985767765202348E-5</v>
      </c>
      <c r="U1751" s="81">
        <f t="shared" si="142"/>
        <v>5.1993839863152536E-3</v>
      </c>
      <c r="W1751" s="80">
        <v>0.99480061601368475</v>
      </c>
    </row>
    <row r="1752" spans="2:23" x14ac:dyDescent="0.3">
      <c r="B1752">
        <v>84</v>
      </c>
      <c r="C1752">
        <v>2</v>
      </c>
      <c r="D1752">
        <v>100</v>
      </c>
      <c r="R1752" s="73">
        <f t="shared" si="143"/>
        <v>2.6767384582510047E-5</v>
      </c>
      <c r="S1752" s="74">
        <f t="shared" si="141"/>
        <v>2.6907285893902002E-5</v>
      </c>
      <c r="U1752" s="81">
        <f t="shared" si="142"/>
        <v>5.7347316779654545E-3</v>
      </c>
      <c r="W1752" s="80">
        <v>0.99426526832203455</v>
      </c>
    </row>
    <row r="1753" spans="2:23" x14ac:dyDescent="0.3">
      <c r="B1753">
        <v>84</v>
      </c>
      <c r="C1753">
        <v>2</v>
      </c>
      <c r="D1753">
        <v>120</v>
      </c>
      <c r="R1753" s="73">
        <f t="shared" si="143"/>
        <v>2.3911995132752662E-5</v>
      </c>
      <c r="S1753" s="74">
        <f t="shared" si="141"/>
        <v>2.40499149418219E-5</v>
      </c>
      <c r="U1753" s="81">
        <f t="shared" si="142"/>
        <v>6.2129715806205077E-3</v>
      </c>
      <c r="W1753" s="80">
        <v>0.99378702841937949</v>
      </c>
    </row>
    <row r="1754" spans="2:23" x14ac:dyDescent="0.3">
      <c r="B1754">
        <v>84</v>
      </c>
      <c r="C1754">
        <v>2</v>
      </c>
      <c r="D1754">
        <v>140</v>
      </c>
      <c r="R1754" s="73">
        <f t="shared" si="143"/>
        <v>2.1772541000841806E-5</v>
      </c>
      <c r="S1754" s="74">
        <f t="shared" si="141"/>
        <v>2.1908658875806701E-5</v>
      </c>
      <c r="U1754" s="81">
        <f t="shared" si="142"/>
        <v>6.6484224006373438E-3</v>
      </c>
      <c r="W1754" s="80">
        <v>0.99335157759936266</v>
      </c>
    </row>
    <row r="1755" spans="2:23" x14ac:dyDescent="0.3">
      <c r="B1755">
        <v>84</v>
      </c>
      <c r="C1755">
        <v>2</v>
      </c>
      <c r="D1755">
        <v>160</v>
      </c>
      <c r="R1755" s="73">
        <f t="shared" si="143"/>
        <v>2.0094638083284487E-5</v>
      </c>
      <c r="S1755" s="74">
        <f t="shared" si="141"/>
        <v>2.0229129883547669E-5</v>
      </c>
      <c r="U1755" s="81">
        <f t="shared" si="142"/>
        <v>7.0503151623030336E-3</v>
      </c>
      <c r="W1755" s="80">
        <v>0.99294968483769697</v>
      </c>
    </row>
    <row r="1756" spans="2:23" x14ac:dyDescent="0.3">
      <c r="B1756">
        <v>84</v>
      </c>
      <c r="C1756">
        <v>2</v>
      </c>
      <c r="D1756">
        <v>180</v>
      </c>
      <c r="R1756" s="73">
        <f t="shared" si="143"/>
        <v>1.8734471175552158E-5</v>
      </c>
      <c r="S1756" s="74">
        <f t="shared" si="141"/>
        <v>1.8867492947152109E-5</v>
      </c>
      <c r="U1756" s="81">
        <f t="shared" si="142"/>
        <v>7.4250045858140767E-3</v>
      </c>
      <c r="W1756" s="80">
        <v>0.99257499541418592</v>
      </c>
    </row>
    <row r="1757" spans="2:23" x14ac:dyDescent="0.3">
      <c r="B1757">
        <v>84</v>
      </c>
      <c r="C1757">
        <v>2</v>
      </c>
      <c r="D1757">
        <v>200</v>
      </c>
      <c r="R1757" s="73">
        <f t="shared" si="143"/>
        <v>1.7603857455306127E-5</v>
      </c>
      <c r="S1757" s="74">
        <f t="shared" si="141"/>
        <v>1.7735543950470277E-5</v>
      </c>
      <c r="U1757" s="81">
        <f t="shared" si="142"/>
        <v>7.7770817349201993E-3</v>
      </c>
      <c r="W1757" s="80">
        <v>0.9922229182650798</v>
      </c>
    </row>
    <row r="1758" spans="2:23" x14ac:dyDescent="0.3">
      <c r="B1758">
        <v>84</v>
      </c>
      <c r="C1758">
        <v>2</v>
      </c>
      <c r="D1758">
        <v>220</v>
      </c>
      <c r="R1758" s="73">
        <f t="shared" si="143"/>
        <v>1.6645354650990372E-5</v>
      </c>
      <c r="S1758" s="74">
        <f t="shared" si="141"/>
        <v>1.6775821586640112E-5</v>
      </c>
      <c r="U1758" s="81">
        <f t="shared" si="142"/>
        <v>8.1099888279400068E-3</v>
      </c>
      <c r="W1758" s="80">
        <v>0.99189001117205999</v>
      </c>
    </row>
    <row r="1759" spans="2:23" x14ac:dyDescent="0.3">
      <c r="B1759">
        <v>84</v>
      </c>
      <c r="C1759">
        <v>2</v>
      </c>
      <c r="D1759">
        <v>240</v>
      </c>
      <c r="R1759" s="73">
        <f t="shared" si="143"/>
        <v>1.5819747175011002E-5</v>
      </c>
      <c r="S1759" s="74">
        <f t="shared" si="141"/>
        <v>1.5949094150386397E-5</v>
      </c>
      <c r="U1759" s="81">
        <f t="shared" si="142"/>
        <v>8.4263837714402268E-3</v>
      </c>
      <c r="W1759" s="80">
        <v>0.99157361622855977</v>
      </c>
    </row>
    <row r="1760" spans="2:23" x14ac:dyDescent="0.3">
      <c r="B1760">
        <v>84</v>
      </c>
      <c r="C1760">
        <v>2</v>
      </c>
      <c r="D1760">
        <v>260</v>
      </c>
      <c r="R1760" s="73">
        <f t="shared" si="143"/>
        <v>1.5099238979149331E-5</v>
      </c>
      <c r="S1760" s="74">
        <f t="shared" si="141"/>
        <v>1.5227552177698249E-5</v>
      </c>
      <c r="U1760" s="81">
        <f t="shared" si="142"/>
        <v>8.7283685510232134E-3</v>
      </c>
      <c r="W1760" s="80">
        <v>0.99127163144897679</v>
      </c>
    </row>
    <row r="1761" spans="2:23" x14ac:dyDescent="0.3">
      <c r="B1761">
        <v>84</v>
      </c>
      <c r="C1761">
        <v>2</v>
      </c>
      <c r="D1761">
        <v>280</v>
      </c>
      <c r="R1761" s="73">
        <f t="shared" si="143"/>
        <v>1.4463513474810563E-5</v>
      </c>
      <c r="S1761" s="74">
        <f t="shared" si="141"/>
        <v>1.4590867947737729E-5</v>
      </c>
      <c r="U1761" s="81">
        <f t="shared" si="142"/>
        <v>9.0176388205194247E-3</v>
      </c>
      <c r="W1761" s="80">
        <v>0.99098236117948058</v>
      </c>
    </row>
    <row r="1762" spans="2:23" x14ac:dyDescent="0.3">
      <c r="B1762">
        <v>84</v>
      </c>
      <c r="C1762">
        <v>2</v>
      </c>
      <c r="D1762">
        <v>300</v>
      </c>
      <c r="R1762" s="73">
        <f t="shared" si="143"/>
        <v>1.3897335327239801E-5</v>
      </c>
      <c r="S1762" s="74">
        <f t="shared" si="141"/>
        <v>1.4023796862235778E-5</v>
      </c>
      <c r="U1762" s="81">
        <f t="shared" si="142"/>
        <v>9.2955855270642207E-3</v>
      </c>
      <c r="W1762" s="80">
        <v>0.99070441447293578</v>
      </c>
    </row>
    <row r="1763" spans="2:23" x14ac:dyDescent="0.3">
      <c r="B1763">
        <v>84</v>
      </c>
      <c r="C1763">
        <v>2</v>
      </c>
      <c r="D1763">
        <v>320</v>
      </c>
      <c r="R1763" s="73">
        <f t="shared" si="143"/>
        <v>1.3389028692556426E-5</v>
      </c>
      <c r="S1763" s="74">
        <f t="shared" si="141"/>
        <v>1.3514655327017511E-5</v>
      </c>
      <c r="U1763" s="81">
        <f t="shared" si="142"/>
        <v>9.5633661009153492E-3</v>
      </c>
      <c r="W1763" s="80">
        <v>0.99043663389908465</v>
      </c>
    </row>
    <row r="1764" spans="2:23" x14ac:dyDescent="0.3">
      <c r="B1764">
        <v>84</v>
      </c>
      <c r="C1764">
        <v>2</v>
      </c>
      <c r="D1764">
        <v>340</v>
      </c>
      <c r="R1764" s="73">
        <f t="shared" si="143"/>
        <v>1.2929477135403821E-5</v>
      </c>
      <c r="S1764" s="74">
        <f t="shared" si="141"/>
        <v>1.3054320380400229E-5</v>
      </c>
      <c r="U1764" s="81">
        <f t="shared" si="142"/>
        <v>9.8219556436234257E-3</v>
      </c>
      <c r="W1764" s="80">
        <v>0.99017804435637657</v>
      </c>
    </row>
    <row r="1765" spans="2:23" x14ac:dyDescent="0.3">
      <c r="B1765">
        <v>84</v>
      </c>
      <c r="C1765">
        <v>2</v>
      </c>
      <c r="D1765">
        <v>360</v>
      </c>
      <c r="R1765" s="73">
        <f t="shared" si="143"/>
        <v>1.2511446397939219E-5</v>
      </c>
      <c r="S1765" s="74">
        <f t="shared" si="141"/>
        <v>1.2635552231489595E-5</v>
      </c>
      <c r="U1765" s="81">
        <f t="shared" si="142"/>
        <v>1.007218457158221E-2</v>
      </c>
      <c r="W1765" s="80">
        <v>0.98992781542841779</v>
      </c>
    </row>
    <row r="1766" spans="2:23" x14ac:dyDescent="0.3">
      <c r="B1766">
        <v>84</v>
      </c>
      <c r="C1766">
        <v>2</v>
      </c>
      <c r="D1766">
        <v>380</v>
      </c>
      <c r="R1766" s="73">
        <f t="shared" si="143"/>
        <v>1.2129113756725873E-5</v>
      </c>
      <c r="S1766" s="74">
        <f t="shared" si="141"/>
        <v>1.2252523434223004E-5</v>
      </c>
      <c r="U1766" s="81">
        <f t="shared" si="142"/>
        <v>1.0314766846716727E-2</v>
      </c>
      <c r="W1766" s="80">
        <v>0.98968523315328327</v>
      </c>
    </row>
    <row r="1767" spans="2:23" x14ac:dyDescent="0.3">
      <c r="B1767">
        <v>85</v>
      </c>
      <c r="C1767">
        <v>2</v>
      </c>
      <c r="D1767">
        <v>0</v>
      </c>
      <c r="R1767" s="73">
        <f t="shared" si="143"/>
        <v>0</v>
      </c>
      <c r="S1767" s="74">
        <f t="shared" si="141"/>
        <v>0</v>
      </c>
      <c r="U1767" s="81">
        <f t="shared" si="142"/>
        <v>0</v>
      </c>
      <c r="W1767" s="80">
        <v>1</v>
      </c>
    </row>
    <row r="1768" spans="2:23" x14ac:dyDescent="0.3">
      <c r="B1768">
        <v>85</v>
      </c>
      <c r="C1768">
        <v>2</v>
      </c>
      <c r="D1768">
        <v>20</v>
      </c>
      <c r="R1768" s="73">
        <f t="shared" si="143"/>
        <v>1.9491614624111419E-4</v>
      </c>
      <c r="S1768" s="74">
        <f t="shared" si="141"/>
        <v>1.9491614624111419E-4</v>
      </c>
      <c r="U1768" s="81">
        <f t="shared" si="142"/>
        <v>3.8983229248222839E-3</v>
      </c>
      <c r="W1768" s="80">
        <v>0.99610167707517772</v>
      </c>
    </row>
    <row r="1769" spans="2:23" x14ac:dyDescent="0.3">
      <c r="B1769">
        <v>85</v>
      </c>
      <c r="C1769">
        <v>2</v>
      </c>
      <c r="D1769">
        <v>40</v>
      </c>
      <c r="R1769" s="73">
        <f t="shared" si="143"/>
        <v>8.3424886296068484E-5</v>
      </c>
      <c r="S1769" s="74">
        <f t="shared" si="141"/>
        <v>8.375137620591743E-5</v>
      </c>
      <c r="U1769" s="81">
        <f t="shared" si="142"/>
        <v>5.5668206507436535E-3</v>
      </c>
      <c r="W1769" s="80">
        <v>0.99443317934925635</v>
      </c>
    </row>
    <row r="1770" spans="2:23" x14ac:dyDescent="0.3">
      <c r="B1770">
        <v>85</v>
      </c>
      <c r="C1770">
        <v>2</v>
      </c>
      <c r="D1770">
        <v>60</v>
      </c>
      <c r="R1770" s="73">
        <f t="shared" si="143"/>
        <v>6.4496326626983788E-5</v>
      </c>
      <c r="S1770" s="74">
        <f t="shared" si="141"/>
        <v>6.485737600709313E-5</v>
      </c>
      <c r="U1770" s="81">
        <f t="shared" si="142"/>
        <v>6.8567471832833293E-3</v>
      </c>
      <c r="W1770" s="80">
        <v>0.99314325281671667</v>
      </c>
    </row>
    <row r="1771" spans="2:23" x14ac:dyDescent="0.3">
      <c r="B1771">
        <v>85</v>
      </c>
      <c r="C1771">
        <v>2</v>
      </c>
      <c r="D1771">
        <v>80</v>
      </c>
      <c r="R1771" s="73">
        <f t="shared" si="143"/>
        <v>5.4634743008591392E-5</v>
      </c>
      <c r="S1771" s="74">
        <f t="shared" ref="S1771:S1834" si="144">IF(D1771&gt;D1770,(U1771-U1770)/W1770/(D1771-D1770),0)</f>
        <v>5.5011946014473062E-5</v>
      </c>
      <c r="U1771" s="81">
        <f t="shared" ref="U1771:U1834" si="145">100%-W1771</f>
        <v>7.9494420434551571E-3</v>
      </c>
      <c r="W1771" s="80">
        <v>0.99205055795654484</v>
      </c>
    </row>
    <row r="1772" spans="2:23" x14ac:dyDescent="0.3">
      <c r="B1772">
        <v>85</v>
      </c>
      <c r="C1772">
        <v>2</v>
      </c>
      <c r="D1772">
        <v>100</v>
      </c>
      <c r="R1772" s="73">
        <f t="shared" si="143"/>
        <v>4.8305658686920158E-5</v>
      </c>
      <c r="S1772" s="74">
        <f t="shared" si="144"/>
        <v>4.8692738791883343E-5</v>
      </c>
      <c r="U1772" s="81">
        <f t="shared" si="145"/>
        <v>8.9155552171935604E-3</v>
      </c>
      <c r="W1772" s="80">
        <v>0.99108444478280644</v>
      </c>
    </row>
    <row r="1773" spans="2:23" x14ac:dyDescent="0.3">
      <c r="B1773">
        <v>85</v>
      </c>
      <c r="C1773">
        <v>2</v>
      </c>
      <c r="D1773">
        <v>120</v>
      </c>
      <c r="R1773" s="73">
        <f t="shared" si="143"/>
        <v>4.3795352411463154E-5</v>
      </c>
      <c r="S1773" s="74">
        <f t="shared" si="144"/>
        <v>4.4189324776518701E-5</v>
      </c>
      <c r="U1773" s="81">
        <f t="shared" si="145"/>
        <v>9.7914622654228234E-3</v>
      </c>
      <c r="W1773" s="80">
        <v>0.99020853773457718</v>
      </c>
    </row>
    <row r="1774" spans="2:23" x14ac:dyDescent="0.3">
      <c r="B1774">
        <v>85</v>
      </c>
      <c r="C1774">
        <v>2</v>
      </c>
      <c r="D1774">
        <v>140</v>
      </c>
      <c r="R1774" s="73">
        <f t="shared" si="143"/>
        <v>4.0368726061845714E-5</v>
      </c>
      <c r="S1774" s="74">
        <f t="shared" si="144"/>
        <v>4.0767903450117944E-5</v>
      </c>
      <c r="U1774" s="81">
        <f t="shared" si="145"/>
        <v>1.0598836786659738E-2</v>
      </c>
      <c r="W1774" s="80">
        <v>0.98940116321334026</v>
      </c>
    </row>
    <row r="1775" spans="2:23" x14ac:dyDescent="0.3">
      <c r="B1775">
        <v>85</v>
      </c>
      <c r="C1775">
        <v>2</v>
      </c>
      <c r="D1775">
        <v>160</v>
      </c>
      <c r="R1775" s="73">
        <f t="shared" si="143"/>
        <v>3.7649904383491027E-5</v>
      </c>
      <c r="S1775" s="74">
        <f t="shared" si="144"/>
        <v>3.8053224297021314E-5</v>
      </c>
      <c r="U1775" s="81">
        <f t="shared" si="145"/>
        <v>1.1351834874329558E-2</v>
      </c>
      <c r="W1775" s="80">
        <v>0.98864816512567044</v>
      </c>
    </row>
    <row r="1776" spans="2:23" x14ac:dyDescent="0.3">
      <c r="B1776">
        <v>85</v>
      </c>
      <c r="C1776">
        <v>2</v>
      </c>
      <c r="D1776">
        <v>180</v>
      </c>
      <c r="R1776" s="73">
        <f t="shared" si="143"/>
        <v>3.5423743226614682E-5</v>
      </c>
      <c r="S1776" s="74">
        <f t="shared" si="144"/>
        <v>3.5830484975523974E-5</v>
      </c>
      <c r="U1776" s="81">
        <f t="shared" si="145"/>
        <v>1.2060309738861852E-2</v>
      </c>
      <c r="W1776" s="80">
        <v>0.98793969026113815</v>
      </c>
    </row>
    <row r="1777" spans="2:23" x14ac:dyDescent="0.3">
      <c r="B1777">
        <v>85</v>
      </c>
      <c r="C1777">
        <v>2</v>
      </c>
      <c r="D1777">
        <v>200</v>
      </c>
      <c r="R1777" s="73">
        <f t="shared" si="143"/>
        <v>3.3556929619621423E-5</v>
      </c>
      <c r="S1777" s="74">
        <f t="shared" si="144"/>
        <v>3.3966577059730695E-5</v>
      </c>
      <c r="U1777" s="81">
        <f t="shared" si="145"/>
        <v>1.273144833125428E-2</v>
      </c>
      <c r="W1777" s="80">
        <v>0.98726855166874572</v>
      </c>
    </row>
    <row r="1778" spans="2:23" x14ac:dyDescent="0.3">
      <c r="B1778">
        <v>85</v>
      </c>
      <c r="C1778">
        <v>2</v>
      </c>
      <c r="D1778">
        <v>220</v>
      </c>
      <c r="R1778" s="73">
        <f t="shared" si="143"/>
        <v>3.1961825204412928E-5</v>
      </c>
      <c r="S1778" s="74">
        <f t="shared" si="144"/>
        <v>3.2373993023872756E-5</v>
      </c>
      <c r="U1778" s="81">
        <f t="shared" si="145"/>
        <v>1.3370684835342539E-2</v>
      </c>
      <c r="W1778" s="80">
        <v>0.98662931516465746</v>
      </c>
    </row>
    <row r="1779" spans="2:23" x14ac:dyDescent="0.3">
      <c r="B1779">
        <v>85</v>
      </c>
      <c r="C1779">
        <v>2</v>
      </c>
      <c r="D1779">
        <v>240</v>
      </c>
      <c r="R1779" s="73">
        <f t="shared" si="143"/>
        <v>3.0578112330870155E-5</v>
      </c>
      <c r="S1779" s="74">
        <f t="shared" si="144"/>
        <v>3.0992503325088216E-5</v>
      </c>
      <c r="U1779" s="81">
        <f t="shared" si="145"/>
        <v>1.3982247081959942E-2</v>
      </c>
      <c r="W1779" s="80">
        <v>0.98601775291804006</v>
      </c>
    </row>
    <row r="1780" spans="2:23" x14ac:dyDescent="0.3">
      <c r="B1780">
        <v>85</v>
      </c>
      <c r="C1780">
        <v>2</v>
      </c>
      <c r="D1780">
        <v>260</v>
      </c>
      <c r="R1780" s="73">
        <f t="shared" si="143"/>
        <v>2.936272500079773E-5</v>
      </c>
      <c r="S1780" s="74">
        <f t="shared" si="144"/>
        <v>2.9779103787838618E-5</v>
      </c>
      <c r="U1780" s="81">
        <f t="shared" si="145"/>
        <v>1.4569501581975897E-2</v>
      </c>
      <c r="W1780" s="80">
        <v>0.9854304984180241</v>
      </c>
    </row>
    <row r="1781" spans="2:23" x14ac:dyDescent="0.3">
      <c r="B1781">
        <v>85</v>
      </c>
      <c r="C1781">
        <v>2</v>
      </c>
      <c r="D1781">
        <v>280</v>
      </c>
      <c r="R1781" s="73">
        <f t="shared" si="143"/>
        <v>2.828397647033354E-5</v>
      </c>
      <c r="S1781" s="74">
        <f t="shared" si="144"/>
        <v>2.8702152526981511E-5</v>
      </c>
      <c r="U1781" s="81">
        <f t="shared" si="145"/>
        <v>1.5135181111382567E-2</v>
      </c>
      <c r="W1781" s="80">
        <v>0.98486481888861743</v>
      </c>
    </row>
    <row r="1782" spans="2:23" x14ac:dyDescent="0.3">
      <c r="B1782">
        <v>85</v>
      </c>
      <c r="C1782">
        <v>2</v>
      </c>
      <c r="D1782">
        <v>300</v>
      </c>
      <c r="R1782" s="73">
        <f t="shared" si="143"/>
        <v>2.73179603913265E-5</v>
      </c>
      <c r="S1782" s="74">
        <f t="shared" si="144"/>
        <v>2.7737776664774949E-5</v>
      </c>
      <c r="U1782" s="81">
        <f t="shared" si="145"/>
        <v>1.5681540319209097E-2</v>
      </c>
      <c r="W1782" s="80">
        <v>0.9843184596807909</v>
      </c>
    </row>
    <row r="1783" spans="2:23" x14ac:dyDescent="0.3">
      <c r="B1783">
        <v>85</v>
      </c>
      <c r="C1783">
        <v>2</v>
      </c>
      <c r="D1783">
        <v>320</v>
      </c>
      <c r="R1783" s="73">
        <f t="shared" si="143"/>
        <v>2.6446252903067348E-5</v>
      </c>
      <c r="S1783" s="74">
        <f t="shared" si="144"/>
        <v>2.6867577909332031E-5</v>
      </c>
      <c r="U1783" s="81">
        <f t="shared" si="145"/>
        <v>1.6210465377270444E-2</v>
      </c>
      <c r="W1783" s="80">
        <v>0.98378953462272956</v>
      </c>
    </row>
    <row r="1784" spans="2:23" x14ac:dyDescent="0.3">
      <c r="B1784">
        <v>85</v>
      </c>
      <c r="C1784">
        <v>2</v>
      </c>
      <c r="D1784">
        <v>340</v>
      </c>
      <c r="R1784" s="73">
        <f t="shared" si="143"/>
        <v>2.5654393794311005E-5</v>
      </c>
      <c r="S1784" s="74">
        <f t="shared" si="144"/>
        <v>2.607711598004458E-5</v>
      </c>
      <c r="U1784" s="81">
        <f t="shared" si="145"/>
        <v>1.6723553253156664E-2</v>
      </c>
      <c r="W1784" s="80">
        <v>0.98327644674684334</v>
      </c>
    </row>
    <row r="1785" spans="2:23" x14ac:dyDescent="0.3">
      <c r="B1785">
        <v>85</v>
      </c>
      <c r="C1785">
        <v>2</v>
      </c>
      <c r="D1785">
        <v>360</v>
      </c>
      <c r="R1785" s="73">
        <f t="shared" si="143"/>
        <v>2.4930852508631139E-5</v>
      </c>
      <c r="S1785" s="74">
        <f t="shared" si="144"/>
        <v>2.5354876129815298E-5</v>
      </c>
      <c r="U1785" s="81">
        <f t="shared" si="145"/>
        <v>1.7222170303329287E-2</v>
      </c>
      <c r="W1785" s="80">
        <v>0.98277782969667071</v>
      </c>
    </row>
    <row r="1786" spans="2:23" x14ac:dyDescent="0.3">
      <c r="B1786">
        <v>85</v>
      </c>
      <c r="C1786">
        <v>2</v>
      </c>
      <c r="D1786">
        <v>380</v>
      </c>
      <c r="R1786" s="73">
        <f t="shared" si="143"/>
        <v>2.4266306005843451E-5</v>
      </c>
      <c r="S1786" s="74">
        <f t="shared" si="144"/>
        <v>2.469154805143816E-5</v>
      </c>
      <c r="U1786" s="81">
        <f t="shared" si="145"/>
        <v>1.7707496423446156E-2</v>
      </c>
      <c r="W1786" s="80">
        <v>0.98229250357655384</v>
      </c>
    </row>
    <row r="1787" spans="2:23" x14ac:dyDescent="0.3">
      <c r="B1787">
        <v>86</v>
      </c>
      <c r="C1787">
        <v>2</v>
      </c>
      <c r="D1787">
        <v>0</v>
      </c>
      <c r="R1787" s="73">
        <f t="shared" si="143"/>
        <v>0</v>
      </c>
      <c r="S1787" s="74">
        <f t="shared" si="144"/>
        <v>0</v>
      </c>
      <c r="U1787" s="81">
        <f t="shared" si="145"/>
        <v>0</v>
      </c>
      <c r="W1787" s="80">
        <v>1</v>
      </c>
    </row>
    <row r="1788" spans="2:23" x14ac:dyDescent="0.3">
      <c r="B1788">
        <v>86</v>
      </c>
      <c r="C1788">
        <v>2</v>
      </c>
      <c r="D1788">
        <v>20</v>
      </c>
      <c r="R1788" s="73">
        <f t="shared" si="143"/>
        <v>4.261877048167717E-4</v>
      </c>
      <c r="S1788" s="74">
        <f t="shared" si="144"/>
        <v>4.261877048167717E-4</v>
      </c>
      <c r="U1788" s="81">
        <f t="shared" si="145"/>
        <v>8.5237540963354341E-3</v>
      </c>
      <c r="W1788" s="80">
        <v>0.99147624590366457</v>
      </c>
    </row>
    <row r="1789" spans="2:23" x14ac:dyDescent="0.3">
      <c r="B1789">
        <v>86</v>
      </c>
      <c r="C1789">
        <v>2</v>
      </c>
      <c r="D1789">
        <v>40</v>
      </c>
      <c r="R1789" s="73">
        <f t="shared" si="143"/>
        <v>1.1251487459411625E-4</v>
      </c>
      <c r="S1789" s="74">
        <f t="shared" si="144"/>
        <v>1.1348216869438604E-4</v>
      </c>
      <c r="U1789" s="81">
        <f t="shared" si="145"/>
        <v>1.0774051588217759E-2</v>
      </c>
      <c r="W1789" s="80">
        <v>0.98922594841178224</v>
      </c>
    </row>
    <row r="1790" spans="2:23" x14ac:dyDescent="0.3">
      <c r="B1790">
        <v>86</v>
      </c>
      <c r="C1790">
        <v>2</v>
      </c>
      <c r="D1790">
        <v>60</v>
      </c>
      <c r="R1790" s="73">
        <f t="shared" si="143"/>
        <v>7.9125867193291513E-5</v>
      </c>
      <c r="S1790" s="74">
        <f t="shared" si="144"/>
        <v>7.9987658350783589E-5</v>
      </c>
      <c r="U1790" s="81">
        <f t="shared" si="145"/>
        <v>1.2356568932083589E-2</v>
      </c>
      <c r="W1790" s="80">
        <v>0.98764343106791641</v>
      </c>
    </row>
    <row r="1791" spans="2:23" x14ac:dyDescent="0.3">
      <c r="B1791">
        <v>86</v>
      </c>
      <c r="C1791">
        <v>2</v>
      </c>
      <c r="D1791">
        <v>80</v>
      </c>
      <c r="R1791" s="73">
        <f t="shared" si="143"/>
        <v>6.3093282915699373E-5</v>
      </c>
      <c r="S1791" s="74">
        <f t="shared" si="144"/>
        <v>6.3882653325075066E-5</v>
      </c>
      <c r="U1791" s="81">
        <f t="shared" si="145"/>
        <v>1.3618434590397577E-2</v>
      </c>
      <c r="W1791" s="80">
        <v>0.98638156540960242</v>
      </c>
    </row>
    <row r="1792" spans="2:23" x14ac:dyDescent="0.3">
      <c r="B1792">
        <v>86</v>
      </c>
      <c r="C1792">
        <v>2</v>
      </c>
      <c r="D1792">
        <v>100</v>
      </c>
      <c r="R1792" s="73">
        <f t="shared" si="143"/>
        <v>5.3343187055315824E-5</v>
      </c>
      <c r="S1792" s="74">
        <f t="shared" si="144"/>
        <v>5.4079667469418544E-5</v>
      </c>
      <c r="U1792" s="81">
        <f t="shared" si="145"/>
        <v>1.4685298331503893E-2</v>
      </c>
      <c r="W1792" s="80">
        <v>0.98531470166849611</v>
      </c>
    </row>
    <row r="1793" spans="2:23" x14ac:dyDescent="0.3">
      <c r="B1793">
        <v>86</v>
      </c>
      <c r="C1793">
        <v>2</v>
      </c>
      <c r="D1793">
        <v>120</v>
      </c>
      <c r="R1793" s="73">
        <f t="shared" si="143"/>
        <v>4.6672154244770117E-5</v>
      </c>
      <c r="S1793" s="74">
        <f t="shared" si="144"/>
        <v>4.7367763990263403E-5</v>
      </c>
      <c r="U1793" s="81">
        <f t="shared" si="145"/>
        <v>1.5618741416399295E-2</v>
      </c>
      <c r="W1793" s="80">
        <v>0.9843812585836007</v>
      </c>
    </row>
    <row r="1794" spans="2:23" x14ac:dyDescent="0.3">
      <c r="B1794">
        <v>86</v>
      </c>
      <c r="C1794">
        <v>2</v>
      </c>
      <c r="D1794">
        <v>140</v>
      </c>
      <c r="R1794" s="73">
        <f t="shared" si="143"/>
        <v>4.1767772483142227E-5</v>
      </c>
      <c r="S1794" s="74">
        <f t="shared" si="144"/>
        <v>4.2430483228866764E-5</v>
      </c>
      <c r="U1794" s="81">
        <f t="shared" si="145"/>
        <v>1.645409686606214E-2</v>
      </c>
      <c r="W1794" s="80">
        <v>0.98354590313393786</v>
      </c>
    </row>
    <row r="1795" spans="2:23" x14ac:dyDescent="0.3">
      <c r="B1795">
        <v>86</v>
      </c>
      <c r="C1795">
        <v>2</v>
      </c>
      <c r="D1795">
        <v>160</v>
      </c>
      <c r="R1795" s="73">
        <f t="shared" si="143"/>
        <v>3.7982332613867299E-5</v>
      </c>
      <c r="S1795" s="74">
        <f t="shared" si="144"/>
        <v>3.8617752860178319E-5</v>
      </c>
      <c r="U1795" s="81">
        <f t="shared" si="145"/>
        <v>1.7213743518339486E-2</v>
      </c>
      <c r="W1795" s="80">
        <v>0.98278625648166051</v>
      </c>
    </row>
    <row r="1796" spans="2:23" x14ac:dyDescent="0.3">
      <c r="B1796">
        <v>86</v>
      </c>
      <c r="C1796">
        <v>2</v>
      </c>
      <c r="D1796">
        <v>180</v>
      </c>
      <c r="R1796" s="73">
        <f t="shared" si="143"/>
        <v>3.4955718327112087E-5</v>
      </c>
      <c r="S1796" s="74">
        <f t="shared" si="144"/>
        <v>3.5567976349458022E-5</v>
      </c>
      <c r="U1796" s="81">
        <f t="shared" si="145"/>
        <v>1.7912857884881728E-2</v>
      </c>
      <c r="W1796" s="80">
        <v>0.98208714211511827</v>
      </c>
    </row>
    <row r="1797" spans="2:23" x14ac:dyDescent="0.3">
      <c r="B1797">
        <v>86</v>
      </c>
      <c r="C1797">
        <v>2</v>
      </c>
      <c r="D1797">
        <v>200</v>
      </c>
      <c r="R1797" s="73">
        <f t="shared" si="143"/>
        <v>3.2470235392151327E-5</v>
      </c>
      <c r="S1797" s="74">
        <f t="shared" si="144"/>
        <v>3.3062478877607818E-5</v>
      </c>
      <c r="U1797" s="81">
        <f t="shared" si="145"/>
        <v>1.8562262592724754E-2</v>
      </c>
      <c r="W1797" s="80">
        <v>0.98143773740727525</v>
      </c>
    </row>
    <row r="1798" spans="2:23" x14ac:dyDescent="0.3">
      <c r="B1798">
        <v>86</v>
      </c>
      <c r="C1798">
        <v>2</v>
      </c>
      <c r="D1798">
        <v>220</v>
      </c>
      <c r="R1798" s="73">
        <f t="shared" si="143"/>
        <v>3.0385826155182593E-5</v>
      </c>
      <c r="S1798" s="74">
        <f t="shared" si="144"/>
        <v>3.0960523522821436E-5</v>
      </c>
      <c r="U1798" s="81">
        <f t="shared" si="145"/>
        <v>1.9169979115828406E-2</v>
      </c>
      <c r="W1798" s="80">
        <v>0.98083002088417159</v>
      </c>
    </row>
    <row r="1799" spans="2:23" x14ac:dyDescent="0.3">
      <c r="B1799">
        <v>86</v>
      </c>
      <c r="C1799">
        <v>2</v>
      </c>
      <c r="D1799">
        <v>240</v>
      </c>
      <c r="R1799" s="73">
        <f t="shared" si="143"/>
        <v>2.8607921421680559E-5</v>
      </c>
      <c r="S1799" s="74">
        <f t="shared" si="144"/>
        <v>2.9167053222832517E-5</v>
      </c>
      <c r="U1799" s="81">
        <f t="shared" si="145"/>
        <v>1.9742137544262017E-2</v>
      </c>
      <c r="W1799" s="80">
        <v>0.98025786245573798</v>
      </c>
    </row>
    <row r="1800" spans="2:23" x14ac:dyDescent="0.3">
      <c r="B1800">
        <v>86</v>
      </c>
      <c r="C1800">
        <v>2</v>
      </c>
      <c r="D1800">
        <v>260</v>
      </c>
      <c r="R1800" s="73">
        <f t="shared" si="143"/>
        <v>2.7070151742447644E-5</v>
      </c>
      <c r="S1800" s="74">
        <f t="shared" si="144"/>
        <v>2.7615337534382652E-5</v>
      </c>
      <c r="U1800" s="81">
        <f t="shared" si="145"/>
        <v>2.028354057911097E-2</v>
      </c>
      <c r="W1800" s="80">
        <v>0.97971645942088903</v>
      </c>
    </row>
    <row r="1801" spans="2:23" x14ac:dyDescent="0.3">
      <c r="B1801">
        <v>86</v>
      </c>
      <c r="C1801">
        <v>2</v>
      </c>
      <c r="D1801">
        <v>280</v>
      </c>
      <c r="R1801" s="73">
        <f t="shared" si="143"/>
        <v>2.572444209171243E-5</v>
      </c>
      <c r="S1801" s="74">
        <f t="shared" si="144"/>
        <v>2.6257027576037831E-5</v>
      </c>
      <c r="U1801" s="81">
        <f t="shared" si="145"/>
        <v>2.0798029420945219E-2</v>
      </c>
      <c r="W1801" s="80">
        <v>0.97920197057905478</v>
      </c>
    </row>
    <row r="1802" spans="2:23" x14ac:dyDescent="0.3">
      <c r="B1802">
        <v>86</v>
      </c>
      <c r="C1802">
        <v>2</v>
      </c>
      <c r="D1802">
        <v>300</v>
      </c>
      <c r="R1802" s="73">
        <f t="shared" si="143"/>
        <v>2.4535038210177218E-5</v>
      </c>
      <c r="S1802" s="74">
        <f t="shared" si="144"/>
        <v>2.5056156898528636E-5</v>
      </c>
      <c r="U1802" s="81">
        <f t="shared" si="145"/>
        <v>2.1288730185148763E-2</v>
      </c>
      <c r="W1802" s="80">
        <v>0.97871126981485124</v>
      </c>
    </row>
    <row r="1803" spans="2:23" x14ac:dyDescent="0.3">
      <c r="B1803">
        <v>86</v>
      </c>
      <c r="C1803">
        <v>2</v>
      </c>
      <c r="D1803">
        <v>320</v>
      </c>
      <c r="R1803" s="73">
        <f t="shared" si="143"/>
        <v>2.3474747900203986E-5</v>
      </c>
      <c r="S1803" s="74">
        <f t="shared" si="144"/>
        <v>2.3985365882876617E-5</v>
      </c>
      <c r="U1803" s="81">
        <f t="shared" si="145"/>
        <v>2.1758225143152843E-2</v>
      </c>
      <c r="W1803" s="80">
        <v>0.97824177485684716</v>
      </c>
    </row>
    <row r="1804" spans="2:23" x14ac:dyDescent="0.3">
      <c r="B1804">
        <v>86</v>
      </c>
      <c r="C1804">
        <v>2</v>
      </c>
      <c r="D1804">
        <v>340</v>
      </c>
      <c r="R1804" s="73">
        <f t="shared" si="143"/>
        <v>2.252248996376105E-5</v>
      </c>
      <c r="S1804" s="74">
        <f t="shared" si="144"/>
        <v>2.3023439136052967E-5</v>
      </c>
      <c r="U1804" s="81">
        <f t="shared" si="145"/>
        <v>2.2208674942428064E-2</v>
      </c>
      <c r="W1804" s="80">
        <v>0.97779132505757194</v>
      </c>
    </row>
    <row r="1805" spans="2:23" x14ac:dyDescent="0.3">
      <c r="B1805">
        <v>86</v>
      </c>
      <c r="C1805">
        <v>2</v>
      </c>
      <c r="D1805">
        <v>360</v>
      </c>
      <c r="R1805" s="73">
        <f t="shared" ref="R1805:R1868" si="146">IF(D1805&gt;D1804,(U1805-U1804)/1/(D1805-D1804),0)</f>
        <v>2.1661646310355832E-5</v>
      </c>
      <c r="S1805" s="74">
        <f t="shared" si="144"/>
        <v>2.2153649511137158E-5</v>
      </c>
      <c r="U1805" s="81">
        <f t="shared" si="145"/>
        <v>2.264190786863518E-2</v>
      </c>
      <c r="W1805" s="80">
        <v>0.97735809213136482</v>
      </c>
    </row>
    <row r="1806" spans="2:23" x14ac:dyDescent="0.3">
      <c r="B1806">
        <v>86</v>
      </c>
      <c r="C1806">
        <v>2</v>
      </c>
      <c r="D1806">
        <v>380</v>
      </c>
      <c r="R1806" s="73">
        <f t="shared" si="146"/>
        <v>2.0878924412226497E-5</v>
      </c>
      <c r="S1806" s="74">
        <f t="shared" si="144"/>
        <v>2.136261476762828E-5</v>
      </c>
      <c r="U1806" s="81">
        <f t="shared" si="145"/>
        <v>2.305948635687971E-2</v>
      </c>
      <c r="W1806" s="80">
        <v>0.97694051364312029</v>
      </c>
    </row>
    <row r="1807" spans="2:23" x14ac:dyDescent="0.3">
      <c r="B1807">
        <v>87</v>
      </c>
      <c r="C1807">
        <v>2</v>
      </c>
      <c r="D1807">
        <v>0</v>
      </c>
      <c r="R1807" s="73">
        <f t="shared" si="146"/>
        <v>0</v>
      </c>
      <c r="S1807" s="74">
        <f t="shared" si="144"/>
        <v>0</v>
      </c>
      <c r="U1807" s="81">
        <f t="shared" si="145"/>
        <v>0</v>
      </c>
      <c r="W1807" s="80">
        <v>1</v>
      </c>
    </row>
    <row r="1808" spans="2:23" x14ac:dyDescent="0.3">
      <c r="B1808">
        <v>87</v>
      </c>
      <c r="C1808">
        <v>2</v>
      </c>
      <c r="D1808">
        <v>20</v>
      </c>
      <c r="R1808" s="73">
        <f t="shared" si="146"/>
        <v>1.9143661709844495E-4</v>
      </c>
      <c r="S1808" s="74">
        <f t="shared" si="144"/>
        <v>1.9143661709844495E-4</v>
      </c>
      <c r="U1808" s="81">
        <f t="shared" si="145"/>
        <v>3.828732341968899E-3</v>
      </c>
      <c r="W1808" s="80">
        <v>0.9961712676580311</v>
      </c>
    </row>
    <row r="1809" spans="2:23" x14ac:dyDescent="0.3">
      <c r="B1809">
        <v>87</v>
      </c>
      <c r="C1809">
        <v>2</v>
      </c>
      <c r="D1809">
        <v>40</v>
      </c>
      <c r="R1809" s="73">
        <f t="shared" si="146"/>
        <v>7.1527656553171945E-5</v>
      </c>
      <c r="S1809" s="74">
        <f t="shared" si="144"/>
        <v>7.1802569372765923E-5</v>
      </c>
      <c r="U1809" s="81">
        <f t="shared" si="145"/>
        <v>5.259285473032338E-3</v>
      </c>
      <c r="W1809" s="80">
        <v>0.99474071452696766</v>
      </c>
    </row>
    <row r="1810" spans="2:23" x14ac:dyDescent="0.3">
      <c r="B1810">
        <v>87</v>
      </c>
      <c r="C1810">
        <v>2</v>
      </c>
      <c r="D1810">
        <v>60</v>
      </c>
      <c r="R1810" s="73">
        <f t="shared" si="146"/>
        <v>5.3661705516933056E-5</v>
      </c>
      <c r="S1810" s="74">
        <f t="shared" si="144"/>
        <v>5.3945419880044808E-5</v>
      </c>
      <c r="U1810" s="81">
        <f t="shared" si="145"/>
        <v>6.3325195833709991E-3</v>
      </c>
      <c r="W1810" s="80">
        <v>0.993667480416629</v>
      </c>
    </row>
    <row r="1811" spans="2:23" x14ac:dyDescent="0.3">
      <c r="B1811">
        <v>87</v>
      </c>
      <c r="C1811">
        <v>2</v>
      </c>
      <c r="D1811">
        <v>80</v>
      </c>
      <c r="R1811" s="73">
        <f t="shared" si="146"/>
        <v>4.4591275216815382E-5</v>
      </c>
      <c r="S1811" s="74">
        <f t="shared" si="144"/>
        <v>4.4875449882005767E-5</v>
      </c>
      <c r="U1811" s="81">
        <f t="shared" si="145"/>
        <v>7.2243450877073068E-3</v>
      </c>
      <c r="W1811" s="80">
        <v>0.99277565491229269</v>
      </c>
    </row>
    <row r="1812" spans="2:23" x14ac:dyDescent="0.3">
      <c r="B1812">
        <v>87</v>
      </c>
      <c r="C1812">
        <v>2</v>
      </c>
      <c r="D1812">
        <v>100</v>
      </c>
      <c r="R1812" s="73">
        <f t="shared" si="146"/>
        <v>3.8868670607000724E-5</v>
      </c>
      <c r="S1812" s="74">
        <f t="shared" si="144"/>
        <v>3.9151514659608162E-5</v>
      </c>
      <c r="U1812" s="81">
        <f t="shared" si="145"/>
        <v>8.0017184998473212E-3</v>
      </c>
      <c r="W1812" s="80">
        <v>0.99199828150015268</v>
      </c>
    </row>
    <row r="1813" spans="2:23" x14ac:dyDescent="0.3">
      <c r="B1813">
        <v>87</v>
      </c>
      <c r="C1813">
        <v>2</v>
      </c>
      <c r="D1813">
        <v>120</v>
      </c>
      <c r="R1813" s="73">
        <f t="shared" si="146"/>
        <v>3.4842992438682832E-5</v>
      </c>
      <c r="S1813" s="74">
        <f t="shared" si="144"/>
        <v>3.5124045160634148E-5</v>
      </c>
      <c r="U1813" s="81">
        <f t="shared" si="145"/>
        <v>8.6985783486209778E-3</v>
      </c>
      <c r="W1813" s="80">
        <v>0.99130142165137902</v>
      </c>
    </row>
    <row r="1814" spans="2:23" x14ac:dyDescent="0.3">
      <c r="B1814">
        <v>87</v>
      </c>
      <c r="C1814">
        <v>2</v>
      </c>
      <c r="D1814">
        <v>140</v>
      </c>
      <c r="R1814" s="73">
        <f t="shared" si="146"/>
        <v>3.1816339699242133E-5</v>
      </c>
      <c r="S1814" s="74">
        <f t="shared" si="144"/>
        <v>3.2095525139306528E-5</v>
      </c>
      <c r="U1814" s="81">
        <f t="shared" si="145"/>
        <v>9.3349051426058205E-3</v>
      </c>
      <c r="W1814" s="80">
        <v>0.99066509485739418</v>
      </c>
    </row>
    <row r="1815" spans="2:23" x14ac:dyDescent="0.3">
      <c r="B1815">
        <v>87</v>
      </c>
      <c r="C1815">
        <v>2</v>
      </c>
      <c r="D1815">
        <v>160</v>
      </c>
      <c r="R1815" s="73">
        <f t="shared" si="146"/>
        <v>2.9435851633413667E-5</v>
      </c>
      <c r="S1815" s="74">
        <f t="shared" si="144"/>
        <v>2.9713221739836252E-5</v>
      </c>
      <c r="U1815" s="81">
        <f t="shared" si="145"/>
        <v>9.9236221752740938E-3</v>
      </c>
      <c r="W1815" s="80">
        <v>0.99007637782472591</v>
      </c>
    </row>
    <row r="1816" spans="2:23" x14ac:dyDescent="0.3">
      <c r="B1816">
        <v>87</v>
      </c>
      <c r="C1816">
        <v>2</v>
      </c>
      <c r="D1816">
        <v>180</v>
      </c>
      <c r="R1816" s="73">
        <f t="shared" si="146"/>
        <v>2.7501414485686658E-5</v>
      </c>
      <c r="S1816" s="74">
        <f t="shared" si="144"/>
        <v>2.7777063569690841E-5</v>
      </c>
      <c r="U1816" s="81">
        <f t="shared" si="145"/>
        <v>1.0473650464987827E-2</v>
      </c>
      <c r="W1816" s="80">
        <v>0.98952634953501217</v>
      </c>
    </row>
    <row r="1817" spans="2:23" x14ac:dyDescent="0.3">
      <c r="B1817">
        <v>87</v>
      </c>
      <c r="C1817">
        <v>2</v>
      </c>
      <c r="D1817">
        <v>200</v>
      </c>
      <c r="R1817" s="73">
        <f t="shared" si="146"/>
        <v>2.5889999805328577E-5</v>
      </c>
      <c r="S1817" s="74">
        <f t="shared" si="144"/>
        <v>2.6164032738991269E-5</v>
      </c>
      <c r="U1817" s="81">
        <f t="shared" si="145"/>
        <v>1.0991450461094399E-2</v>
      </c>
      <c r="W1817" s="80">
        <v>0.9890085495389056</v>
      </c>
    </row>
    <row r="1818" spans="2:23" x14ac:dyDescent="0.3">
      <c r="B1818">
        <v>87</v>
      </c>
      <c r="C1818">
        <v>2</v>
      </c>
      <c r="D1818">
        <v>220</v>
      </c>
      <c r="R1818" s="73">
        <f t="shared" si="146"/>
        <v>2.4521282665462828E-5</v>
      </c>
      <c r="S1818" s="74">
        <f t="shared" si="144"/>
        <v>2.4793802517576936E-5</v>
      </c>
      <c r="U1818" s="81">
        <f t="shared" si="145"/>
        <v>1.1481876114403655E-2</v>
      </c>
      <c r="W1818" s="80">
        <v>0.98851812388559634</v>
      </c>
    </row>
    <row r="1819" spans="2:23" x14ac:dyDescent="0.3">
      <c r="B1819">
        <v>87</v>
      </c>
      <c r="C1819">
        <v>2</v>
      </c>
      <c r="D1819">
        <v>240</v>
      </c>
      <c r="R1819" s="73">
        <f t="shared" si="146"/>
        <v>2.3340314229430836E-5</v>
      </c>
      <c r="S1819" s="74">
        <f t="shared" si="144"/>
        <v>2.3611417601213421E-5</v>
      </c>
      <c r="U1819" s="81">
        <f t="shared" si="145"/>
        <v>1.1948682398992272E-2</v>
      </c>
      <c r="W1819" s="80">
        <v>0.98805131760100773</v>
      </c>
    </row>
    <row r="1820" spans="2:23" x14ac:dyDescent="0.3">
      <c r="B1820">
        <v>87</v>
      </c>
      <c r="C1820">
        <v>2</v>
      </c>
      <c r="D1820">
        <v>260</v>
      </c>
      <c r="R1820" s="73">
        <f t="shared" si="146"/>
        <v>2.2308075852572884E-5</v>
      </c>
      <c r="S1820" s="74">
        <f t="shared" si="144"/>
        <v>2.2577851428544192E-5</v>
      </c>
      <c r="U1820" s="81">
        <f t="shared" si="145"/>
        <v>1.239484391604373E-2</v>
      </c>
      <c r="W1820" s="80">
        <v>0.98760515608395627</v>
      </c>
    </row>
    <row r="1821" spans="2:23" x14ac:dyDescent="0.3">
      <c r="B1821">
        <v>87</v>
      </c>
      <c r="C1821">
        <v>2</v>
      </c>
      <c r="D1821">
        <v>280</v>
      </c>
      <c r="R1821" s="73">
        <f t="shared" si="146"/>
        <v>2.1396001173401569E-5</v>
      </c>
      <c r="S1821" s="74">
        <f t="shared" si="144"/>
        <v>2.1664529636763759E-5</v>
      </c>
      <c r="U1821" s="81">
        <f t="shared" si="145"/>
        <v>1.2822763939511761E-2</v>
      </c>
      <c r="W1821" s="80">
        <v>0.98717723606048824</v>
      </c>
    </row>
    <row r="1822" spans="2:23" x14ac:dyDescent="0.3">
      <c r="B1822">
        <v>87</v>
      </c>
      <c r="C1822">
        <v>2</v>
      </c>
      <c r="D1822">
        <v>300</v>
      </c>
      <c r="R1822" s="73">
        <f t="shared" si="146"/>
        <v>2.058263612458311E-5</v>
      </c>
      <c r="S1822" s="74">
        <f t="shared" si="144"/>
        <v>2.084999063260605E-5</v>
      </c>
      <c r="U1822" s="81">
        <f t="shared" si="145"/>
        <v>1.3234416662003423E-2</v>
      </c>
      <c r="W1822" s="80">
        <v>0.98676558333799658</v>
      </c>
    </row>
    <row r="1823" spans="2:23" x14ac:dyDescent="0.3">
      <c r="B1823">
        <v>87</v>
      </c>
      <c r="C1823">
        <v>2</v>
      </c>
      <c r="D1823">
        <v>320</v>
      </c>
      <c r="R1823" s="73">
        <f t="shared" si="146"/>
        <v>1.9851516240948498E-5</v>
      </c>
      <c r="S1823" s="74">
        <f t="shared" si="144"/>
        <v>2.0117763100123002E-5</v>
      </c>
      <c r="U1823" s="81">
        <f t="shared" si="145"/>
        <v>1.3631446986822393E-2</v>
      </c>
      <c r="W1823" s="80">
        <v>0.98636855301317761</v>
      </c>
    </row>
    <row r="1824" spans="2:23" x14ac:dyDescent="0.3">
      <c r="B1824">
        <v>87</v>
      </c>
      <c r="C1824">
        <v>2</v>
      </c>
      <c r="D1824">
        <v>340</v>
      </c>
      <c r="R1824" s="73">
        <f t="shared" si="146"/>
        <v>1.9189769644917255E-5</v>
      </c>
      <c r="S1824" s="74">
        <f t="shared" si="144"/>
        <v>1.9454969023795393E-5</v>
      </c>
      <c r="U1824" s="81">
        <f t="shared" si="145"/>
        <v>1.4015242379720738E-2</v>
      </c>
      <c r="W1824" s="80">
        <v>0.98598475762027926</v>
      </c>
    </row>
    <row r="1825" spans="2:23" x14ac:dyDescent="0.3">
      <c r="B1825">
        <v>87</v>
      </c>
      <c r="C1825">
        <v>2</v>
      </c>
      <c r="D1825">
        <v>360</v>
      </c>
      <c r="R1825" s="73">
        <f t="shared" si="146"/>
        <v>1.8587169763178978E-5</v>
      </c>
      <c r="S1825" s="74">
        <f t="shared" si="144"/>
        <v>1.8851376372227082E-5</v>
      </c>
      <c r="U1825" s="81">
        <f t="shared" si="145"/>
        <v>1.4386985774984318E-2</v>
      </c>
      <c r="W1825" s="80">
        <v>0.98561301422501568</v>
      </c>
    </row>
    <row r="1826" spans="2:23" x14ac:dyDescent="0.3">
      <c r="B1826">
        <v>87</v>
      </c>
      <c r="C1826">
        <v>2</v>
      </c>
      <c r="D1826">
        <v>380</v>
      </c>
      <c r="R1826" s="73">
        <f t="shared" si="146"/>
        <v>1.8035476195726873E-5</v>
      </c>
      <c r="S1826" s="74">
        <f t="shared" si="144"/>
        <v>1.8298739906461268E-5</v>
      </c>
      <c r="U1826" s="81">
        <f t="shared" si="145"/>
        <v>1.4747695298898855E-2</v>
      </c>
      <c r="W1826" s="80">
        <v>0.98525230470110114</v>
      </c>
    </row>
    <row r="1827" spans="2:23" x14ac:dyDescent="0.3">
      <c r="B1827">
        <v>88</v>
      </c>
      <c r="C1827">
        <v>2</v>
      </c>
      <c r="D1827">
        <v>0</v>
      </c>
      <c r="R1827" s="73">
        <f t="shared" si="146"/>
        <v>0</v>
      </c>
      <c r="S1827" s="74">
        <f t="shared" si="144"/>
        <v>0</v>
      </c>
      <c r="U1827" s="81">
        <f t="shared" si="145"/>
        <v>0</v>
      </c>
      <c r="W1827" s="80">
        <v>1</v>
      </c>
    </row>
    <row r="1828" spans="2:23" x14ac:dyDescent="0.3">
      <c r="B1828">
        <v>88</v>
      </c>
      <c r="C1828">
        <v>2</v>
      </c>
      <c r="D1828">
        <v>20</v>
      </c>
      <c r="R1828" s="73">
        <f t="shared" si="146"/>
        <v>1.345445314657967E-4</v>
      </c>
      <c r="S1828" s="74">
        <f t="shared" si="144"/>
        <v>1.345445314657967E-4</v>
      </c>
      <c r="U1828" s="81">
        <f t="shared" si="145"/>
        <v>2.690890629315934E-3</v>
      </c>
      <c r="W1828" s="80">
        <v>0.99730910937068407</v>
      </c>
    </row>
    <row r="1829" spans="2:23" x14ac:dyDescent="0.3">
      <c r="B1829">
        <v>88</v>
      </c>
      <c r="C1829">
        <v>2</v>
      </c>
      <c r="D1829">
        <v>40</v>
      </c>
      <c r="R1829" s="73">
        <f t="shared" si="146"/>
        <v>3.729759534681909E-5</v>
      </c>
      <c r="S1829" s="74">
        <f t="shared" si="144"/>
        <v>3.7398229893191686E-5</v>
      </c>
      <c r="U1829" s="81">
        <f t="shared" si="145"/>
        <v>3.4368425362523158E-3</v>
      </c>
      <c r="W1829" s="80">
        <v>0.99656315746374768</v>
      </c>
    </row>
    <row r="1830" spans="2:23" x14ac:dyDescent="0.3">
      <c r="B1830">
        <v>88</v>
      </c>
      <c r="C1830">
        <v>2</v>
      </c>
      <c r="D1830">
        <v>60</v>
      </c>
      <c r="R1830" s="73">
        <f t="shared" si="146"/>
        <v>2.6442869501153154E-5</v>
      </c>
      <c r="S1830" s="74">
        <f t="shared" si="144"/>
        <v>2.6534062897177769E-5</v>
      </c>
      <c r="U1830" s="81">
        <f t="shared" si="145"/>
        <v>3.9656999262753789E-3</v>
      </c>
      <c r="W1830" s="80">
        <v>0.99603430007372462</v>
      </c>
    </row>
    <row r="1831" spans="2:23" x14ac:dyDescent="0.3">
      <c r="B1831">
        <v>88</v>
      </c>
      <c r="C1831">
        <v>2</v>
      </c>
      <c r="D1831">
        <v>80</v>
      </c>
      <c r="R1831" s="73">
        <f t="shared" si="146"/>
        <v>2.1194132460700121E-5</v>
      </c>
      <c r="S1831" s="74">
        <f t="shared" si="144"/>
        <v>2.1278516672700299E-5</v>
      </c>
      <c r="U1831" s="81">
        <f t="shared" si="145"/>
        <v>4.3895825754893814E-3</v>
      </c>
      <c r="W1831" s="80">
        <v>0.99561041742451062</v>
      </c>
    </row>
    <row r="1832" spans="2:23" x14ac:dyDescent="0.3">
      <c r="B1832">
        <v>88</v>
      </c>
      <c r="C1832">
        <v>2</v>
      </c>
      <c r="D1832">
        <v>100</v>
      </c>
      <c r="R1832" s="73">
        <f t="shared" si="146"/>
        <v>1.7987431875443606E-5</v>
      </c>
      <c r="S1832" s="74">
        <f t="shared" si="144"/>
        <v>1.8066737310738769E-5</v>
      </c>
      <c r="U1832" s="81">
        <f t="shared" si="145"/>
        <v>4.7493312129982534E-3</v>
      </c>
      <c r="W1832" s="80">
        <v>0.99525066878700175</v>
      </c>
    </row>
    <row r="1833" spans="2:23" x14ac:dyDescent="0.3">
      <c r="B1833">
        <v>88</v>
      </c>
      <c r="C1833">
        <v>2</v>
      </c>
      <c r="D1833">
        <v>120</v>
      </c>
      <c r="R1833" s="73">
        <f t="shared" si="146"/>
        <v>1.578576488403538E-5</v>
      </c>
      <c r="S1833" s="74">
        <f t="shared" si="144"/>
        <v>1.586109447509828E-5</v>
      </c>
      <c r="U1833" s="81">
        <f t="shared" si="145"/>
        <v>5.0650465106789611E-3</v>
      </c>
      <c r="W1833" s="80">
        <v>0.99493495348932104</v>
      </c>
    </row>
    <row r="1834" spans="2:23" x14ac:dyDescent="0.3">
      <c r="B1834">
        <v>88</v>
      </c>
      <c r="C1834">
        <v>2</v>
      </c>
      <c r="D1834">
        <v>140</v>
      </c>
      <c r="R1834" s="73">
        <f t="shared" si="146"/>
        <v>1.416260948269854E-5</v>
      </c>
      <c r="S1834" s="74">
        <f t="shared" si="144"/>
        <v>1.423470894557385E-5</v>
      </c>
      <c r="U1834" s="81">
        <f t="shared" si="145"/>
        <v>5.3482987003329319E-3</v>
      </c>
      <c r="W1834" s="80">
        <v>0.99465170129966707</v>
      </c>
    </row>
    <row r="1835" spans="2:23" x14ac:dyDescent="0.3">
      <c r="B1835">
        <v>88</v>
      </c>
      <c r="C1835">
        <v>2</v>
      </c>
      <c r="D1835">
        <v>160</v>
      </c>
      <c r="R1835" s="73">
        <f t="shared" si="146"/>
        <v>1.2906828110315072E-5</v>
      </c>
      <c r="S1835" s="74">
        <f t="shared" ref="S1835:S1898" si="147">IF(D1835&gt;D1834,(U1835-U1834)/W1834/(D1835-D1834),0)</f>
        <v>1.2976228858252889E-5</v>
      </c>
      <c r="U1835" s="81">
        <f t="shared" ref="U1835:U1898" si="148">100%-W1835</f>
        <v>5.6064352625392333E-3</v>
      </c>
      <c r="W1835" s="80">
        <v>0.99439356473746077</v>
      </c>
    </row>
    <row r="1836" spans="2:23" x14ac:dyDescent="0.3">
      <c r="B1836">
        <v>88</v>
      </c>
      <c r="C1836">
        <v>2</v>
      </c>
      <c r="D1836">
        <v>180</v>
      </c>
      <c r="R1836" s="73">
        <f t="shared" si="146"/>
        <v>1.1900739971554274E-5</v>
      </c>
      <c r="S1836" s="74">
        <f t="shared" si="147"/>
        <v>1.1967836874222232E-5</v>
      </c>
      <c r="U1836" s="81">
        <f t="shared" si="148"/>
        <v>5.8444500619703188E-3</v>
      </c>
      <c r="W1836" s="80">
        <v>0.99415554993802968</v>
      </c>
    </row>
    <row r="1837" spans="2:23" x14ac:dyDescent="0.3">
      <c r="B1837">
        <v>88</v>
      </c>
      <c r="C1837">
        <v>2</v>
      </c>
      <c r="D1837">
        <v>200</v>
      </c>
      <c r="R1837" s="73">
        <f t="shared" si="146"/>
        <v>1.1073055512361706E-5</v>
      </c>
      <c r="S1837" s="74">
        <f t="shared" si="147"/>
        <v>1.1138151884835268E-5</v>
      </c>
      <c r="U1837" s="81">
        <f t="shared" si="148"/>
        <v>6.0659111722175529E-3</v>
      </c>
      <c r="W1837" s="80">
        <v>0.99393408882778245</v>
      </c>
    </row>
    <row r="1838" spans="2:23" x14ac:dyDescent="0.3">
      <c r="B1838">
        <v>88</v>
      </c>
      <c r="C1838">
        <v>2</v>
      </c>
      <c r="D1838">
        <v>220</v>
      </c>
      <c r="R1838" s="73">
        <f t="shared" si="146"/>
        <v>1.0377824856983019E-5</v>
      </c>
      <c r="S1838" s="74">
        <f t="shared" si="147"/>
        <v>1.0441160006115024E-5</v>
      </c>
      <c r="U1838" s="81">
        <f t="shared" si="148"/>
        <v>6.2734676693572133E-3</v>
      </c>
      <c r="W1838" s="80">
        <v>0.99372653233064279</v>
      </c>
    </row>
    <row r="1839" spans="2:23" x14ac:dyDescent="0.3">
      <c r="B1839">
        <v>88</v>
      </c>
      <c r="C1839">
        <v>2</v>
      </c>
      <c r="D1839">
        <v>240</v>
      </c>
      <c r="R1839" s="73">
        <f t="shared" si="146"/>
        <v>9.7839712523362096E-6</v>
      </c>
      <c r="S1839" s="74">
        <f t="shared" si="147"/>
        <v>9.8457381724419814E-6</v>
      </c>
      <c r="U1839" s="81">
        <f t="shared" si="148"/>
        <v>6.4691470944039375E-3</v>
      </c>
      <c r="W1839" s="80">
        <v>0.99353085290559606</v>
      </c>
    </row>
    <row r="1840" spans="2:23" x14ac:dyDescent="0.3">
      <c r="B1840">
        <v>88</v>
      </c>
      <c r="C1840">
        <v>2</v>
      </c>
      <c r="D1840">
        <v>260</v>
      </c>
      <c r="R1840" s="73">
        <f t="shared" si="146"/>
        <v>9.26965275565017E-6</v>
      </c>
      <c r="S1840" s="74">
        <f t="shared" si="147"/>
        <v>9.3300099624897705E-6</v>
      </c>
      <c r="U1840" s="81">
        <f t="shared" si="148"/>
        <v>6.654540149516941E-3</v>
      </c>
      <c r="W1840" s="80">
        <v>0.99334545985048306</v>
      </c>
    </row>
    <row r="1841" spans="2:23" x14ac:dyDescent="0.3">
      <c r="B1841">
        <v>88</v>
      </c>
      <c r="C1841">
        <v>2</v>
      </c>
      <c r="D1841">
        <v>280</v>
      </c>
      <c r="R1841" s="73">
        <f t="shared" si="146"/>
        <v>8.8190269417587348E-6</v>
      </c>
      <c r="S1841" s="74">
        <f t="shared" si="147"/>
        <v>8.8781066589725615E-6</v>
      </c>
      <c r="U1841" s="81">
        <f t="shared" si="148"/>
        <v>6.8309206883521156E-3</v>
      </c>
      <c r="W1841" s="80">
        <v>0.99316907931164788</v>
      </c>
    </row>
    <row r="1842" spans="2:23" x14ac:dyDescent="0.3">
      <c r="B1842">
        <v>88</v>
      </c>
      <c r="C1842">
        <v>2</v>
      </c>
      <c r="D1842">
        <v>300</v>
      </c>
      <c r="R1842" s="73">
        <f t="shared" si="146"/>
        <v>8.4202971020186368E-6</v>
      </c>
      <c r="S1842" s="74">
        <f t="shared" si="147"/>
        <v>8.4782110895504624E-6</v>
      </c>
      <c r="U1842" s="81">
        <f t="shared" si="148"/>
        <v>6.9993266303924884E-3</v>
      </c>
      <c r="W1842" s="80">
        <v>0.99300067336960751</v>
      </c>
    </row>
    <row r="1843" spans="2:23" x14ac:dyDescent="0.3">
      <c r="B1843">
        <v>88</v>
      </c>
      <c r="C1843">
        <v>2</v>
      </c>
      <c r="D1843">
        <v>320</v>
      </c>
      <c r="R1843" s="73">
        <f t="shared" si="146"/>
        <v>8.0644813480412744E-6</v>
      </c>
      <c r="S1843" s="74">
        <f t="shared" si="147"/>
        <v>8.1213251554760735E-6</v>
      </c>
      <c r="U1843" s="81">
        <f t="shared" si="148"/>
        <v>7.1606162573533139E-3</v>
      </c>
      <c r="W1843" s="80">
        <v>0.99283938374264669</v>
      </c>
    </row>
    <row r="1844" spans="2:23" x14ac:dyDescent="0.3">
      <c r="B1844">
        <v>88</v>
      </c>
      <c r="C1844">
        <v>2</v>
      </c>
      <c r="D1844">
        <v>340</v>
      </c>
      <c r="R1844" s="73">
        <f t="shared" si="146"/>
        <v>7.7446090162525124E-6</v>
      </c>
      <c r="S1844" s="74">
        <f t="shared" si="147"/>
        <v>7.800465153848075E-6</v>
      </c>
      <c r="U1844" s="81">
        <f t="shared" si="148"/>
        <v>7.3155084376783641E-3</v>
      </c>
      <c r="W1844" s="80">
        <v>0.99268449156232164</v>
      </c>
    </row>
    <row r="1845" spans="2:23" x14ac:dyDescent="0.3">
      <c r="B1845">
        <v>88</v>
      </c>
      <c r="C1845">
        <v>2</v>
      </c>
      <c r="D1845">
        <v>360</v>
      </c>
      <c r="R1845" s="73">
        <f t="shared" si="146"/>
        <v>7.4551798200206408E-6</v>
      </c>
      <c r="S1845" s="74">
        <f t="shared" si="147"/>
        <v>7.5101201674737738E-6</v>
      </c>
      <c r="U1845" s="81">
        <f t="shared" si="148"/>
        <v>7.4646120340787769E-3</v>
      </c>
      <c r="W1845" s="80">
        <v>0.99253538796592122</v>
      </c>
    </row>
    <row r="1846" spans="2:23" x14ac:dyDescent="0.3">
      <c r="B1846">
        <v>88</v>
      </c>
      <c r="C1846">
        <v>2</v>
      </c>
      <c r="D1846">
        <v>380</v>
      </c>
      <c r="R1846" s="73">
        <f t="shared" si="146"/>
        <v>7.191790129701392E-6</v>
      </c>
      <c r="S1846" s="74">
        <f t="shared" si="147"/>
        <v>7.2458777962970958E-6</v>
      </c>
      <c r="U1846" s="81">
        <f t="shared" si="148"/>
        <v>7.6084478366728048E-3</v>
      </c>
      <c r="W1846" s="80">
        <v>0.9923915521633272</v>
      </c>
    </row>
    <row r="1847" spans="2:23" x14ac:dyDescent="0.3">
      <c r="B1847">
        <v>89</v>
      </c>
      <c r="C1847">
        <v>2</v>
      </c>
      <c r="D1847">
        <v>0</v>
      </c>
      <c r="R1847" s="73">
        <f t="shared" si="146"/>
        <v>0</v>
      </c>
      <c r="S1847" s="74">
        <f t="shared" si="147"/>
        <v>0</v>
      </c>
      <c r="U1847" s="81">
        <f t="shared" si="148"/>
        <v>0</v>
      </c>
      <c r="W1847" s="80">
        <v>1</v>
      </c>
    </row>
    <row r="1848" spans="2:23" x14ac:dyDescent="0.3">
      <c r="B1848">
        <v>89</v>
      </c>
      <c r="C1848">
        <v>2</v>
      </c>
      <c r="D1848">
        <v>20</v>
      </c>
      <c r="R1848" s="73">
        <f t="shared" si="146"/>
        <v>3.9317877074108721E-4</v>
      </c>
      <c r="S1848" s="74">
        <f t="shared" si="147"/>
        <v>3.9317877074108721E-4</v>
      </c>
      <c r="U1848" s="81">
        <f t="shared" si="148"/>
        <v>7.863575414821744E-3</v>
      </c>
      <c r="W1848" s="80">
        <v>0.99213642458517826</v>
      </c>
    </row>
    <row r="1849" spans="2:23" x14ac:dyDescent="0.3">
      <c r="B1849">
        <v>89</v>
      </c>
      <c r="C1849">
        <v>2</v>
      </c>
      <c r="D1849">
        <v>40</v>
      </c>
      <c r="R1849" s="73">
        <f t="shared" si="146"/>
        <v>8.9875547979034737E-5</v>
      </c>
      <c r="S1849" s="74">
        <f t="shared" si="147"/>
        <v>9.0587892704990217E-5</v>
      </c>
      <c r="U1849" s="81">
        <f t="shared" si="148"/>
        <v>9.6610863744024389E-3</v>
      </c>
      <c r="W1849" s="80">
        <v>0.99033891362559756</v>
      </c>
    </row>
    <row r="1850" spans="2:23" x14ac:dyDescent="0.3">
      <c r="B1850">
        <v>89</v>
      </c>
      <c r="C1850">
        <v>2</v>
      </c>
      <c r="D1850">
        <v>60</v>
      </c>
      <c r="R1850" s="73">
        <f t="shared" si="146"/>
        <v>6.1818411878661328E-5</v>
      </c>
      <c r="S1850" s="74">
        <f t="shared" si="147"/>
        <v>6.2421471102600822E-5</v>
      </c>
      <c r="U1850" s="81">
        <f t="shared" si="148"/>
        <v>1.0897454611975665E-2</v>
      </c>
      <c r="W1850" s="80">
        <v>0.98910254538802433</v>
      </c>
    </row>
    <row r="1851" spans="2:23" x14ac:dyDescent="0.3">
      <c r="B1851">
        <v>89</v>
      </c>
      <c r="C1851">
        <v>2</v>
      </c>
      <c r="D1851">
        <v>80</v>
      </c>
      <c r="R1851" s="73">
        <f t="shared" si="146"/>
        <v>4.8601516228802263E-5</v>
      </c>
      <c r="S1851" s="74">
        <f t="shared" si="147"/>
        <v>4.9136984284815408E-5</v>
      </c>
      <c r="U1851" s="81">
        <f t="shared" si="148"/>
        <v>1.1869484936551711E-2</v>
      </c>
      <c r="W1851" s="80">
        <v>0.98813051506344829</v>
      </c>
    </row>
    <row r="1852" spans="2:23" x14ac:dyDescent="0.3">
      <c r="B1852">
        <v>89</v>
      </c>
      <c r="C1852">
        <v>2</v>
      </c>
      <c r="D1852">
        <v>100</v>
      </c>
      <c r="R1852" s="73">
        <f t="shared" si="146"/>
        <v>4.0664298180992378E-5</v>
      </c>
      <c r="S1852" s="74">
        <f t="shared" si="147"/>
        <v>4.115276024886379E-5</v>
      </c>
      <c r="U1852" s="81">
        <f t="shared" si="148"/>
        <v>1.2682770900171558E-2</v>
      </c>
      <c r="W1852" s="80">
        <v>0.98731722909982844</v>
      </c>
    </row>
    <row r="1853" spans="2:23" x14ac:dyDescent="0.3">
      <c r="B1853">
        <v>89</v>
      </c>
      <c r="C1853">
        <v>2</v>
      </c>
      <c r="D1853">
        <v>120</v>
      </c>
      <c r="R1853" s="73">
        <f t="shared" si="146"/>
        <v>3.5284997804962972E-5</v>
      </c>
      <c r="S1853" s="74">
        <f t="shared" si="147"/>
        <v>3.5738257942823035E-5</v>
      </c>
      <c r="U1853" s="81">
        <f t="shared" si="148"/>
        <v>1.3388470856270818E-2</v>
      </c>
      <c r="W1853" s="80">
        <v>0.98661152914372918</v>
      </c>
    </row>
    <row r="1854" spans="2:23" x14ac:dyDescent="0.3">
      <c r="B1854">
        <v>89</v>
      </c>
      <c r="C1854">
        <v>2</v>
      </c>
      <c r="D1854">
        <v>140</v>
      </c>
      <c r="R1854" s="73">
        <f t="shared" si="146"/>
        <v>3.1360458433410399E-5</v>
      </c>
      <c r="S1854" s="74">
        <f t="shared" si="147"/>
        <v>3.1786024698725999E-5</v>
      </c>
      <c r="U1854" s="81">
        <f t="shared" si="148"/>
        <v>1.4015680024939026E-2</v>
      </c>
      <c r="W1854" s="80">
        <v>0.98598431997506097</v>
      </c>
    </row>
    <row r="1855" spans="2:23" x14ac:dyDescent="0.3">
      <c r="B1855">
        <v>89</v>
      </c>
      <c r="C1855">
        <v>2</v>
      </c>
      <c r="D1855">
        <v>160</v>
      </c>
      <c r="R1855" s="73">
        <f t="shared" si="146"/>
        <v>2.8350731635207183E-5</v>
      </c>
      <c r="S1855" s="74">
        <f t="shared" si="147"/>
        <v>2.8753734781425606E-5</v>
      </c>
      <c r="U1855" s="81">
        <f t="shared" si="148"/>
        <v>1.4582694657643169E-2</v>
      </c>
      <c r="W1855" s="80">
        <v>0.98541730534235683</v>
      </c>
    </row>
    <row r="1856" spans="2:23" x14ac:dyDescent="0.3">
      <c r="B1856">
        <v>89</v>
      </c>
      <c r="C1856">
        <v>2</v>
      </c>
      <c r="D1856">
        <v>180</v>
      </c>
      <c r="R1856" s="73">
        <f t="shared" si="146"/>
        <v>2.5957644029722671E-5</v>
      </c>
      <c r="S1856" s="74">
        <f t="shared" si="147"/>
        <v>2.6341778137034426E-5</v>
      </c>
      <c r="U1856" s="81">
        <f t="shared" si="148"/>
        <v>1.5101847538237623E-2</v>
      </c>
      <c r="W1856" s="80">
        <v>0.98489815246176238</v>
      </c>
    </row>
    <row r="1857" spans="2:23" x14ac:dyDescent="0.3">
      <c r="B1857">
        <v>89</v>
      </c>
      <c r="C1857">
        <v>2</v>
      </c>
      <c r="D1857">
        <v>200</v>
      </c>
      <c r="R1857" s="73">
        <f t="shared" si="146"/>
        <v>2.4001983284410721E-5</v>
      </c>
      <c r="S1857" s="74">
        <f t="shared" si="147"/>
        <v>2.437001554365549E-5</v>
      </c>
      <c r="U1857" s="81">
        <f t="shared" si="148"/>
        <v>1.5581887203925837E-2</v>
      </c>
      <c r="W1857" s="80">
        <v>0.98441811279607416</v>
      </c>
    </row>
    <row r="1858" spans="2:23" x14ac:dyDescent="0.3">
      <c r="B1858">
        <v>89</v>
      </c>
      <c r="C1858">
        <v>2</v>
      </c>
      <c r="D1858">
        <v>220</v>
      </c>
      <c r="R1858" s="73">
        <f t="shared" si="146"/>
        <v>2.2369027953833552E-5</v>
      </c>
      <c r="S1858" s="74">
        <f t="shared" si="147"/>
        <v>2.2723096683276266E-5</v>
      </c>
      <c r="U1858" s="81">
        <f t="shared" si="148"/>
        <v>1.6029267763002508E-2</v>
      </c>
      <c r="W1858" s="80">
        <v>0.98397073223699749</v>
      </c>
    </row>
    <row r="1859" spans="2:23" x14ac:dyDescent="0.3">
      <c r="B1859">
        <v>89</v>
      </c>
      <c r="C1859">
        <v>2</v>
      </c>
      <c r="D1859">
        <v>240</v>
      </c>
      <c r="R1859" s="73">
        <f t="shared" si="146"/>
        <v>2.0981660954388915E-5</v>
      </c>
      <c r="S1859" s="74">
        <f t="shared" si="147"/>
        <v>2.1323460410949812E-5</v>
      </c>
      <c r="U1859" s="81">
        <f t="shared" si="148"/>
        <v>1.6448900982090287E-2</v>
      </c>
      <c r="W1859" s="80">
        <v>0.98355109901790971</v>
      </c>
    </row>
    <row r="1860" spans="2:23" x14ac:dyDescent="0.3">
      <c r="B1860">
        <v>89</v>
      </c>
      <c r="C1860">
        <v>2</v>
      </c>
      <c r="D1860">
        <v>260</v>
      </c>
      <c r="R1860" s="73">
        <f t="shared" si="146"/>
        <v>1.9785977491332263E-5</v>
      </c>
      <c r="S1860" s="74">
        <f t="shared" si="147"/>
        <v>2.0116878026051573E-5</v>
      </c>
      <c r="U1860" s="81">
        <f t="shared" si="148"/>
        <v>1.6844620531916932E-2</v>
      </c>
      <c r="W1860" s="80">
        <v>0.98315537946808307</v>
      </c>
    </row>
    <row r="1861" spans="2:23" x14ac:dyDescent="0.3">
      <c r="B1861">
        <v>89</v>
      </c>
      <c r="C1861">
        <v>2</v>
      </c>
      <c r="D1861">
        <v>280</v>
      </c>
      <c r="R1861" s="73">
        <f t="shared" si="146"/>
        <v>1.8743073440757873E-5</v>
      </c>
      <c r="S1861" s="74">
        <f t="shared" si="147"/>
        <v>1.9064202700999759E-5</v>
      </c>
      <c r="U1861" s="81">
        <f t="shared" si="148"/>
        <v>1.7219482000732089E-2</v>
      </c>
      <c r="W1861" s="80">
        <v>0.98278051799926791</v>
      </c>
    </row>
    <row r="1862" spans="2:23" x14ac:dyDescent="0.3">
      <c r="B1862">
        <v>89</v>
      </c>
      <c r="C1862">
        <v>2</v>
      </c>
      <c r="D1862">
        <v>300</v>
      </c>
      <c r="R1862" s="73">
        <f t="shared" si="146"/>
        <v>1.7824111640746267E-5</v>
      </c>
      <c r="S1862" s="74">
        <f t="shared" si="147"/>
        <v>1.8136411247785379E-5</v>
      </c>
      <c r="U1862" s="81">
        <f t="shared" si="148"/>
        <v>1.7575964233547015E-2</v>
      </c>
      <c r="W1862" s="80">
        <v>0.98242403576645299</v>
      </c>
    </row>
    <row r="1863" spans="2:23" x14ac:dyDescent="0.3">
      <c r="B1863">
        <v>89</v>
      </c>
      <c r="C1863">
        <v>2</v>
      </c>
      <c r="D1863">
        <v>320</v>
      </c>
      <c r="R1863" s="73">
        <f t="shared" si="146"/>
        <v>1.700722813238187E-5</v>
      </c>
      <c r="S1863" s="74">
        <f t="shared" si="147"/>
        <v>1.7311494337690364E-5</v>
      </c>
      <c r="U1863" s="81">
        <f t="shared" si="148"/>
        <v>1.7916108796194652E-2</v>
      </c>
      <c r="W1863" s="80">
        <v>0.98208389120380535</v>
      </c>
    </row>
    <row r="1864" spans="2:23" x14ac:dyDescent="0.3">
      <c r="B1864">
        <v>89</v>
      </c>
      <c r="C1864">
        <v>2</v>
      </c>
      <c r="D1864">
        <v>340</v>
      </c>
      <c r="R1864" s="73">
        <f t="shared" si="146"/>
        <v>1.6275521049252673E-5</v>
      </c>
      <c r="S1864" s="74">
        <f t="shared" si="147"/>
        <v>1.6572434590391953E-5</v>
      </c>
      <c r="U1864" s="81">
        <f t="shared" si="148"/>
        <v>1.8241619217179705E-2</v>
      </c>
      <c r="W1864" s="80">
        <v>0.98175838078282029</v>
      </c>
    </row>
    <row r="1865" spans="2:23" x14ac:dyDescent="0.3">
      <c r="B1865">
        <v>89</v>
      </c>
      <c r="C1865">
        <v>2</v>
      </c>
      <c r="D1865">
        <v>360</v>
      </c>
      <c r="R1865" s="73">
        <f t="shared" si="146"/>
        <v>1.5615702448712464E-5</v>
      </c>
      <c r="S1865" s="74">
        <f t="shared" si="147"/>
        <v>1.5905850924604322E-5</v>
      </c>
      <c r="U1865" s="81">
        <f t="shared" si="148"/>
        <v>1.8553933266153955E-2</v>
      </c>
      <c r="W1865" s="80">
        <v>0.98144606673384605</v>
      </c>
    </row>
    <row r="1866" spans="2:23" x14ac:dyDescent="0.3">
      <c r="B1866">
        <v>89</v>
      </c>
      <c r="C1866">
        <v>2</v>
      </c>
      <c r="D1866">
        <v>380</v>
      </c>
      <c r="R1866" s="73">
        <f t="shared" si="146"/>
        <v>1.5017170191911066E-5</v>
      </c>
      <c r="S1866" s="74">
        <f t="shared" si="147"/>
        <v>1.5301065133295304E-5</v>
      </c>
      <c r="U1866" s="81">
        <f t="shared" si="148"/>
        <v>1.8854276669992176E-2</v>
      </c>
      <c r="W1866" s="80">
        <v>0.98114572333000782</v>
      </c>
    </row>
    <row r="1867" spans="2:23" x14ac:dyDescent="0.3">
      <c r="B1867">
        <v>90</v>
      </c>
      <c r="C1867">
        <v>2</v>
      </c>
      <c r="D1867">
        <v>0</v>
      </c>
      <c r="R1867" s="73">
        <f t="shared" si="146"/>
        <v>0</v>
      </c>
      <c r="S1867" s="74">
        <f t="shared" si="147"/>
        <v>0</v>
      </c>
      <c r="U1867" s="81">
        <f t="shared" si="148"/>
        <v>0</v>
      </c>
      <c r="W1867" s="80">
        <v>1</v>
      </c>
    </row>
    <row r="1868" spans="2:23" x14ac:dyDescent="0.3">
      <c r="B1868">
        <v>90</v>
      </c>
      <c r="C1868">
        <v>2</v>
      </c>
      <c r="D1868">
        <v>20</v>
      </c>
      <c r="R1868" s="73">
        <f t="shared" si="146"/>
        <v>1.4279218327228893E-4</v>
      </c>
      <c r="S1868" s="74">
        <f t="shared" si="147"/>
        <v>1.4279218327228893E-4</v>
      </c>
      <c r="U1868" s="81">
        <f t="shared" si="148"/>
        <v>2.8558436654457786E-3</v>
      </c>
      <c r="W1868" s="80">
        <v>0.99714415633455422</v>
      </c>
    </row>
    <row r="1869" spans="2:23" x14ac:dyDescent="0.3">
      <c r="B1869">
        <v>90</v>
      </c>
      <c r="C1869">
        <v>2</v>
      </c>
      <c r="D1869">
        <v>40</v>
      </c>
      <c r="R1869" s="73">
        <f t="shared" ref="R1869:R1932" si="149">IF(D1869&gt;D1868,(U1869-U1868)/1/(D1869-D1868),0)</f>
        <v>2.7370773318680099E-5</v>
      </c>
      <c r="S1869" s="74">
        <f t="shared" si="147"/>
        <v>2.7449163839352496E-5</v>
      </c>
      <c r="U1869" s="81">
        <f t="shared" si="148"/>
        <v>3.4032591318193806E-3</v>
      </c>
      <c r="W1869" s="80">
        <v>0.99659674086818062</v>
      </c>
    </row>
    <row r="1870" spans="2:23" x14ac:dyDescent="0.3">
      <c r="B1870">
        <v>90</v>
      </c>
      <c r="C1870">
        <v>2</v>
      </c>
      <c r="D1870">
        <v>60</v>
      </c>
      <c r="R1870" s="73">
        <f t="shared" si="149"/>
        <v>1.8382517272780285E-5</v>
      </c>
      <c r="S1870" s="74">
        <f t="shared" si="147"/>
        <v>1.8445291379105296E-5</v>
      </c>
      <c r="U1870" s="81">
        <f t="shared" si="148"/>
        <v>3.7709094772749863E-3</v>
      </c>
      <c r="W1870" s="80">
        <v>0.99622909052272501</v>
      </c>
    </row>
    <row r="1871" spans="2:23" x14ac:dyDescent="0.3">
      <c r="B1871">
        <v>90</v>
      </c>
      <c r="C1871">
        <v>2</v>
      </c>
      <c r="D1871">
        <v>80</v>
      </c>
      <c r="R1871" s="73">
        <f t="shared" si="149"/>
        <v>1.4234756343711741E-5</v>
      </c>
      <c r="S1871" s="74">
        <f t="shared" si="147"/>
        <v>1.428863750228646E-5</v>
      </c>
      <c r="U1871" s="81">
        <f t="shared" si="148"/>
        <v>4.0556046041492211E-3</v>
      </c>
      <c r="W1871" s="80">
        <v>0.99594439539585078</v>
      </c>
    </row>
    <row r="1872" spans="2:23" x14ac:dyDescent="0.3">
      <c r="B1872">
        <v>90</v>
      </c>
      <c r="C1872">
        <v>2</v>
      </c>
      <c r="D1872">
        <v>100</v>
      </c>
      <c r="R1872" s="73">
        <f t="shared" si="149"/>
        <v>1.1777341358304439E-5</v>
      </c>
      <c r="S1872" s="74">
        <f t="shared" si="147"/>
        <v>1.1825300099834774E-5</v>
      </c>
      <c r="U1872" s="81">
        <f t="shared" si="148"/>
        <v>4.2911514313153098E-3</v>
      </c>
      <c r="W1872" s="80">
        <v>0.99570884856868469</v>
      </c>
    </row>
    <row r="1873" spans="2:23" x14ac:dyDescent="0.3">
      <c r="B1873">
        <v>90</v>
      </c>
      <c r="C1873">
        <v>2</v>
      </c>
      <c r="D1873">
        <v>120</v>
      </c>
      <c r="R1873" s="73">
        <f t="shared" si="149"/>
        <v>1.0128784152474424E-5</v>
      </c>
      <c r="S1873" s="74">
        <f t="shared" si="147"/>
        <v>1.0172435614119917E-5</v>
      </c>
      <c r="U1873" s="81">
        <f t="shared" si="148"/>
        <v>4.4937271143647983E-3</v>
      </c>
      <c r="W1873" s="80">
        <v>0.9955062728856352</v>
      </c>
    </row>
    <row r="1874" spans="2:23" x14ac:dyDescent="0.3">
      <c r="B1874">
        <v>90</v>
      </c>
      <c r="C1874">
        <v>2</v>
      </c>
      <c r="D1874">
        <v>140</v>
      </c>
      <c r="R1874" s="73">
        <f t="shared" si="149"/>
        <v>8.935913537555517E-6</v>
      </c>
      <c r="S1874" s="74">
        <f t="shared" si="147"/>
        <v>8.9762503571708636E-6</v>
      </c>
      <c r="U1874" s="81">
        <f t="shared" si="148"/>
        <v>4.6724453851159087E-3</v>
      </c>
      <c r="W1874" s="80">
        <v>0.99532755461488409</v>
      </c>
    </row>
    <row r="1875" spans="2:23" x14ac:dyDescent="0.3">
      <c r="B1875">
        <v>90</v>
      </c>
      <c r="C1875">
        <v>2</v>
      </c>
      <c r="D1875">
        <v>160</v>
      </c>
      <c r="R1875" s="73">
        <f t="shared" si="149"/>
        <v>8.0273975505529289E-6</v>
      </c>
      <c r="S1875" s="74">
        <f t="shared" si="147"/>
        <v>8.0650812019957787E-6</v>
      </c>
      <c r="U1875" s="81">
        <f t="shared" si="148"/>
        <v>4.8329933361269672E-3</v>
      </c>
      <c r="W1875" s="80">
        <v>0.99516700666387303</v>
      </c>
    </row>
    <row r="1876" spans="2:23" x14ac:dyDescent="0.3">
      <c r="B1876">
        <v>90</v>
      </c>
      <c r="C1876">
        <v>2</v>
      </c>
      <c r="D1876">
        <v>180</v>
      </c>
      <c r="R1876" s="73">
        <f t="shared" si="149"/>
        <v>7.309309097236483E-6</v>
      </c>
      <c r="S1876" s="74">
        <f t="shared" si="147"/>
        <v>7.3448064980969277E-6</v>
      </c>
      <c r="U1876" s="81">
        <f t="shared" si="148"/>
        <v>4.9791795180716969E-3</v>
      </c>
      <c r="W1876" s="80">
        <v>0.9950208204819283</v>
      </c>
    </row>
    <row r="1877" spans="2:23" x14ac:dyDescent="0.3">
      <c r="B1877">
        <v>90</v>
      </c>
      <c r="C1877">
        <v>2</v>
      </c>
      <c r="D1877">
        <v>200</v>
      </c>
      <c r="R1877" s="73">
        <f t="shared" si="149"/>
        <v>6.7255433742585689E-6</v>
      </c>
      <c r="S1877" s="74">
        <f t="shared" si="147"/>
        <v>6.7591986376738533E-6</v>
      </c>
      <c r="U1877" s="81">
        <f t="shared" si="148"/>
        <v>5.1136903855568683E-3</v>
      </c>
      <c r="W1877" s="80">
        <v>0.99488630961444313</v>
      </c>
    </row>
    <row r="1878" spans="2:23" x14ac:dyDescent="0.3">
      <c r="B1878">
        <v>90</v>
      </c>
      <c r="C1878">
        <v>2</v>
      </c>
      <c r="D1878">
        <v>220</v>
      </c>
      <c r="R1878" s="73">
        <f t="shared" si="149"/>
        <v>6.2403786229348061E-6</v>
      </c>
      <c r="S1878" s="74">
        <f t="shared" si="147"/>
        <v>6.2724540107031859E-6</v>
      </c>
      <c r="U1878" s="81">
        <f t="shared" si="148"/>
        <v>5.2384979580155644E-3</v>
      </c>
      <c r="W1878" s="80">
        <v>0.99476150204198444</v>
      </c>
    </row>
    <row r="1879" spans="2:23" x14ac:dyDescent="0.3">
      <c r="B1879">
        <v>90</v>
      </c>
      <c r="C1879">
        <v>2</v>
      </c>
      <c r="D1879">
        <v>240</v>
      </c>
      <c r="R1879" s="73">
        <f t="shared" si="149"/>
        <v>5.829916953192793E-6</v>
      </c>
      <c r="S1879" s="74">
        <f t="shared" si="147"/>
        <v>5.8606177875053497E-6</v>
      </c>
      <c r="U1879" s="81">
        <f t="shared" si="148"/>
        <v>5.3550962970794203E-3</v>
      </c>
      <c r="W1879" s="80">
        <v>0.99464490370292058</v>
      </c>
    </row>
    <row r="1880" spans="2:23" x14ac:dyDescent="0.3">
      <c r="B1880">
        <v>90</v>
      </c>
      <c r="C1880">
        <v>2</v>
      </c>
      <c r="D1880">
        <v>260</v>
      </c>
      <c r="R1880" s="73">
        <f t="shared" si="149"/>
        <v>5.4775255142303079E-6</v>
      </c>
      <c r="S1880" s="74">
        <f t="shared" si="147"/>
        <v>5.5070161158402009E-6</v>
      </c>
      <c r="U1880" s="81">
        <f t="shared" si="148"/>
        <v>5.4646468073640264E-3</v>
      </c>
      <c r="W1880" s="80">
        <v>0.99453535319263597</v>
      </c>
    </row>
    <row r="1881" spans="2:23" x14ac:dyDescent="0.3">
      <c r="B1881">
        <v>90</v>
      </c>
      <c r="C1881">
        <v>2</v>
      </c>
      <c r="D1881">
        <v>280</v>
      </c>
      <c r="R1881" s="73">
        <f t="shared" si="149"/>
        <v>5.1712469363751625E-6</v>
      </c>
      <c r="S1881" s="74">
        <f t="shared" si="147"/>
        <v>5.1996612486167903E-6</v>
      </c>
      <c r="U1881" s="81">
        <f t="shared" si="148"/>
        <v>5.5680717460915297E-3</v>
      </c>
      <c r="W1881" s="80">
        <v>0.99443192825390847</v>
      </c>
    </row>
    <row r="1882" spans="2:23" x14ac:dyDescent="0.3">
      <c r="B1882">
        <v>90</v>
      </c>
      <c r="C1882">
        <v>2</v>
      </c>
      <c r="D1882">
        <v>300</v>
      </c>
      <c r="R1882" s="73">
        <f t="shared" si="149"/>
        <v>4.9022497157935609E-6</v>
      </c>
      <c r="S1882" s="74">
        <f t="shared" si="147"/>
        <v>4.9296986314601399E-6</v>
      </c>
      <c r="U1882" s="81">
        <f t="shared" si="148"/>
        <v>5.6661167404074009E-3</v>
      </c>
      <c r="W1882" s="80">
        <v>0.9943338832595926</v>
      </c>
    </row>
    <row r="1883" spans="2:23" x14ac:dyDescent="0.3">
      <c r="B1883">
        <v>90</v>
      </c>
      <c r="C1883">
        <v>2</v>
      </c>
      <c r="D1883">
        <v>320</v>
      </c>
      <c r="R1883" s="73">
        <f t="shared" si="149"/>
        <v>4.6638600643800208E-6</v>
      </c>
      <c r="S1883" s="74">
        <f t="shared" si="147"/>
        <v>4.6904366258656586E-6</v>
      </c>
      <c r="U1883" s="81">
        <f t="shared" si="148"/>
        <v>5.7593939416950013E-3</v>
      </c>
      <c r="W1883" s="80">
        <v>0.994240606058305</v>
      </c>
    </row>
    <row r="1884" spans="2:23" x14ac:dyDescent="0.3">
      <c r="B1884">
        <v>90</v>
      </c>
      <c r="C1884">
        <v>2</v>
      </c>
      <c r="D1884">
        <v>340</v>
      </c>
      <c r="R1884" s="73">
        <f t="shared" si="149"/>
        <v>4.4509346819154859E-6</v>
      </c>
      <c r="S1884" s="74">
        <f t="shared" si="147"/>
        <v>4.4767178636581158E-6</v>
      </c>
      <c r="U1884" s="81">
        <f t="shared" si="148"/>
        <v>5.848412635333311E-3</v>
      </c>
      <c r="W1884" s="80">
        <v>0.99415158736466669</v>
      </c>
    </row>
    <row r="1885" spans="2:23" x14ac:dyDescent="0.3">
      <c r="B1885">
        <v>90</v>
      </c>
      <c r="C1885">
        <v>2</v>
      </c>
      <c r="D1885">
        <v>360</v>
      </c>
      <c r="R1885" s="73">
        <f t="shared" si="149"/>
        <v>4.2594416014341E-6</v>
      </c>
      <c r="S1885" s="74">
        <f t="shared" si="147"/>
        <v>4.284499120224897E-6</v>
      </c>
      <c r="U1885" s="81">
        <f t="shared" si="148"/>
        <v>5.933601467361993E-3</v>
      </c>
      <c r="W1885" s="80">
        <v>0.99406639853263801</v>
      </c>
    </row>
    <row r="1886" spans="2:23" x14ac:dyDescent="0.3">
      <c r="B1886">
        <v>90</v>
      </c>
      <c r="C1886">
        <v>2</v>
      </c>
      <c r="D1886">
        <v>380</v>
      </c>
      <c r="R1886" s="73">
        <f t="shared" si="149"/>
        <v>4.0861724704910337E-6</v>
      </c>
      <c r="S1886" s="74">
        <f t="shared" si="147"/>
        <v>4.1105629126210456E-6</v>
      </c>
      <c r="U1886" s="81">
        <f t="shared" si="148"/>
        <v>6.0153249167718137E-3</v>
      </c>
      <c r="W1886" s="80">
        <v>0.99398467508322819</v>
      </c>
    </row>
    <row r="1887" spans="2:23" x14ac:dyDescent="0.3">
      <c r="B1887">
        <v>91</v>
      </c>
      <c r="C1887">
        <v>2</v>
      </c>
      <c r="D1887">
        <v>0</v>
      </c>
      <c r="R1887" s="73">
        <f t="shared" si="149"/>
        <v>0</v>
      </c>
      <c r="S1887" s="74">
        <f t="shared" si="147"/>
        <v>0</v>
      </c>
      <c r="U1887" s="81">
        <f t="shared" si="148"/>
        <v>0</v>
      </c>
      <c r="W1887" s="80">
        <v>1</v>
      </c>
    </row>
    <row r="1888" spans="2:23" x14ac:dyDescent="0.3">
      <c r="B1888">
        <v>91</v>
      </c>
      <c r="C1888">
        <v>2</v>
      </c>
      <c r="D1888">
        <v>20</v>
      </c>
      <c r="R1888" s="73">
        <f t="shared" si="149"/>
        <v>1.2836260602295258E-4</v>
      </c>
      <c r="S1888" s="74">
        <f t="shared" si="147"/>
        <v>1.2836260602295258E-4</v>
      </c>
      <c r="U1888" s="81">
        <f t="shared" si="148"/>
        <v>2.5672521204590515E-3</v>
      </c>
      <c r="W1888" s="80">
        <v>0.99743274787954095</v>
      </c>
    </row>
    <row r="1889" spans="2:23" x14ac:dyDescent="0.3">
      <c r="B1889">
        <v>91</v>
      </c>
      <c r="C1889">
        <v>2</v>
      </c>
      <c r="D1889">
        <v>40</v>
      </c>
      <c r="R1889" s="73">
        <f t="shared" si="149"/>
        <v>3.4564312655610552E-5</v>
      </c>
      <c r="S1889" s="74">
        <f t="shared" si="147"/>
        <v>3.4653276352808152E-5</v>
      </c>
      <c r="U1889" s="81">
        <f t="shared" si="148"/>
        <v>3.2585383735712625E-3</v>
      </c>
      <c r="W1889" s="80">
        <v>0.99674146162642874</v>
      </c>
    </row>
    <row r="1890" spans="2:23" x14ac:dyDescent="0.3">
      <c r="B1890">
        <v>91</v>
      </c>
      <c r="C1890">
        <v>2</v>
      </c>
      <c r="D1890">
        <v>60</v>
      </c>
      <c r="R1890" s="73">
        <f t="shared" si="149"/>
        <v>2.4386218318789289E-5</v>
      </c>
      <c r="S1890" s="74">
        <f t="shared" si="147"/>
        <v>2.4465941528104163E-5</v>
      </c>
      <c r="U1890" s="81">
        <f t="shared" si="148"/>
        <v>3.7462627399470483E-3</v>
      </c>
      <c r="W1890" s="80">
        <v>0.99625373726005295</v>
      </c>
    </row>
    <row r="1891" spans="2:23" x14ac:dyDescent="0.3">
      <c r="B1891">
        <v>91</v>
      </c>
      <c r="C1891">
        <v>2</v>
      </c>
      <c r="D1891">
        <v>80</v>
      </c>
      <c r="R1891" s="73">
        <f t="shared" si="149"/>
        <v>1.9485257430262858E-5</v>
      </c>
      <c r="S1891" s="74">
        <f t="shared" si="147"/>
        <v>1.9558528818021993E-5</v>
      </c>
      <c r="U1891" s="81">
        <f t="shared" si="148"/>
        <v>4.1359678885523055E-3</v>
      </c>
      <c r="W1891" s="80">
        <v>0.99586403211144769</v>
      </c>
    </row>
    <row r="1892" spans="2:23" x14ac:dyDescent="0.3">
      <c r="B1892">
        <v>91</v>
      </c>
      <c r="C1892">
        <v>2</v>
      </c>
      <c r="D1892">
        <v>100</v>
      </c>
      <c r="R1892" s="73">
        <f t="shared" si="149"/>
        <v>1.6499283603971239E-5</v>
      </c>
      <c r="S1892" s="74">
        <f t="shared" si="147"/>
        <v>1.6567807523873696E-5</v>
      </c>
      <c r="U1892" s="81">
        <f t="shared" si="148"/>
        <v>4.4659535606317302E-3</v>
      </c>
      <c r="W1892" s="80">
        <v>0.99553404643936827</v>
      </c>
    </row>
    <row r="1893" spans="2:23" x14ac:dyDescent="0.3">
      <c r="B1893">
        <v>91</v>
      </c>
      <c r="C1893">
        <v>2</v>
      </c>
      <c r="D1893">
        <v>120</v>
      </c>
      <c r="R1893" s="73">
        <f t="shared" si="149"/>
        <v>1.4453433328198706E-5</v>
      </c>
      <c r="S1893" s="74">
        <f t="shared" si="147"/>
        <v>1.4518271253397032E-5</v>
      </c>
      <c r="U1893" s="81">
        <f t="shared" si="148"/>
        <v>4.7550222271957043E-3</v>
      </c>
      <c r="W1893" s="80">
        <v>0.9952449777728043</v>
      </c>
    </row>
    <row r="1894" spans="2:23" x14ac:dyDescent="0.3">
      <c r="B1894">
        <v>91</v>
      </c>
      <c r="C1894">
        <v>2</v>
      </c>
      <c r="D1894">
        <v>140</v>
      </c>
      <c r="R1894" s="73">
        <f t="shared" si="149"/>
        <v>1.2947686436320938E-5</v>
      </c>
      <c r="S1894" s="74">
        <f t="shared" si="147"/>
        <v>1.3009547122052044E-5</v>
      </c>
      <c r="U1894" s="81">
        <f t="shared" si="148"/>
        <v>5.0139759559221231E-3</v>
      </c>
      <c r="W1894" s="80">
        <v>0.99498602404407788</v>
      </c>
    </row>
    <row r="1895" spans="2:23" x14ac:dyDescent="0.3">
      <c r="B1895">
        <v>91</v>
      </c>
      <c r="C1895">
        <v>2</v>
      </c>
      <c r="D1895">
        <v>160</v>
      </c>
      <c r="R1895" s="73">
        <f t="shared" si="149"/>
        <v>1.1784383526508569E-5</v>
      </c>
      <c r="S1895" s="74">
        <f t="shared" si="147"/>
        <v>1.1843767893956387E-5</v>
      </c>
      <c r="U1895" s="81">
        <f t="shared" si="148"/>
        <v>5.2496636264522945E-3</v>
      </c>
      <c r="W1895" s="80">
        <v>0.99475033637354771</v>
      </c>
    </row>
    <row r="1896" spans="2:23" x14ac:dyDescent="0.3">
      <c r="B1896">
        <v>91</v>
      </c>
      <c r="C1896">
        <v>2</v>
      </c>
      <c r="D1896">
        <v>180</v>
      </c>
      <c r="R1896" s="73">
        <f t="shared" si="149"/>
        <v>1.0853519908871068E-5</v>
      </c>
      <c r="S1896" s="74">
        <f t="shared" si="147"/>
        <v>1.0910797927888677E-5</v>
      </c>
      <c r="U1896" s="81">
        <f t="shared" si="148"/>
        <v>5.4667340246297158E-3</v>
      </c>
      <c r="W1896" s="80">
        <v>0.99453326597537028</v>
      </c>
    </row>
    <row r="1897" spans="2:23" x14ac:dyDescent="0.3">
      <c r="B1897">
        <v>91</v>
      </c>
      <c r="C1897">
        <v>2</v>
      </c>
      <c r="D1897">
        <v>200</v>
      </c>
      <c r="R1897" s="73">
        <f t="shared" si="149"/>
        <v>1.0088540409830538E-5</v>
      </c>
      <c r="S1897" s="74">
        <f t="shared" si="147"/>
        <v>1.0143994932071364E-5</v>
      </c>
      <c r="U1897" s="81">
        <f t="shared" si="148"/>
        <v>5.6685048328263266E-3</v>
      </c>
      <c r="W1897" s="80">
        <v>0.99433149516717367</v>
      </c>
    </row>
    <row r="1898" spans="2:23" x14ac:dyDescent="0.3">
      <c r="B1898">
        <v>91</v>
      </c>
      <c r="C1898">
        <v>2</v>
      </c>
      <c r="D1898">
        <v>220</v>
      </c>
      <c r="R1898" s="73">
        <f t="shared" si="149"/>
        <v>9.4465940089771827E-6</v>
      </c>
      <c r="S1898" s="74">
        <f t="shared" si="147"/>
        <v>9.5004473406416214E-6</v>
      </c>
      <c r="U1898" s="81">
        <f t="shared" si="148"/>
        <v>5.8574367130058702E-3</v>
      </c>
      <c r="W1898" s="80">
        <v>0.99414256328699413</v>
      </c>
    </row>
    <row r="1899" spans="2:23" x14ac:dyDescent="0.3">
      <c r="B1899">
        <v>91</v>
      </c>
      <c r="C1899">
        <v>2</v>
      </c>
      <c r="D1899">
        <v>240</v>
      </c>
      <c r="R1899" s="73">
        <f t="shared" si="149"/>
        <v>8.8987281175290096E-6</v>
      </c>
      <c r="S1899" s="74">
        <f t="shared" ref="S1899:S1962" si="150">IF(D1899&gt;D1898,(U1899-U1898)/W1898/(D1899-D1898),0)</f>
        <v>8.9511589646726354E-6</v>
      </c>
      <c r="U1899" s="81">
        <f t="shared" ref="U1899:U1926" si="151">100%-W1899</f>
        <v>6.0354112753564504E-3</v>
      </c>
      <c r="W1899" s="80">
        <v>0.99396458872464355</v>
      </c>
    </row>
    <row r="1900" spans="2:23" x14ac:dyDescent="0.3">
      <c r="B1900">
        <v>91</v>
      </c>
      <c r="C1900">
        <v>2</v>
      </c>
      <c r="D1900">
        <v>260</v>
      </c>
      <c r="R1900" s="73">
        <f t="shared" si="149"/>
        <v>8.424611640239776E-6</v>
      </c>
      <c r="S1900" s="74">
        <f t="shared" si="150"/>
        <v>8.4757663761939437E-6</v>
      </c>
      <c r="U1900" s="81">
        <f t="shared" si="151"/>
        <v>6.2039035081612459E-3</v>
      </c>
      <c r="W1900" s="80">
        <v>0.99379609649183875</v>
      </c>
    </row>
    <row r="1901" spans="2:23" x14ac:dyDescent="0.3">
      <c r="B1901">
        <v>91</v>
      </c>
      <c r="C1901">
        <v>2</v>
      </c>
      <c r="D1901">
        <v>280</v>
      </c>
      <c r="R1901" s="73">
        <f t="shared" si="149"/>
        <v>8.0095097946986098E-6</v>
      </c>
      <c r="S1901" s="74">
        <f t="shared" si="150"/>
        <v>8.0595102184167073E-6</v>
      </c>
      <c r="U1901" s="81">
        <f t="shared" si="151"/>
        <v>6.3640937040552181E-3</v>
      </c>
      <c r="W1901" s="80">
        <v>0.99363590629594478</v>
      </c>
    </row>
    <row r="1902" spans="2:23" x14ac:dyDescent="0.3">
      <c r="B1902">
        <v>91</v>
      </c>
      <c r="C1902">
        <v>2</v>
      </c>
      <c r="D1902">
        <v>300</v>
      </c>
      <c r="R1902" s="73">
        <f t="shared" si="149"/>
        <v>7.6424586986589823E-6</v>
      </c>
      <c r="S1902" s="74">
        <f t="shared" si="150"/>
        <v>7.6914075369401464E-6</v>
      </c>
      <c r="U1902" s="81">
        <f t="shared" si="151"/>
        <v>6.5169428780283978E-3</v>
      </c>
      <c r="W1902" s="80">
        <v>0.9934830571219716</v>
      </c>
    </row>
    <row r="1903" spans="2:23" x14ac:dyDescent="0.3">
      <c r="B1903">
        <v>91</v>
      </c>
      <c r="C1903">
        <v>2</v>
      </c>
      <c r="D1903">
        <v>320</v>
      </c>
      <c r="R1903" s="73">
        <f t="shared" si="149"/>
        <v>7.3151162212292672E-6</v>
      </c>
      <c r="S1903" s="74">
        <f t="shared" si="150"/>
        <v>7.3631011307032063E-6</v>
      </c>
      <c r="U1903" s="81">
        <f t="shared" si="151"/>
        <v>6.6632452024529831E-3</v>
      </c>
      <c r="W1903" s="80">
        <v>0.99333675479754702</v>
      </c>
    </row>
    <row r="1904" spans="2:23" x14ac:dyDescent="0.3">
      <c r="B1904">
        <v>91</v>
      </c>
      <c r="C1904">
        <v>2</v>
      </c>
      <c r="D1904">
        <v>340</v>
      </c>
      <c r="R1904" s="73">
        <f t="shared" si="149"/>
        <v>7.0210122745439921E-6</v>
      </c>
      <c r="S1904" s="74">
        <f t="shared" si="150"/>
        <v>7.0681088167073326E-6</v>
      </c>
      <c r="U1904" s="81">
        <f t="shared" si="151"/>
        <v>6.803665447943863E-3</v>
      </c>
      <c r="W1904" s="80">
        <v>0.99319633455205614</v>
      </c>
    </row>
    <row r="1905" spans="2:23" x14ac:dyDescent="0.3">
      <c r="B1905">
        <v>91</v>
      </c>
      <c r="C1905">
        <v>2</v>
      </c>
      <c r="D1905">
        <v>360</v>
      </c>
      <c r="R1905" s="73">
        <f t="shared" si="149"/>
        <v>6.7550445566222363E-6</v>
      </c>
      <c r="S1905" s="74">
        <f t="shared" si="150"/>
        <v>6.8013184519743968E-6</v>
      </c>
      <c r="U1905" s="81">
        <f t="shared" si="151"/>
        <v>6.9387663390763077E-3</v>
      </c>
      <c r="W1905" s="80">
        <v>0.99306123366092369</v>
      </c>
    </row>
    <row r="1906" spans="2:23" x14ac:dyDescent="0.3">
      <c r="B1906">
        <v>91</v>
      </c>
      <c r="C1906">
        <v>2</v>
      </c>
      <c r="D1906">
        <v>380</v>
      </c>
      <c r="R1906" s="73">
        <f t="shared" si="149"/>
        <v>6.5131303228105343E-6</v>
      </c>
      <c r="S1906" s="74">
        <f t="shared" si="150"/>
        <v>6.5586391876358491E-6</v>
      </c>
      <c r="U1906" s="81">
        <f t="shared" si="151"/>
        <v>7.0690289455325184E-3</v>
      </c>
      <c r="W1906" s="80">
        <v>0.99293097105446748</v>
      </c>
    </row>
    <row r="1907" spans="2:23" x14ac:dyDescent="0.3">
      <c r="B1907">
        <v>92</v>
      </c>
      <c r="C1907">
        <v>2</v>
      </c>
      <c r="D1907">
        <v>0</v>
      </c>
      <c r="R1907" s="73">
        <f t="shared" si="149"/>
        <v>0</v>
      </c>
      <c r="S1907" s="74">
        <f t="shared" si="150"/>
        <v>0</v>
      </c>
      <c r="U1907" s="81">
        <f t="shared" si="151"/>
        <v>0</v>
      </c>
      <c r="W1907" s="80">
        <v>1</v>
      </c>
    </row>
    <row r="1908" spans="2:23" x14ac:dyDescent="0.3">
      <c r="B1908">
        <v>92</v>
      </c>
      <c r="C1908">
        <v>2</v>
      </c>
      <c r="D1908">
        <v>20</v>
      </c>
      <c r="R1908" s="73">
        <f t="shared" si="149"/>
        <v>6.7594696004791294E-5</v>
      </c>
      <c r="S1908" s="74">
        <f t="shared" si="150"/>
        <v>6.7594696004791294E-5</v>
      </c>
      <c r="U1908" s="81">
        <f t="shared" si="151"/>
        <v>1.3518939200958258E-3</v>
      </c>
      <c r="W1908" s="80">
        <v>0.99864810607990417</v>
      </c>
    </row>
    <row r="1909" spans="2:23" x14ac:dyDescent="0.3">
      <c r="B1909">
        <v>92</v>
      </c>
      <c r="C1909">
        <v>2</v>
      </c>
      <c r="D1909">
        <v>40</v>
      </c>
      <c r="R1909" s="73">
        <f t="shared" si="149"/>
        <v>2.2842110337406572E-5</v>
      </c>
      <c r="S1909" s="74">
        <f t="shared" si="150"/>
        <v>2.287303225064037E-5</v>
      </c>
      <c r="U1909" s="81">
        <f t="shared" si="151"/>
        <v>1.8087361268439572E-3</v>
      </c>
      <c r="W1909" s="80">
        <v>0.99819126387315604</v>
      </c>
    </row>
    <row r="1910" spans="2:23" x14ac:dyDescent="0.3">
      <c r="B1910">
        <v>92</v>
      </c>
      <c r="C1910">
        <v>2</v>
      </c>
      <c r="D1910">
        <v>60</v>
      </c>
      <c r="R1910" s="73">
        <f t="shared" si="149"/>
        <v>1.6790043234310436E-5</v>
      </c>
      <c r="S1910" s="74">
        <f t="shared" si="150"/>
        <v>1.6820467020681132E-5</v>
      </c>
      <c r="U1910" s="81">
        <f t="shared" si="151"/>
        <v>2.144536991530166E-3</v>
      </c>
      <c r="W1910" s="80">
        <v>0.99785546300846983</v>
      </c>
    </row>
    <row r="1911" spans="2:23" x14ac:dyDescent="0.3">
      <c r="B1911">
        <v>92</v>
      </c>
      <c r="C1911">
        <v>2</v>
      </c>
      <c r="D1911">
        <v>80</v>
      </c>
      <c r="R1911" s="73">
        <f t="shared" si="149"/>
        <v>1.3771045595573072E-5</v>
      </c>
      <c r="S1911" s="74">
        <f t="shared" si="150"/>
        <v>1.380064158195242E-5</v>
      </c>
      <c r="U1911" s="81">
        <f t="shared" si="151"/>
        <v>2.4199579034416274E-3</v>
      </c>
      <c r="W1911" s="80">
        <v>0.99758004209655837</v>
      </c>
    </row>
    <row r="1912" spans="2:23" x14ac:dyDescent="0.3">
      <c r="B1912">
        <v>92</v>
      </c>
      <c r="C1912">
        <v>2</v>
      </c>
      <c r="D1912">
        <v>100</v>
      </c>
      <c r="R1912" s="73">
        <f t="shared" si="149"/>
        <v>1.1888347201272075E-5</v>
      </c>
      <c r="S1912" s="74">
        <f t="shared" si="150"/>
        <v>1.191718629042237E-5</v>
      </c>
      <c r="U1912" s="81">
        <f t="shared" si="151"/>
        <v>2.6577248474670689E-3</v>
      </c>
      <c r="W1912" s="80">
        <v>0.99734227515253293</v>
      </c>
    </row>
    <row r="1913" spans="2:23" x14ac:dyDescent="0.3">
      <c r="B1913">
        <v>92</v>
      </c>
      <c r="C1913">
        <v>2</v>
      </c>
      <c r="D1913">
        <v>120</v>
      </c>
      <c r="R1913" s="73">
        <f t="shared" si="149"/>
        <v>1.0575514287963772E-5</v>
      </c>
      <c r="S1913" s="74">
        <f t="shared" si="150"/>
        <v>1.0603695994282765E-5</v>
      </c>
      <c r="U1913" s="81">
        <f t="shared" si="151"/>
        <v>2.8692351332263444E-3</v>
      </c>
      <c r="W1913" s="80">
        <v>0.99713076486677366</v>
      </c>
    </row>
    <row r="1914" spans="2:23" x14ac:dyDescent="0.3">
      <c r="B1914">
        <v>92</v>
      </c>
      <c r="C1914">
        <v>2</v>
      </c>
      <c r="D1914">
        <v>140</v>
      </c>
      <c r="R1914" s="73">
        <f t="shared" si="149"/>
        <v>9.5954545687171322E-6</v>
      </c>
      <c r="S1914" s="74">
        <f t="shared" si="150"/>
        <v>9.6230654060695621E-6</v>
      </c>
      <c r="U1914" s="81">
        <f t="shared" si="151"/>
        <v>3.061144224600687E-3</v>
      </c>
      <c r="W1914" s="80">
        <v>0.99693885577539931</v>
      </c>
    </row>
    <row r="1915" spans="2:23" x14ac:dyDescent="0.3">
      <c r="B1915">
        <v>92</v>
      </c>
      <c r="C1915">
        <v>2</v>
      </c>
      <c r="D1915">
        <v>160</v>
      </c>
      <c r="R1915" s="73">
        <f t="shared" si="149"/>
        <v>8.8292067918160907E-6</v>
      </c>
      <c r="S1915" s="74">
        <f t="shared" si="150"/>
        <v>8.8563172562362503E-6</v>
      </c>
      <c r="U1915" s="81">
        <f t="shared" si="151"/>
        <v>3.2377283604370088E-3</v>
      </c>
      <c r="W1915" s="80">
        <v>0.99676227163956299</v>
      </c>
    </row>
    <row r="1916" spans="2:23" x14ac:dyDescent="0.3">
      <c r="B1916">
        <v>92</v>
      </c>
      <c r="C1916">
        <v>2</v>
      </c>
      <c r="D1916">
        <v>180</v>
      </c>
      <c r="R1916" s="73">
        <f t="shared" si="149"/>
        <v>8.2097278249815279E-6</v>
      </c>
      <c r="S1916" s="74">
        <f t="shared" si="150"/>
        <v>8.2363950347733767E-6</v>
      </c>
      <c r="U1916" s="81">
        <f t="shared" si="151"/>
        <v>3.4019229169366394E-3</v>
      </c>
      <c r="W1916" s="80">
        <v>0.99659807708306336</v>
      </c>
    </row>
    <row r="1917" spans="2:23" x14ac:dyDescent="0.3">
      <c r="B1917">
        <v>92</v>
      </c>
      <c r="C1917">
        <v>2</v>
      </c>
      <c r="D1917">
        <v>200</v>
      </c>
      <c r="R1917" s="73">
        <f t="shared" si="149"/>
        <v>7.6960194764663641E-6</v>
      </c>
      <c r="S1917" s="74">
        <f t="shared" si="150"/>
        <v>7.7222901121701895E-6</v>
      </c>
      <c r="U1917" s="81">
        <f t="shared" si="151"/>
        <v>3.5558433064659667E-3</v>
      </c>
      <c r="W1917" s="80">
        <v>0.99644415669353403</v>
      </c>
    </row>
    <row r="1918" spans="2:23" x14ac:dyDescent="0.3">
      <c r="B1918">
        <v>92</v>
      </c>
      <c r="C1918">
        <v>2</v>
      </c>
      <c r="D1918">
        <v>220</v>
      </c>
      <c r="R1918" s="73">
        <f t="shared" si="149"/>
        <v>7.2614384210467621E-6</v>
      </c>
      <c r="S1918" s="74">
        <f t="shared" si="150"/>
        <v>7.2873510996764139E-6</v>
      </c>
      <c r="U1918" s="81">
        <f t="shared" si="151"/>
        <v>3.7010720748869019E-3</v>
      </c>
      <c r="W1918" s="80">
        <v>0.9962989279251131</v>
      </c>
    </row>
    <row r="1919" spans="2:23" x14ac:dyDescent="0.3">
      <c r="B1919">
        <v>92</v>
      </c>
      <c r="C1919">
        <v>2</v>
      </c>
      <c r="D1919">
        <v>240</v>
      </c>
      <c r="R1919" s="73">
        <f t="shared" si="149"/>
        <v>6.8878335508448792E-6</v>
      </c>
      <c r="S1919" s="74">
        <f t="shared" si="150"/>
        <v>6.9134206188392129E-6</v>
      </c>
      <c r="U1919" s="81">
        <f t="shared" si="151"/>
        <v>3.8388287459037995E-3</v>
      </c>
      <c r="W1919" s="80">
        <v>0.9961611712540962</v>
      </c>
    </row>
    <row r="1920" spans="2:23" x14ac:dyDescent="0.3">
      <c r="B1920">
        <v>92</v>
      </c>
      <c r="C1920">
        <v>2</v>
      </c>
      <c r="D1920">
        <v>260</v>
      </c>
      <c r="R1920" s="73">
        <f t="shared" si="149"/>
        <v>6.5623637203637843E-6</v>
      </c>
      <c r="S1920" s="74">
        <f t="shared" si="150"/>
        <v>6.5876525904962078E-6</v>
      </c>
      <c r="U1920" s="81">
        <f t="shared" si="151"/>
        <v>3.9700760203110752E-3</v>
      </c>
      <c r="W1920" s="80">
        <v>0.99602992397968892</v>
      </c>
    </row>
    <row r="1921" spans="2:23" x14ac:dyDescent="0.3">
      <c r="B1921">
        <v>92</v>
      </c>
      <c r="C1921">
        <v>2</v>
      </c>
      <c r="D1921">
        <v>280</v>
      </c>
      <c r="R1921" s="73">
        <f t="shared" si="149"/>
        <v>6.2756593478319193E-6</v>
      </c>
      <c r="S1921" s="74">
        <f t="shared" si="150"/>
        <v>6.3006735006084937E-6</v>
      </c>
      <c r="U1921" s="81">
        <f t="shared" si="151"/>
        <v>4.0955892072677136E-3</v>
      </c>
      <c r="W1921" s="80">
        <v>0.99590441079273229</v>
      </c>
    </row>
    <row r="1922" spans="2:23" x14ac:dyDescent="0.3">
      <c r="B1922">
        <v>92</v>
      </c>
      <c r="C1922">
        <v>2</v>
      </c>
      <c r="D1922">
        <v>300</v>
      </c>
      <c r="R1922" s="73">
        <f t="shared" si="149"/>
        <v>6.0207053884542285E-6</v>
      </c>
      <c r="S1922" s="74">
        <f t="shared" si="150"/>
        <v>6.0454651301943656E-6</v>
      </c>
      <c r="U1922" s="81">
        <f t="shared" si="151"/>
        <v>4.2160033150367981E-3</v>
      </c>
      <c r="W1922" s="80">
        <v>0.9957839966849632</v>
      </c>
    </row>
    <row r="1923" spans="2:23" x14ac:dyDescent="0.3">
      <c r="B1923">
        <v>92</v>
      </c>
      <c r="C1923">
        <v>2</v>
      </c>
      <c r="D1923">
        <v>320</v>
      </c>
      <c r="R1923" s="73">
        <f t="shared" si="149"/>
        <v>5.7921336652166918E-6</v>
      </c>
      <c r="S1923" s="74">
        <f t="shared" si="150"/>
        <v>5.8166567091850472E-6</v>
      </c>
      <c r="U1923" s="81">
        <f t="shared" si="151"/>
        <v>4.331845988341132E-3</v>
      </c>
      <c r="W1923" s="80">
        <v>0.99566815401165887</v>
      </c>
    </row>
    <row r="1924" spans="2:23" x14ac:dyDescent="0.3">
      <c r="B1924">
        <v>92</v>
      </c>
      <c r="C1924">
        <v>2</v>
      </c>
      <c r="D1924">
        <v>340</v>
      </c>
      <c r="R1924" s="73">
        <f t="shared" si="149"/>
        <v>5.5857584834062559E-6</v>
      </c>
      <c r="S1924" s="74">
        <f t="shared" si="150"/>
        <v>5.6100604010488904E-6</v>
      </c>
      <c r="U1924" s="81">
        <f t="shared" si="151"/>
        <v>4.4435611580092571E-3</v>
      </c>
      <c r="W1924" s="80">
        <v>0.99555643884199074</v>
      </c>
    </row>
    <row r="1925" spans="2:23" x14ac:dyDescent="0.3">
      <c r="B1925">
        <v>92</v>
      </c>
      <c r="C1925">
        <v>2</v>
      </c>
      <c r="D1925">
        <v>360</v>
      </c>
      <c r="R1925" s="73">
        <f t="shared" si="149"/>
        <v>5.3982625909387849E-6</v>
      </c>
      <c r="S1925" s="74">
        <f t="shared" si="150"/>
        <v>5.4223571666292716E-6</v>
      </c>
      <c r="U1925" s="81">
        <f t="shared" si="151"/>
        <v>4.5515264098280328E-3</v>
      </c>
      <c r="W1925" s="80">
        <v>0.99544847359017197</v>
      </c>
    </row>
    <row r="1926" spans="2:23" x14ac:dyDescent="0.3">
      <c r="B1926">
        <v>92</v>
      </c>
      <c r="C1926">
        <v>2</v>
      </c>
      <c r="D1926">
        <v>380</v>
      </c>
      <c r="R1926" s="73">
        <f t="shared" si="149"/>
        <v>5.2269792148895712E-6</v>
      </c>
      <c r="S1926" s="74">
        <f t="shared" si="150"/>
        <v>5.2508787280953004E-6</v>
      </c>
      <c r="U1926" s="81">
        <f t="shared" si="151"/>
        <v>4.6560659941258242E-3</v>
      </c>
      <c r="W1926" s="80">
        <v>0.99534393400587418</v>
      </c>
    </row>
    <row r="1927" spans="2:23" x14ac:dyDescent="0.3">
      <c r="B1927">
        <v>93</v>
      </c>
      <c r="C1927">
        <v>3</v>
      </c>
      <c r="D1927">
        <v>0</v>
      </c>
      <c r="R1927" s="73">
        <f t="shared" si="149"/>
        <v>0</v>
      </c>
      <c r="S1927" s="74">
        <f t="shared" si="150"/>
        <v>0</v>
      </c>
      <c r="U1927" s="80">
        <v>0</v>
      </c>
      <c r="W1927" s="81">
        <f>100%-U1927</f>
        <v>1</v>
      </c>
    </row>
    <row r="1928" spans="2:23" x14ac:dyDescent="0.3">
      <c r="B1928">
        <v>93</v>
      </c>
      <c r="C1928">
        <v>3</v>
      </c>
      <c r="D1928">
        <v>3</v>
      </c>
      <c r="R1928" s="73">
        <f t="shared" si="149"/>
        <v>1.4916334312770375E-4</v>
      </c>
      <c r="S1928" s="74">
        <f t="shared" si="150"/>
        <v>1.4916334312770375E-4</v>
      </c>
      <c r="U1928" s="80">
        <v>4.4749002938311127E-4</v>
      </c>
      <c r="W1928" s="81">
        <f t="shared" ref="W1928:W1991" si="152">100%-U1928</f>
        <v>0.99955250997061684</v>
      </c>
    </row>
    <row r="1929" spans="2:23" x14ac:dyDescent="0.3">
      <c r="B1929">
        <v>93</v>
      </c>
      <c r="C1929">
        <v>3</v>
      </c>
      <c r="D1929">
        <v>9</v>
      </c>
      <c r="R1929" s="73">
        <f t="shared" si="149"/>
        <v>8.242386855948629E-5</v>
      </c>
      <c r="S1929" s="74">
        <f t="shared" si="150"/>
        <v>8.2460768931398351E-5</v>
      </c>
      <c r="U1929" s="80">
        <v>9.4203324074002893E-4</v>
      </c>
      <c r="W1929" s="81">
        <f t="shared" si="152"/>
        <v>0.99905796675925995</v>
      </c>
    </row>
    <row r="1930" spans="2:23" x14ac:dyDescent="0.3">
      <c r="B1930">
        <v>93</v>
      </c>
      <c r="C1930">
        <v>3</v>
      </c>
      <c r="D1930">
        <v>20</v>
      </c>
      <c r="R1930" s="73">
        <f t="shared" si="149"/>
        <v>3.3984192327835988E-5</v>
      </c>
      <c r="S1930" s="74">
        <f t="shared" si="150"/>
        <v>3.401623675358275E-5</v>
      </c>
      <c r="U1930" s="80">
        <v>1.3158593563462248E-3</v>
      </c>
      <c r="W1930" s="81">
        <f t="shared" si="152"/>
        <v>0.99868414064365374</v>
      </c>
    </row>
    <row r="1931" spans="2:23" x14ac:dyDescent="0.3">
      <c r="B1931">
        <v>93</v>
      </c>
      <c r="C1931">
        <v>3</v>
      </c>
      <c r="D1931">
        <v>42</v>
      </c>
      <c r="R1931" s="73">
        <f t="shared" si="149"/>
        <v>2.3457721673326674E-5</v>
      </c>
      <c r="S1931" s="74">
        <f t="shared" si="150"/>
        <v>2.3488629406098437E-5</v>
      </c>
      <c r="U1931" s="80">
        <v>1.8319292331594116E-3</v>
      </c>
      <c r="W1931" s="81">
        <f t="shared" si="152"/>
        <v>0.99816807076684055</v>
      </c>
    </row>
    <row r="1932" spans="2:23" x14ac:dyDescent="0.3">
      <c r="B1932">
        <v>93</v>
      </c>
      <c r="C1932">
        <v>3</v>
      </c>
      <c r="D1932">
        <v>63</v>
      </c>
      <c r="R1932" s="73">
        <f t="shared" si="149"/>
        <v>1.3082386576134696E-5</v>
      </c>
      <c r="S1932" s="74">
        <f t="shared" si="150"/>
        <v>1.3106396567147435E-5</v>
      </c>
      <c r="U1932" s="80">
        <v>2.1066593512582403E-3</v>
      </c>
      <c r="W1932" s="81">
        <f t="shared" si="152"/>
        <v>0.9978933406487418</v>
      </c>
    </row>
    <row r="1933" spans="2:23" x14ac:dyDescent="0.3">
      <c r="B1933">
        <v>93</v>
      </c>
      <c r="C1933">
        <v>3</v>
      </c>
      <c r="D1933">
        <v>84</v>
      </c>
      <c r="R1933" s="73">
        <f t="shared" ref="R1933:R1996" si="153">IF(D1933&gt;D1932,(U1933-U1932)/1/(D1933-D1932),0)</f>
        <v>1.5466606235524746E-5</v>
      </c>
      <c r="S1933" s="74">
        <f t="shared" si="150"/>
        <v>1.5499257892100706E-5</v>
      </c>
      <c r="U1933" s="80">
        <v>2.4314580822042599E-3</v>
      </c>
      <c r="W1933" s="81">
        <f t="shared" si="152"/>
        <v>0.99756854191779576</v>
      </c>
    </row>
    <row r="1934" spans="2:23" x14ac:dyDescent="0.3">
      <c r="B1934">
        <v>93</v>
      </c>
      <c r="C1934">
        <v>3</v>
      </c>
      <c r="D1934">
        <v>133</v>
      </c>
      <c r="R1934" s="73">
        <f t="shared" si="153"/>
        <v>1.2913800078481057E-5</v>
      </c>
      <c r="S1934" s="74">
        <f t="shared" si="150"/>
        <v>1.2945275974375316E-5</v>
      </c>
      <c r="U1934" s="80">
        <v>3.0642342860498317E-3</v>
      </c>
      <c r="W1934" s="81">
        <f t="shared" si="152"/>
        <v>0.99693576571395015</v>
      </c>
    </row>
    <row r="1935" spans="2:23" x14ac:dyDescent="0.3">
      <c r="B1935">
        <v>93</v>
      </c>
      <c r="C1935">
        <v>3</v>
      </c>
      <c r="D1935">
        <v>196</v>
      </c>
      <c r="R1935" s="73">
        <f t="shared" si="153"/>
        <v>1.1323784792121037E-5</v>
      </c>
      <c r="S1935" s="74">
        <f t="shared" si="150"/>
        <v>1.1358590173572085E-5</v>
      </c>
      <c r="U1935" s="80">
        <v>3.777632727953457E-3</v>
      </c>
      <c r="W1935" s="81">
        <f t="shared" si="152"/>
        <v>0.99622236727204649</v>
      </c>
    </row>
    <row r="1936" spans="2:23" x14ac:dyDescent="0.3">
      <c r="B1936">
        <v>93</v>
      </c>
      <c r="C1936">
        <v>3</v>
      </c>
      <c r="D1936">
        <v>287</v>
      </c>
      <c r="R1936" s="73">
        <f t="shared" si="153"/>
        <v>1.1654867138423946E-5</v>
      </c>
      <c r="S1936" s="74">
        <f t="shared" si="150"/>
        <v>1.1699061897534427E-5</v>
      </c>
      <c r="U1936" s="80">
        <v>4.838225637550036E-3</v>
      </c>
      <c r="W1936" s="81">
        <f t="shared" si="152"/>
        <v>0.99516177436245001</v>
      </c>
    </row>
    <row r="1937" spans="2:23" x14ac:dyDescent="0.3">
      <c r="B1937">
        <v>93</v>
      </c>
      <c r="C1937">
        <v>3</v>
      </c>
      <c r="D1937">
        <v>364</v>
      </c>
      <c r="R1937" s="73">
        <f t="shared" si="153"/>
        <v>1.0665548257891042E-5</v>
      </c>
      <c r="S1937" s="74">
        <f t="shared" si="150"/>
        <v>1.0717401464424134E-5</v>
      </c>
      <c r="U1937" s="80">
        <v>5.6594728534076462E-3</v>
      </c>
      <c r="W1937" s="81">
        <f t="shared" si="152"/>
        <v>0.99434052714659238</v>
      </c>
    </row>
    <row r="1938" spans="2:23" x14ac:dyDescent="0.3">
      <c r="B1938">
        <v>93</v>
      </c>
      <c r="C1938">
        <v>3</v>
      </c>
      <c r="D1938">
        <v>462</v>
      </c>
      <c r="R1938" s="73">
        <f t="shared" si="153"/>
        <v>8.629054216391242E-6</v>
      </c>
      <c r="S1938" s="74">
        <f t="shared" si="150"/>
        <v>8.6781680730177944E-6</v>
      </c>
      <c r="U1938" s="80">
        <v>6.5051201666139879E-3</v>
      </c>
      <c r="W1938" s="81">
        <f t="shared" si="152"/>
        <v>0.99349487983338602</v>
      </c>
    </row>
    <row r="1939" spans="2:23" x14ac:dyDescent="0.3">
      <c r="B1939">
        <v>93</v>
      </c>
      <c r="C1939">
        <v>3</v>
      </c>
      <c r="D1939">
        <v>581</v>
      </c>
      <c r="R1939" s="73">
        <f t="shared" si="153"/>
        <v>7.0848761096953278E-6</v>
      </c>
      <c r="S1939" s="74">
        <f t="shared" si="150"/>
        <v>7.1312658509961288E-6</v>
      </c>
      <c r="U1939" s="80">
        <v>7.3482204236677319E-3</v>
      </c>
      <c r="W1939" s="81">
        <f t="shared" si="152"/>
        <v>0.99265177957633222</v>
      </c>
    </row>
    <row r="1940" spans="2:23" x14ac:dyDescent="0.3">
      <c r="B1940">
        <v>93</v>
      </c>
      <c r="C1940">
        <v>3</v>
      </c>
      <c r="D1940">
        <v>728</v>
      </c>
      <c r="R1940" s="73">
        <f t="shared" si="153"/>
        <v>5.940182082893449E-6</v>
      </c>
      <c r="S1940" s="74">
        <f t="shared" si="150"/>
        <v>5.9841549726821054E-6</v>
      </c>
      <c r="U1940" s="80">
        <v>8.2214271898530689E-3</v>
      </c>
      <c r="W1940" s="81">
        <f t="shared" si="152"/>
        <v>0.99177857281014692</v>
      </c>
    </row>
    <row r="1941" spans="2:23" x14ac:dyDescent="0.3">
      <c r="B1941">
        <v>93</v>
      </c>
      <c r="C1941">
        <v>3</v>
      </c>
      <c r="D1941">
        <v>847</v>
      </c>
      <c r="R1941" s="73">
        <f t="shared" si="153"/>
        <v>6.7430207362511973E-6</v>
      </c>
      <c r="S1941" s="74">
        <f t="shared" si="150"/>
        <v>6.7989175417908453E-6</v>
      </c>
      <c r="U1941" s="80">
        <v>9.0238466574669614E-3</v>
      </c>
      <c r="W1941" s="81">
        <f t="shared" si="152"/>
        <v>0.99097615334253308</v>
      </c>
    </row>
    <row r="1942" spans="2:23" x14ac:dyDescent="0.3">
      <c r="B1942">
        <v>93</v>
      </c>
      <c r="C1942">
        <v>3</v>
      </c>
      <c r="D1942">
        <v>966</v>
      </c>
      <c r="R1942" s="73">
        <f t="shared" si="153"/>
        <v>6.5554257340393653E-6</v>
      </c>
      <c r="S1942" s="74">
        <f t="shared" si="150"/>
        <v>6.6151195585565909E-6</v>
      </c>
      <c r="U1942" s="80">
        <v>9.8039423198176458E-3</v>
      </c>
      <c r="W1942" s="81">
        <f t="shared" si="152"/>
        <v>0.99019605768018237</v>
      </c>
    </row>
    <row r="1943" spans="2:23" x14ac:dyDescent="0.3">
      <c r="B1943">
        <v>93</v>
      </c>
      <c r="C1943">
        <v>3</v>
      </c>
      <c r="D1943">
        <v>1064</v>
      </c>
      <c r="R1943" s="73">
        <f t="shared" si="153"/>
        <v>5.5799572869655881E-6</v>
      </c>
      <c r="S1943" s="74">
        <f t="shared" si="150"/>
        <v>5.6352045069117275E-6</v>
      </c>
      <c r="U1943" s="80">
        <v>1.0350778133940274E-2</v>
      </c>
      <c r="W1943" s="81">
        <f t="shared" si="152"/>
        <v>0.98964922186605975</v>
      </c>
    </row>
    <row r="1944" spans="2:23" x14ac:dyDescent="0.3">
      <c r="B1944">
        <v>93</v>
      </c>
      <c r="C1944">
        <v>3</v>
      </c>
      <c r="D1944">
        <v>1274</v>
      </c>
      <c r="R1944" s="73">
        <f t="shared" si="153"/>
        <v>1.0741494511311678E-5</v>
      </c>
      <c r="S1944" s="74">
        <f t="shared" si="150"/>
        <v>1.0853840203155784E-5</v>
      </c>
      <c r="U1944" s="80">
        <v>1.2606491981315726E-2</v>
      </c>
      <c r="W1944" s="81">
        <f t="shared" si="152"/>
        <v>0.98739350801868431</v>
      </c>
    </row>
    <row r="1945" spans="2:23" x14ac:dyDescent="0.3">
      <c r="B1945">
        <v>93</v>
      </c>
      <c r="C1945">
        <v>3</v>
      </c>
      <c r="D1945">
        <v>1450</v>
      </c>
      <c r="R1945" s="73">
        <f t="shared" si="153"/>
        <v>1.0092523894163626E-5</v>
      </c>
      <c r="S1945" s="74">
        <f t="shared" si="150"/>
        <v>1.0221379634564749E-5</v>
      </c>
      <c r="U1945" s="80">
        <v>1.4382776186688524E-2</v>
      </c>
      <c r="W1945" s="81">
        <f t="shared" si="152"/>
        <v>0.98561722381331152</v>
      </c>
    </row>
    <row r="1946" spans="2:23" x14ac:dyDescent="0.3">
      <c r="B1946">
        <v>93</v>
      </c>
      <c r="C1946">
        <v>3</v>
      </c>
      <c r="D1946">
        <v>1660</v>
      </c>
      <c r="R1946" s="73">
        <f t="shared" si="153"/>
        <v>8.5565243602746263E-6</v>
      </c>
      <c r="S1946" s="74">
        <f t="shared" si="150"/>
        <v>8.6813868036617649E-6</v>
      </c>
      <c r="U1946" s="80">
        <v>1.6179646302346196E-2</v>
      </c>
      <c r="W1946" s="81">
        <f t="shared" si="152"/>
        <v>0.98382035369765375</v>
      </c>
    </row>
    <row r="1947" spans="2:23" x14ac:dyDescent="0.3">
      <c r="B1947">
        <v>93</v>
      </c>
      <c r="C1947">
        <v>3</v>
      </c>
      <c r="D1947">
        <v>1829</v>
      </c>
      <c r="R1947" s="73">
        <f t="shared" si="153"/>
        <v>9.8774536622020027E-6</v>
      </c>
      <c r="S1947" s="74">
        <f t="shared" si="150"/>
        <v>1.0039895622283016E-5</v>
      </c>
      <c r="U1947" s="80">
        <v>1.7848935971258334E-2</v>
      </c>
      <c r="W1947" s="81">
        <f t="shared" si="152"/>
        <v>0.98215106402874164</v>
      </c>
    </row>
    <row r="1948" spans="2:23" x14ac:dyDescent="0.3">
      <c r="B1948">
        <v>94</v>
      </c>
      <c r="C1948">
        <v>3</v>
      </c>
      <c r="D1948">
        <v>0</v>
      </c>
      <c r="R1948" s="73">
        <f t="shared" si="153"/>
        <v>0</v>
      </c>
      <c r="S1948" s="74">
        <f t="shared" si="150"/>
        <v>0</v>
      </c>
      <c r="U1948" s="80">
        <v>0</v>
      </c>
      <c r="W1948" s="81">
        <f t="shared" si="152"/>
        <v>1</v>
      </c>
    </row>
    <row r="1949" spans="2:23" x14ac:dyDescent="0.3">
      <c r="B1949">
        <v>94</v>
      </c>
      <c r="C1949">
        <v>3</v>
      </c>
      <c r="D1949">
        <v>3</v>
      </c>
      <c r="R1949" s="73">
        <f t="shared" si="153"/>
        <v>1.7498492424130468E-4</v>
      </c>
      <c r="S1949" s="74">
        <f t="shared" si="150"/>
        <v>1.7498492424130468E-4</v>
      </c>
      <c r="U1949" s="80">
        <v>5.2495477272391405E-4</v>
      </c>
      <c r="W1949" s="81">
        <f t="shared" si="152"/>
        <v>0.99947504522727604</v>
      </c>
    </row>
    <row r="1950" spans="2:23" x14ac:dyDescent="0.3">
      <c r="B1950">
        <v>94</v>
      </c>
      <c r="C1950">
        <v>3</v>
      </c>
      <c r="D1950">
        <v>9</v>
      </c>
      <c r="R1950" s="73">
        <f t="shared" si="153"/>
        <v>3.0522214509814232E-5</v>
      </c>
      <c r="S1950" s="74">
        <f t="shared" si="150"/>
        <v>3.0538245707649076E-5</v>
      </c>
      <c r="U1950" s="80">
        <v>7.0808805978279943E-4</v>
      </c>
      <c r="W1950" s="81">
        <f t="shared" si="152"/>
        <v>0.99929191194021716</v>
      </c>
    </row>
    <row r="1951" spans="2:23" x14ac:dyDescent="0.3">
      <c r="B1951">
        <v>94</v>
      </c>
      <c r="C1951">
        <v>3</v>
      </c>
      <c r="D1951">
        <v>20</v>
      </c>
      <c r="R1951" s="73">
        <f t="shared" si="153"/>
        <v>1.1504212640720651E-5</v>
      </c>
      <c r="S1951" s="74">
        <f t="shared" si="150"/>
        <v>1.1512364408498178E-5</v>
      </c>
      <c r="U1951" s="80">
        <v>8.3463439883072659E-4</v>
      </c>
      <c r="W1951" s="81">
        <f t="shared" si="152"/>
        <v>0.99916536560116931</v>
      </c>
    </row>
    <row r="1952" spans="2:23" x14ac:dyDescent="0.3">
      <c r="B1952">
        <v>94</v>
      </c>
      <c r="C1952">
        <v>3</v>
      </c>
      <c r="D1952">
        <v>42</v>
      </c>
      <c r="R1952" s="73">
        <f t="shared" si="153"/>
        <v>1.0154848133273768E-5</v>
      </c>
      <c r="S1952" s="74">
        <f t="shared" si="150"/>
        <v>1.0163330798765112E-5</v>
      </c>
      <c r="U1952" s="80">
        <v>1.0580410577627495E-3</v>
      </c>
      <c r="W1952" s="81">
        <f t="shared" si="152"/>
        <v>0.99894195894223725</v>
      </c>
    </row>
    <row r="1953" spans="2:23" x14ac:dyDescent="0.3">
      <c r="B1953">
        <v>94</v>
      </c>
      <c r="C1953">
        <v>3</v>
      </c>
      <c r="D1953">
        <v>63</v>
      </c>
      <c r="R1953" s="73">
        <f t="shared" si="153"/>
        <v>4.8752749395221369E-6</v>
      </c>
      <c r="S1953" s="74">
        <f t="shared" si="150"/>
        <v>4.8804386439873672E-6</v>
      </c>
      <c r="U1953" s="80">
        <v>1.1604218314927143E-3</v>
      </c>
      <c r="W1953" s="81">
        <f t="shared" si="152"/>
        <v>0.99883957816850732</v>
      </c>
    </row>
    <row r="1954" spans="2:23" x14ac:dyDescent="0.3">
      <c r="B1954">
        <v>94</v>
      </c>
      <c r="C1954">
        <v>3</v>
      </c>
      <c r="D1954">
        <v>84</v>
      </c>
      <c r="R1954" s="73">
        <f t="shared" si="153"/>
        <v>3.3298168557984426E-6</v>
      </c>
      <c r="S1954" s="74">
        <f t="shared" si="150"/>
        <v>3.3336853370428743E-6</v>
      </c>
      <c r="U1954" s="80">
        <v>1.2303479854644816E-3</v>
      </c>
      <c r="W1954" s="81">
        <f t="shared" si="152"/>
        <v>0.99876965201453549</v>
      </c>
    </row>
    <row r="1955" spans="2:23" x14ac:dyDescent="0.3">
      <c r="B1955">
        <v>94</v>
      </c>
      <c r="C1955">
        <v>3</v>
      </c>
      <c r="D1955">
        <v>133</v>
      </c>
      <c r="R1955" s="73">
        <f t="shared" si="153"/>
        <v>2.8297979526823352E-6</v>
      </c>
      <c r="S1955" s="74">
        <f t="shared" si="150"/>
        <v>2.8332838777936278E-6</v>
      </c>
      <c r="U1955" s="80">
        <v>1.369008085145916E-3</v>
      </c>
      <c r="W1955" s="81">
        <f t="shared" si="152"/>
        <v>0.99863099191485405</v>
      </c>
    </row>
    <row r="1956" spans="2:23" x14ac:dyDescent="0.3">
      <c r="B1956">
        <v>94</v>
      </c>
      <c r="C1956">
        <v>3</v>
      </c>
      <c r="D1956">
        <v>196</v>
      </c>
      <c r="R1956" s="73">
        <f t="shared" si="153"/>
        <v>2.5229896077275957E-6</v>
      </c>
      <c r="S1956" s="74">
        <f t="shared" si="150"/>
        <v>2.526448335926182E-6</v>
      </c>
      <c r="U1956" s="80">
        <v>1.5279564304327546E-3</v>
      </c>
      <c r="W1956" s="81">
        <f t="shared" si="152"/>
        <v>0.9984720435695672</v>
      </c>
    </row>
    <row r="1957" spans="2:23" x14ac:dyDescent="0.3">
      <c r="B1957">
        <v>94</v>
      </c>
      <c r="C1957">
        <v>3</v>
      </c>
      <c r="D1957">
        <v>287</v>
      </c>
      <c r="R1957" s="73">
        <f t="shared" si="153"/>
        <v>1.89323934134502E-6</v>
      </c>
      <c r="S1957" s="74">
        <f t="shared" si="150"/>
        <v>1.8961365553878033E-6</v>
      </c>
      <c r="U1957" s="80">
        <v>1.7002412104951514E-3</v>
      </c>
      <c r="W1957" s="81">
        <f t="shared" si="152"/>
        <v>0.99829975878950483</v>
      </c>
    </row>
    <row r="1958" spans="2:23" x14ac:dyDescent="0.3">
      <c r="B1958">
        <v>94</v>
      </c>
      <c r="C1958">
        <v>3</v>
      </c>
      <c r="D1958">
        <v>364</v>
      </c>
      <c r="R1958" s="73">
        <f t="shared" si="153"/>
        <v>1.8507519665124011E-6</v>
      </c>
      <c r="S1958" s="74">
        <f t="shared" si="150"/>
        <v>1.8539040505795004E-6</v>
      </c>
      <c r="U1958" s="80">
        <v>1.8427491119166063E-3</v>
      </c>
      <c r="W1958" s="81">
        <f t="shared" si="152"/>
        <v>0.99815725088808338</v>
      </c>
    </row>
    <row r="1959" spans="2:23" x14ac:dyDescent="0.3">
      <c r="B1959">
        <v>94</v>
      </c>
      <c r="C1959">
        <v>3</v>
      </c>
      <c r="D1959">
        <v>462</v>
      </c>
      <c r="R1959" s="73">
        <f t="shared" si="153"/>
        <v>1.2354884603796549E-6</v>
      </c>
      <c r="S1959" s="74">
        <f t="shared" si="150"/>
        <v>1.2377693587662792E-6</v>
      </c>
      <c r="U1959" s="80">
        <v>1.9638269810338125E-3</v>
      </c>
      <c r="W1959" s="81">
        <f t="shared" si="152"/>
        <v>0.99803617301896619</v>
      </c>
    </row>
    <row r="1960" spans="2:23" x14ac:dyDescent="0.3">
      <c r="B1960">
        <v>94</v>
      </c>
      <c r="C1960">
        <v>3</v>
      </c>
      <c r="D1960">
        <v>581</v>
      </c>
      <c r="R1960" s="73">
        <f t="shared" si="153"/>
        <v>1.6923629381846419E-6</v>
      </c>
      <c r="S1960" s="74">
        <f t="shared" si="150"/>
        <v>1.6956929858217484E-6</v>
      </c>
      <c r="U1960" s="80">
        <v>2.1652181706777848E-3</v>
      </c>
      <c r="W1960" s="81">
        <f t="shared" si="152"/>
        <v>0.99783478182932217</v>
      </c>
    </row>
    <row r="1961" spans="2:23" x14ac:dyDescent="0.3">
      <c r="B1961">
        <v>94</v>
      </c>
      <c r="C1961">
        <v>3</v>
      </c>
      <c r="D1961">
        <v>728</v>
      </c>
      <c r="R1961" s="73">
        <f t="shared" si="153"/>
        <v>1.5596534051337187E-6</v>
      </c>
      <c r="S1961" s="74">
        <f t="shared" si="150"/>
        <v>1.5630377228126074E-6</v>
      </c>
      <c r="U1961" s="80">
        <v>2.3944872212324415E-3</v>
      </c>
      <c r="W1961" s="81">
        <f t="shared" si="152"/>
        <v>0.99760551277876752</v>
      </c>
    </row>
    <row r="1962" spans="2:23" x14ac:dyDescent="0.3">
      <c r="B1962">
        <v>94</v>
      </c>
      <c r="C1962">
        <v>3</v>
      </c>
      <c r="D1962">
        <v>847</v>
      </c>
      <c r="R1962" s="73">
        <f t="shared" si="153"/>
        <v>1.3538317747623069E-6</v>
      </c>
      <c r="S1962" s="74">
        <f t="shared" si="150"/>
        <v>1.3570812885659518E-6</v>
      </c>
      <c r="U1962" s="80">
        <v>2.555593202429156E-3</v>
      </c>
      <c r="W1962" s="81">
        <f t="shared" si="152"/>
        <v>0.99744440679757085</v>
      </c>
    </row>
    <row r="1963" spans="2:23" x14ac:dyDescent="0.3">
      <c r="B1963">
        <v>94</v>
      </c>
      <c r="C1963">
        <v>3</v>
      </c>
      <c r="D1963">
        <v>966</v>
      </c>
      <c r="R1963" s="73">
        <f t="shared" si="153"/>
        <v>1.4748130952875018E-6</v>
      </c>
      <c r="S1963" s="74">
        <f t="shared" ref="S1963:S2026" si="154">IF(D1963&gt;D1962,(U1963-U1962)/W1962/(D1963-D1962),0)</f>
        <v>1.4785917743752628E-6</v>
      </c>
      <c r="U1963" s="80">
        <v>2.7310959607683687E-3</v>
      </c>
      <c r="W1963" s="81">
        <f t="shared" si="152"/>
        <v>0.99726890403923163</v>
      </c>
    </row>
    <row r="1964" spans="2:23" x14ac:dyDescent="0.3">
      <c r="B1964">
        <v>94</v>
      </c>
      <c r="C1964">
        <v>3</v>
      </c>
      <c r="D1964">
        <v>1064</v>
      </c>
      <c r="R1964" s="73">
        <f t="shared" si="153"/>
        <v>2.1558328969912078E-6</v>
      </c>
      <c r="S1964" s="74">
        <f t="shared" si="154"/>
        <v>2.161736807654838E-6</v>
      </c>
      <c r="U1964" s="80">
        <v>2.9423675846735071E-3</v>
      </c>
      <c r="W1964" s="81">
        <f t="shared" si="152"/>
        <v>0.99705763241532652</v>
      </c>
    </row>
    <row r="1965" spans="2:23" x14ac:dyDescent="0.3">
      <c r="B1965">
        <v>94</v>
      </c>
      <c r="C1965">
        <v>3</v>
      </c>
      <c r="D1965">
        <v>1274</v>
      </c>
      <c r="R1965" s="73">
        <f t="shared" si="153"/>
        <v>3.5774513046303907E-6</v>
      </c>
      <c r="S1965" s="74">
        <f t="shared" si="154"/>
        <v>3.5880085446657466E-6</v>
      </c>
      <c r="U1965" s="80">
        <v>3.6936323586458891E-3</v>
      </c>
      <c r="W1965" s="81">
        <f t="shared" si="152"/>
        <v>0.99630636764135416</v>
      </c>
    </row>
    <row r="1966" spans="2:23" x14ac:dyDescent="0.3">
      <c r="B1966">
        <v>94</v>
      </c>
      <c r="C1966">
        <v>3</v>
      </c>
      <c r="D1966">
        <v>1450</v>
      </c>
      <c r="R1966" s="73">
        <f t="shared" si="153"/>
        <v>2.6933793366440609E-6</v>
      </c>
      <c r="S1966" s="74">
        <f t="shared" si="154"/>
        <v>2.7033645715025795E-6</v>
      </c>
      <c r="U1966" s="80">
        <v>4.1676671218952438E-3</v>
      </c>
      <c r="W1966" s="81">
        <f t="shared" si="152"/>
        <v>0.9958323328781048</v>
      </c>
    </row>
    <row r="1967" spans="2:23" x14ac:dyDescent="0.3">
      <c r="B1967">
        <v>94</v>
      </c>
      <c r="C1967">
        <v>3</v>
      </c>
      <c r="D1967">
        <v>1660</v>
      </c>
      <c r="R1967" s="73">
        <f t="shared" si="153"/>
        <v>2.4427088131702147E-6</v>
      </c>
      <c r="S1967" s="74">
        <f t="shared" si="154"/>
        <v>2.4529318164539005E-6</v>
      </c>
      <c r="U1967" s="80">
        <v>4.6806359726609889E-3</v>
      </c>
      <c r="W1967" s="81">
        <f t="shared" si="152"/>
        <v>0.995319364027339</v>
      </c>
    </row>
    <row r="1968" spans="2:23" x14ac:dyDescent="0.3">
      <c r="B1968">
        <v>94</v>
      </c>
      <c r="C1968">
        <v>3</v>
      </c>
      <c r="D1968">
        <v>1829</v>
      </c>
      <c r="R1968" s="73">
        <f t="shared" si="153"/>
        <v>3.3908898362136624E-6</v>
      </c>
      <c r="S1968" s="74">
        <f t="shared" si="154"/>
        <v>3.4068359953263431E-6</v>
      </c>
      <c r="U1968" s="80">
        <v>5.2536963549810979E-3</v>
      </c>
      <c r="W1968" s="81">
        <f t="shared" si="152"/>
        <v>0.99474630364501893</v>
      </c>
    </row>
    <row r="1969" spans="2:23" x14ac:dyDescent="0.3">
      <c r="B1969">
        <v>95</v>
      </c>
      <c r="C1969">
        <v>3</v>
      </c>
      <c r="D1969">
        <v>0</v>
      </c>
      <c r="R1969" s="73">
        <f t="shared" si="153"/>
        <v>0</v>
      </c>
      <c r="S1969" s="74">
        <f t="shared" si="154"/>
        <v>0</v>
      </c>
      <c r="U1969" s="80">
        <v>0</v>
      </c>
      <c r="W1969" s="81">
        <f t="shared" si="152"/>
        <v>1</v>
      </c>
    </row>
    <row r="1970" spans="2:23" x14ac:dyDescent="0.3">
      <c r="B1970">
        <v>95</v>
      </c>
      <c r="C1970">
        <v>3</v>
      </c>
      <c r="D1970">
        <v>3</v>
      </c>
      <c r="R1970" s="73">
        <f t="shared" si="153"/>
        <v>1.3187176824753586E-4</v>
      </c>
      <c r="S1970" s="74">
        <f t="shared" si="154"/>
        <v>1.3187176824753586E-4</v>
      </c>
      <c r="U1970" s="80">
        <v>3.956153047426076E-4</v>
      </c>
      <c r="W1970" s="81">
        <f t="shared" si="152"/>
        <v>0.99960438469525736</v>
      </c>
    </row>
    <row r="1971" spans="2:23" x14ac:dyDescent="0.3">
      <c r="B1971">
        <v>95</v>
      </c>
      <c r="C1971">
        <v>3</v>
      </c>
      <c r="D1971">
        <v>9</v>
      </c>
      <c r="R1971" s="73">
        <f t="shared" si="153"/>
        <v>8.9678604750081153E-5</v>
      </c>
      <c r="S1971" s="74">
        <f t="shared" si="154"/>
        <v>8.9714097019913386E-5</v>
      </c>
      <c r="U1971" s="80">
        <v>9.3368693324309454E-4</v>
      </c>
      <c r="W1971" s="81">
        <f t="shared" si="152"/>
        <v>0.99906631306675686</v>
      </c>
    </row>
    <row r="1972" spans="2:23" x14ac:dyDescent="0.3">
      <c r="B1972">
        <v>95</v>
      </c>
      <c r="C1972">
        <v>3</v>
      </c>
      <c r="D1972">
        <v>20</v>
      </c>
      <c r="R1972" s="73">
        <f t="shared" si="153"/>
        <v>4.8485137817766077E-5</v>
      </c>
      <c r="S1972" s="74">
        <f t="shared" si="154"/>
        <v>4.8530450064856041E-5</v>
      </c>
      <c r="U1972" s="80">
        <v>1.4670234492385214E-3</v>
      </c>
      <c r="W1972" s="81">
        <f t="shared" si="152"/>
        <v>0.99853297655076145</v>
      </c>
    </row>
    <row r="1973" spans="2:23" x14ac:dyDescent="0.3">
      <c r="B1973">
        <v>95</v>
      </c>
      <c r="C1973">
        <v>3</v>
      </c>
      <c r="D1973">
        <v>42</v>
      </c>
      <c r="R1973" s="73">
        <f t="shared" si="153"/>
        <v>3.0237584002170799E-5</v>
      </c>
      <c r="S1973" s="74">
        <f t="shared" si="154"/>
        <v>3.0282008418610938E-5</v>
      </c>
      <c r="U1973" s="80">
        <v>2.132250297286279E-3</v>
      </c>
      <c r="W1973" s="81">
        <f t="shared" si="152"/>
        <v>0.99786774970271375</v>
      </c>
    </row>
    <row r="1974" spans="2:23" x14ac:dyDescent="0.3">
      <c r="B1974">
        <v>95</v>
      </c>
      <c r="C1974">
        <v>3</v>
      </c>
      <c r="D1974">
        <v>63</v>
      </c>
      <c r="R1974" s="73">
        <f t="shared" si="153"/>
        <v>1.7600661393778281E-5</v>
      </c>
      <c r="S1974" s="74">
        <f t="shared" si="154"/>
        <v>1.7638270601511968E-5</v>
      </c>
      <c r="U1974" s="80">
        <v>2.5018641865556229E-3</v>
      </c>
      <c r="W1974" s="81">
        <f t="shared" si="152"/>
        <v>0.99749813581344438</v>
      </c>
    </row>
    <row r="1975" spans="2:23" x14ac:dyDescent="0.3">
      <c r="B1975">
        <v>95</v>
      </c>
      <c r="C1975">
        <v>3</v>
      </c>
      <c r="D1975">
        <v>84</v>
      </c>
      <c r="R1975" s="73">
        <f t="shared" si="153"/>
        <v>1.33001228490332E-5</v>
      </c>
      <c r="S1975" s="74">
        <f t="shared" si="154"/>
        <v>1.333348140865161E-5</v>
      </c>
      <c r="U1975" s="80">
        <v>2.7811667663853201E-3</v>
      </c>
      <c r="W1975" s="81">
        <f t="shared" si="152"/>
        <v>0.99721883323361471</v>
      </c>
    </row>
    <row r="1976" spans="2:23" x14ac:dyDescent="0.3">
      <c r="B1976">
        <v>95</v>
      </c>
      <c r="C1976">
        <v>3</v>
      </c>
      <c r="D1976">
        <v>133</v>
      </c>
      <c r="R1976" s="73">
        <f t="shared" si="153"/>
        <v>1.2348488989764054E-5</v>
      </c>
      <c r="S1976" s="74">
        <f t="shared" si="154"/>
        <v>1.2382927977525691E-5</v>
      </c>
      <c r="U1976" s="80">
        <v>3.3862427268837587E-3</v>
      </c>
      <c r="W1976" s="81">
        <f t="shared" si="152"/>
        <v>0.9966137572731163</v>
      </c>
    </row>
    <row r="1977" spans="2:23" x14ac:dyDescent="0.3">
      <c r="B1977">
        <v>95</v>
      </c>
      <c r="C1977">
        <v>3</v>
      </c>
      <c r="D1977">
        <v>196</v>
      </c>
      <c r="R1977" s="73">
        <f t="shared" si="153"/>
        <v>1.4152041882010775E-5</v>
      </c>
      <c r="S1977" s="74">
        <f t="shared" si="154"/>
        <v>1.4200126958645312E-5</v>
      </c>
      <c r="U1977" s="80">
        <v>4.2778213654504375E-3</v>
      </c>
      <c r="W1977" s="81">
        <f t="shared" si="152"/>
        <v>0.99572217863454959</v>
      </c>
    </row>
    <row r="1978" spans="2:23" x14ac:dyDescent="0.3">
      <c r="B1978">
        <v>95</v>
      </c>
      <c r="C1978">
        <v>3</v>
      </c>
      <c r="D1978">
        <v>287</v>
      </c>
      <c r="R1978" s="73">
        <f t="shared" si="153"/>
        <v>1.2518301114060365E-5</v>
      </c>
      <c r="S1978" s="74">
        <f t="shared" si="154"/>
        <v>1.2572082236057972E-5</v>
      </c>
      <c r="U1978" s="80">
        <v>5.4169867668299307E-3</v>
      </c>
      <c r="W1978" s="81">
        <f t="shared" si="152"/>
        <v>0.99458301323317011</v>
      </c>
    </row>
    <row r="1979" spans="2:23" x14ac:dyDescent="0.3">
      <c r="B1979">
        <v>95</v>
      </c>
      <c r="C1979">
        <v>3</v>
      </c>
      <c r="D1979">
        <v>364</v>
      </c>
      <c r="R1979" s="73">
        <f t="shared" si="153"/>
        <v>1.1287893703270895E-5</v>
      </c>
      <c r="S1979" s="74">
        <f t="shared" si="154"/>
        <v>1.1349373107204437E-5</v>
      </c>
      <c r="U1979" s="80">
        <v>6.2861545819817895E-3</v>
      </c>
      <c r="W1979" s="81">
        <f t="shared" si="152"/>
        <v>0.99371384541801822</v>
      </c>
    </row>
    <row r="1980" spans="2:23" x14ac:dyDescent="0.3">
      <c r="B1980">
        <v>95</v>
      </c>
      <c r="C1980">
        <v>3</v>
      </c>
      <c r="D1980">
        <v>462</v>
      </c>
      <c r="R1980" s="73">
        <f t="shared" si="153"/>
        <v>9.4015050598073718E-6</v>
      </c>
      <c r="S1980" s="74">
        <f t="shared" si="154"/>
        <v>9.4609782314671379E-6</v>
      </c>
      <c r="U1980" s="80">
        <v>7.207502077842912E-3</v>
      </c>
      <c r="W1980" s="81">
        <f t="shared" si="152"/>
        <v>0.99279249792215707</v>
      </c>
    </row>
    <row r="1981" spans="2:23" x14ac:dyDescent="0.3">
      <c r="B1981">
        <v>95</v>
      </c>
      <c r="C1981">
        <v>3</v>
      </c>
      <c r="D1981">
        <v>581</v>
      </c>
      <c r="R1981" s="73">
        <f t="shared" si="153"/>
        <v>8.1395066407527659E-6</v>
      </c>
      <c r="S1981" s="74">
        <f t="shared" si="154"/>
        <v>8.1985980532570146E-6</v>
      </c>
      <c r="U1981" s="80">
        <v>8.1761033680924911E-3</v>
      </c>
      <c r="W1981" s="81">
        <f t="shared" si="152"/>
        <v>0.99182389663190751</v>
      </c>
    </row>
    <row r="1982" spans="2:23" x14ac:dyDescent="0.3">
      <c r="B1982">
        <v>95</v>
      </c>
      <c r="C1982">
        <v>3</v>
      </c>
      <c r="D1982">
        <v>728</v>
      </c>
      <c r="R1982" s="73">
        <f t="shared" si="153"/>
        <v>7.0648608328185719E-6</v>
      </c>
      <c r="S1982" s="74">
        <f t="shared" si="154"/>
        <v>7.1231000350060443E-6</v>
      </c>
      <c r="U1982" s="80">
        <v>9.2146379105168211E-3</v>
      </c>
      <c r="W1982" s="81">
        <f t="shared" si="152"/>
        <v>0.9907853620894832</v>
      </c>
    </row>
    <row r="1983" spans="2:23" x14ac:dyDescent="0.3">
      <c r="B1983">
        <v>95</v>
      </c>
      <c r="C1983">
        <v>3</v>
      </c>
      <c r="D1983">
        <v>847</v>
      </c>
      <c r="R1983" s="73">
        <f t="shared" si="153"/>
        <v>7.1617502343989977E-6</v>
      </c>
      <c r="S1983" s="74">
        <f t="shared" si="154"/>
        <v>7.228356926161552E-6</v>
      </c>
      <c r="U1983" s="80">
        <v>1.0066886188410302E-2</v>
      </c>
      <c r="W1983" s="81">
        <f t="shared" si="152"/>
        <v>0.98993311381158966</v>
      </c>
    </row>
    <row r="1984" spans="2:23" x14ac:dyDescent="0.3">
      <c r="B1984">
        <v>95</v>
      </c>
      <c r="C1984">
        <v>3</v>
      </c>
      <c r="D1984">
        <v>966</v>
      </c>
      <c r="R1984" s="73">
        <f t="shared" si="153"/>
        <v>8.7047031487987892E-6</v>
      </c>
      <c r="S1984" s="74">
        <f t="shared" si="154"/>
        <v>8.7932235292974789E-6</v>
      </c>
      <c r="U1984" s="80">
        <v>1.1102745863117358E-2</v>
      </c>
      <c r="W1984" s="81">
        <f t="shared" si="152"/>
        <v>0.98889725413688268</v>
      </c>
    </row>
    <row r="1985" spans="2:23" x14ac:dyDescent="0.3">
      <c r="B1985">
        <v>95</v>
      </c>
      <c r="C1985">
        <v>3</v>
      </c>
      <c r="D1985">
        <v>1064</v>
      </c>
      <c r="R1985" s="73">
        <f t="shared" si="153"/>
        <v>6.938841897901239E-6</v>
      </c>
      <c r="S1985" s="74">
        <f t="shared" si="154"/>
        <v>7.0167470572638152E-6</v>
      </c>
      <c r="U1985" s="80">
        <v>1.1782752369111679E-2</v>
      </c>
      <c r="W1985" s="81">
        <f t="shared" si="152"/>
        <v>0.98821724763088836</v>
      </c>
    </row>
    <row r="1986" spans="2:23" x14ac:dyDescent="0.3">
      <c r="B1986">
        <v>95</v>
      </c>
      <c r="C1986">
        <v>3</v>
      </c>
      <c r="D1986">
        <v>1274</v>
      </c>
      <c r="R1986" s="73">
        <f t="shared" si="153"/>
        <v>1.1382553233066485E-5</v>
      </c>
      <c r="S1986" s="74">
        <f t="shared" si="154"/>
        <v>1.1518270158059429E-5</v>
      </c>
      <c r="U1986" s="80">
        <v>1.4173088548055641E-2</v>
      </c>
      <c r="W1986" s="81">
        <f t="shared" si="152"/>
        <v>0.98582691145194434</v>
      </c>
    </row>
    <row r="1987" spans="2:23" x14ac:dyDescent="0.3">
      <c r="B1987">
        <v>95</v>
      </c>
      <c r="C1987">
        <v>3</v>
      </c>
      <c r="D1987">
        <v>1450</v>
      </c>
      <c r="R1987" s="73">
        <f t="shared" si="153"/>
        <v>1.1396962767692527E-5</v>
      </c>
      <c r="S1987" s="74">
        <f t="shared" si="154"/>
        <v>1.1560815225572274E-5</v>
      </c>
      <c r="U1987" s="80">
        <v>1.6178953995169526E-2</v>
      </c>
      <c r="W1987" s="81">
        <f t="shared" si="152"/>
        <v>0.98382104600483045</v>
      </c>
    </row>
    <row r="1988" spans="2:23" x14ac:dyDescent="0.3">
      <c r="B1988">
        <v>95</v>
      </c>
      <c r="C1988">
        <v>3</v>
      </c>
      <c r="D1988">
        <v>1660</v>
      </c>
      <c r="R1988" s="73">
        <f t="shared" si="153"/>
        <v>8.6906457414149903E-6</v>
      </c>
      <c r="S1988" s="74">
        <f t="shared" si="154"/>
        <v>8.8335635598634265E-6</v>
      </c>
      <c r="U1988" s="80">
        <v>1.8003989600866674E-2</v>
      </c>
      <c r="W1988" s="81">
        <f t="shared" si="152"/>
        <v>0.98199601039913331</v>
      </c>
    </row>
    <row r="1989" spans="2:23" x14ac:dyDescent="0.3">
      <c r="B1989">
        <v>95</v>
      </c>
      <c r="C1989">
        <v>3</v>
      </c>
      <c r="D1989">
        <v>1829</v>
      </c>
      <c r="R1989" s="73">
        <f t="shared" si="153"/>
        <v>1.0211288839092463E-5</v>
      </c>
      <c r="S1989" s="74">
        <f t="shared" si="154"/>
        <v>1.0398503385917091E-5</v>
      </c>
      <c r="U1989" s="80">
        <v>1.97296974146733E-2</v>
      </c>
      <c r="W1989" s="81">
        <f t="shared" si="152"/>
        <v>0.98027030258532666</v>
      </c>
    </row>
    <row r="1990" spans="2:23" x14ac:dyDescent="0.3">
      <c r="B1990">
        <v>96</v>
      </c>
      <c r="C1990">
        <v>3</v>
      </c>
      <c r="D1990">
        <v>0</v>
      </c>
      <c r="R1990" s="73">
        <f t="shared" si="153"/>
        <v>0</v>
      </c>
      <c r="S1990" s="74">
        <f t="shared" si="154"/>
        <v>0</v>
      </c>
      <c r="U1990" s="80">
        <v>0</v>
      </c>
      <c r="W1990" s="81">
        <f t="shared" si="152"/>
        <v>1</v>
      </c>
    </row>
    <row r="1991" spans="2:23" x14ac:dyDescent="0.3">
      <c r="B1991">
        <v>96</v>
      </c>
      <c r="C1991">
        <v>3</v>
      </c>
      <c r="D1991">
        <v>3</v>
      </c>
      <c r="R1991" s="73">
        <f t="shared" si="153"/>
        <v>2.1272200023679654E-4</v>
      </c>
      <c r="S1991" s="74">
        <f t="shared" si="154"/>
        <v>2.1272200023679654E-4</v>
      </c>
      <c r="U1991" s="80">
        <v>6.3816600071038966E-4</v>
      </c>
      <c r="W1991" s="81">
        <f t="shared" si="152"/>
        <v>0.99936183399928957</v>
      </c>
    </row>
    <row r="1992" spans="2:23" x14ac:dyDescent="0.3">
      <c r="B1992">
        <v>96</v>
      </c>
      <c r="C1992">
        <v>3</v>
      </c>
      <c r="D1992">
        <v>9</v>
      </c>
      <c r="R1992" s="73">
        <f t="shared" si="153"/>
        <v>5.0518705590749212E-5</v>
      </c>
      <c r="S1992" s="74">
        <f t="shared" si="154"/>
        <v>5.0550965498233272E-5</v>
      </c>
      <c r="U1992" s="80">
        <v>9.4127823425488495E-4</v>
      </c>
      <c r="W1992" s="81">
        <f t="shared" ref="W1992:W2055" si="155">100%-U1992</f>
        <v>0.99905872176574506</v>
      </c>
    </row>
    <row r="1993" spans="2:23" x14ac:dyDescent="0.3">
      <c r="B1993">
        <v>96</v>
      </c>
      <c r="C1993">
        <v>3</v>
      </c>
      <c r="D1993">
        <v>20</v>
      </c>
      <c r="R1993" s="73">
        <f t="shared" si="153"/>
        <v>1.4295854664425009E-5</v>
      </c>
      <c r="S1993" s="74">
        <f t="shared" si="154"/>
        <v>1.4309323719388977E-5</v>
      </c>
      <c r="U1993" s="80">
        <v>1.0985326355635601E-3</v>
      </c>
      <c r="W1993" s="81">
        <f t="shared" si="155"/>
        <v>0.99890146736443641</v>
      </c>
    </row>
    <row r="1994" spans="2:23" x14ac:dyDescent="0.3">
      <c r="B1994">
        <v>96</v>
      </c>
      <c r="C1994">
        <v>3</v>
      </c>
      <c r="D1994">
        <v>42</v>
      </c>
      <c r="R1994" s="73">
        <f t="shared" si="153"/>
        <v>1.1036494243681381E-5</v>
      </c>
      <c r="S1994" s="74">
        <f t="shared" si="154"/>
        <v>1.1048631525990998E-5</v>
      </c>
      <c r="U1994" s="80">
        <v>1.3413355089245504E-3</v>
      </c>
      <c r="W1994" s="81">
        <f t="shared" si="155"/>
        <v>0.99865866449107543</v>
      </c>
    </row>
    <row r="1995" spans="2:23" x14ac:dyDescent="0.3">
      <c r="B1995">
        <v>96</v>
      </c>
      <c r="C1995">
        <v>3</v>
      </c>
      <c r="D1995">
        <v>63</v>
      </c>
      <c r="R1995" s="73">
        <f t="shared" si="153"/>
        <v>4.4267009110543125E-6</v>
      </c>
      <c r="S1995" s="74">
        <f t="shared" si="154"/>
        <v>4.4326465773069669E-6</v>
      </c>
      <c r="U1995" s="80">
        <v>1.434296228056691E-3</v>
      </c>
      <c r="W1995" s="81">
        <f t="shared" si="155"/>
        <v>0.99856570377194331</v>
      </c>
    </row>
    <row r="1996" spans="2:23" x14ac:dyDescent="0.3">
      <c r="B1996">
        <v>96</v>
      </c>
      <c r="C1996">
        <v>3</v>
      </c>
      <c r="D1996">
        <v>84</v>
      </c>
      <c r="R1996" s="73">
        <f t="shared" si="153"/>
        <v>2.9242271866001034E-6</v>
      </c>
      <c r="S1996" s="74">
        <f t="shared" si="154"/>
        <v>2.9284274190013148E-6</v>
      </c>
      <c r="U1996" s="80">
        <v>1.4957049989752932E-3</v>
      </c>
      <c r="W1996" s="81">
        <f t="shared" si="155"/>
        <v>0.99850429500102467</v>
      </c>
    </row>
    <row r="1997" spans="2:23" x14ac:dyDescent="0.3">
      <c r="B1997">
        <v>96</v>
      </c>
      <c r="C1997">
        <v>3</v>
      </c>
      <c r="D1997">
        <v>133</v>
      </c>
      <c r="R1997" s="73">
        <f t="shared" ref="R1997:R2060" si="156">IF(D1997&gt;D1996,(U1997-U1996)/1/(D1997-D1996),0)</f>
        <v>2.5373166061170813E-6</v>
      </c>
      <c r="S1997" s="74">
        <f t="shared" si="154"/>
        <v>2.5411173680674831E-6</v>
      </c>
      <c r="U1997" s="80">
        <v>1.6200335126750301E-3</v>
      </c>
      <c r="W1997" s="81">
        <f t="shared" si="155"/>
        <v>0.99837996648732497</v>
      </c>
    </row>
    <row r="1998" spans="2:23" x14ac:dyDescent="0.3">
      <c r="B1998">
        <v>96</v>
      </c>
      <c r="C1998">
        <v>3</v>
      </c>
      <c r="D1998">
        <v>196</v>
      </c>
      <c r="R1998" s="73">
        <f t="shared" si="156"/>
        <v>1.9218400549243711E-6</v>
      </c>
      <c r="S1998" s="74">
        <f t="shared" si="154"/>
        <v>1.9249585522895906E-6</v>
      </c>
      <c r="U1998" s="80">
        <v>1.7411094361352655E-3</v>
      </c>
      <c r="W1998" s="81">
        <f t="shared" si="155"/>
        <v>0.99825889056386474</v>
      </c>
    </row>
    <row r="1999" spans="2:23" x14ac:dyDescent="0.3">
      <c r="B1999">
        <v>96</v>
      </c>
      <c r="C1999">
        <v>3</v>
      </c>
      <c r="D1999">
        <v>287</v>
      </c>
      <c r="R1999" s="73">
        <f t="shared" si="156"/>
        <v>1.376441829199005E-6</v>
      </c>
      <c r="S1999" s="74">
        <f t="shared" si="154"/>
        <v>1.3788425449649884E-6</v>
      </c>
      <c r="U1999" s="80">
        <v>1.866365642592375E-3</v>
      </c>
      <c r="W1999" s="81">
        <f t="shared" si="155"/>
        <v>0.99813363435740765</v>
      </c>
    </row>
    <row r="2000" spans="2:23" x14ac:dyDescent="0.3">
      <c r="B2000">
        <v>96</v>
      </c>
      <c r="C2000">
        <v>3</v>
      </c>
      <c r="D2000">
        <v>364</v>
      </c>
      <c r="R2000" s="73">
        <f t="shared" si="156"/>
        <v>1.7500947202612456E-6</v>
      </c>
      <c r="S2000" s="74">
        <f t="shared" si="154"/>
        <v>1.7533671444585132E-6</v>
      </c>
      <c r="U2000" s="80">
        <v>2.0011229360524909E-3</v>
      </c>
      <c r="W2000" s="81">
        <f t="shared" si="155"/>
        <v>0.99799887706394752</v>
      </c>
    </row>
    <row r="2001" spans="2:23" x14ac:dyDescent="0.3">
      <c r="B2001">
        <v>96</v>
      </c>
      <c r="C2001">
        <v>3</v>
      </c>
      <c r="D2001">
        <v>462</v>
      </c>
      <c r="R2001" s="73">
        <f t="shared" si="156"/>
        <v>7.3342891857517837E-7</v>
      </c>
      <c r="S2001" s="74">
        <f t="shared" si="154"/>
        <v>7.348995429061825E-7</v>
      </c>
      <c r="U2001" s="80">
        <v>2.0729989700728584E-3</v>
      </c>
      <c r="W2001" s="81">
        <f t="shared" si="155"/>
        <v>0.99792700102992715</v>
      </c>
    </row>
    <row r="2002" spans="2:23" x14ac:dyDescent="0.3">
      <c r="B2002">
        <v>96</v>
      </c>
      <c r="C2002">
        <v>3</v>
      </c>
      <c r="D2002">
        <v>581</v>
      </c>
      <c r="R2002" s="73">
        <f t="shared" si="156"/>
        <v>1.015030689266163E-6</v>
      </c>
      <c r="S2002" s="74">
        <f t="shared" si="154"/>
        <v>1.0171392178171187E-6</v>
      </c>
      <c r="U2002" s="80">
        <v>2.1937876220955318E-3</v>
      </c>
      <c r="W2002" s="81">
        <f t="shared" si="155"/>
        <v>0.99780621237790446</v>
      </c>
    </row>
    <row r="2003" spans="2:23" x14ac:dyDescent="0.3">
      <c r="B2003">
        <v>96</v>
      </c>
      <c r="C2003">
        <v>3</v>
      </c>
      <c r="D2003">
        <v>728</v>
      </c>
      <c r="R2003" s="73">
        <f t="shared" si="156"/>
        <v>1.4369009530885415E-6</v>
      </c>
      <c r="S2003" s="74">
        <f t="shared" si="154"/>
        <v>1.440060139196985E-6</v>
      </c>
      <c r="U2003" s="80">
        <v>2.4050120621995474E-3</v>
      </c>
      <c r="W2003" s="81">
        <f t="shared" si="155"/>
        <v>0.99759498793780044</v>
      </c>
    </row>
    <row r="2004" spans="2:23" x14ac:dyDescent="0.3">
      <c r="B2004">
        <v>96</v>
      </c>
      <c r="C2004">
        <v>3</v>
      </c>
      <c r="D2004">
        <v>847</v>
      </c>
      <c r="R2004" s="73">
        <f t="shared" si="156"/>
        <v>1.1974663936477364E-6</v>
      </c>
      <c r="S2004" s="74">
        <f t="shared" si="154"/>
        <v>1.2003532577114331E-6</v>
      </c>
      <c r="U2004" s="80">
        <v>2.547510563043628E-3</v>
      </c>
      <c r="W2004" s="81">
        <f t="shared" si="155"/>
        <v>0.99745248943695641</v>
      </c>
    </row>
    <row r="2005" spans="2:23" x14ac:dyDescent="0.3">
      <c r="B2005">
        <v>96</v>
      </c>
      <c r="C2005">
        <v>3</v>
      </c>
      <c r="D2005">
        <v>966</v>
      </c>
      <c r="R2005" s="73">
        <f t="shared" si="156"/>
        <v>2.1329359074545029E-6</v>
      </c>
      <c r="S2005" s="74">
        <f t="shared" si="154"/>
        <v>2.1383834619115601E-6</v>
      </c>
      <c r="U2005" s="80">
        <v>2.8013299360307138E-3</v>
      </c>
      <c r="W2005" s="81">
        <f t="shared" si="155"/>
        <v>0.99719867006396934</v>
      </c>
    </row>
    <row r="2006" spans="2:23" x14ac:dyDescent="0.3">
      <c r="B2006">
        <v>96</v>
      </c>
      <c r="C2006">
        <v>3</v>
      </c>
      <c r="D2006">
        <v>1064</v>
      </c>
      <c r="R2006" s="73">
        <f t="shared" si="156"/>
        <v>1.3288834200603766E-6</v>
      </c>
      <c r="S2006" s="74">
        <f t="shared" si="154"/>
        <v>1.3326165186072E-6</v>
      </c>
      <c r="U2006" s="80">
        <v>2.9315605111966308E-3</v>
      </c>
      <c r="W2006" s="81">
        <f t="shared" si="155"/>
        <v>0.99706843948880342</v>
      </c>
    </row>
    <row r="2007" spans="2:23" x14ac:dyDescent="0.3">
      <c r="B2007">
        <v>96</v>
      </c>
      <c r="C2007">
        <v>3</v>
      </c>
      <c r="D2007">
        <v>1274</v>
      </c>
      <c r="R2007" s="73">
        <f t="shared" si="156"/>
        <v>2.2224082750195548E-6</v>
      </c>
      <c r="S2007" s="74">
        <f t="shared" si="154"/>
        <v>2.2289425549955051E-6</v>
      </c>
      <c r="U2007" s="80">
        <v>3.3982662489507372E-3</v>
      </c>
      <c r="W2007" s="81">
        <f t="shared" si="155"/>
        <v>0.99660173375104921</v>
      </c>
    </row>
    <row r="2008" spans="2:23" x14ac:dyDescent="0.3">
      <c r="B2008">
        <v>96</v>
      </c>
      <c r="C2008">
        <v>3</v>
      </c>
      <c r="D2008">
        <v>1450</v>
      </c>
      <c r="R2008" s="73">
        <f t="shared" si="156"/>
        <v>2.5619681291179168E-6</v>
      </c>
      <c r="S2008" s="74">
        <f t="shared" si="154"/>
        <v>2.5707040659813822E-6</v>
      </c>
      <c r="U2008" s="80">
        <v>3.8491726396754906E-3</v>
      </c>
      <c r="W2008" s="81">
        <f t="shared" si="155"/>
        <v>0.99615082736032456</v>
      </c>
    </row>
    <row r="2009" spans="2:23" x14ac:dyDescent="0.3">
      <c r="B2009">
        <v>96</v>
      </c>
      <c r="C2009">
        <v>3</v>
      </c>
      <c r="D2009">
        <v>1660</v>
      </c>
      <c r="R2009" s="73">
        <f t="shared" si="156"/>
        <v>2.2548829480680305E-6</v>
      </c>
      <c r="S2009" s="74">
        <f t="shared" si="154"/>
        <v>2.2635959195488387E-6</v>
      </c>
      <c r="U2009" s="80">
        <v>4.3226980587697771E-3</v>
      </c>
      <c r="W2009" s="81">
        <f t="shared" si="155"/>
        <v>0.99567730194123027</v>
      </c>
    </row>
    <row r="2010" spans="2:23" x14ac:dyDescent="0.3">
      <c r="B2010">
        <v>96</v>
      </c>
      <c r="C2010">
        <v>3</v>
      </c>
      <c r="D2010">
        <v>1829</v>
      </c>
      <c r="R2010" s="73">
        <f t="shared" si="156"/>
        <v>2.840378983354934E-6</v>
      </c>
      <c r="S2010" s="74">
        <f t="shared" si="154"/>
        <v>2.8527103890157647E-6</v>
      </c>
      <c r="U2010" s="80">
        <v>4.8027221069567609E-3</v>
      </c>
      <c r="W2010" s="81">
        <f t="shared" si="155"/>
        <v>0.99519727789304324</v>
      </c>
    </row>
    <row r="2011" spans="2:23" x14ac:dyDescent="0.3">
      <c r="B2011">
        <v>97</v>
      </c>
      <c r="C2011">
        <v>3</v>
      </c>
      <c r="D2011">
        <v>0</v>
      </c>
      <c r="R2011" s="73">
        <f t="shared" si="156"/>
        <v>0</v>
      </c>
      <c r="S2011" s="74">
        <f t="shared" si="154"/>
        <v>0</v>
      </c>
      <c r="U2011" s="80">
        <v>0</v>
      </c>
      <c r="W2011" s="81">
        <f t="shared" si="155"/>
        <v>1</v>
      </c>
    </row>
    <row r="2012" spans="2:23" x14ac:dyDescent="0.3">
      <c r="B2012">
        <v>97</v>
      </c>
      <c r="C2012">
        <v>3</v>
      </c>
      <c r="D2012">
        <v>3</v>
      </c>
      <c r="R2012" s="73">
        <f t="shared" si="156"/>
        <v>4.9387538111504757E-4</v>
      </c>
      <c r="S2012" s="74">
        <f t="shared" si="154"/>
        <v>4.9387538111504757E-4</v>
      </c>
      <c r="U2012" s="80">
        <v>1.4816261433451428E-3</v>
      </c>
      <c r="W2012" s="81">
        <f t="shared" si="155"/>
        <v>0.99851837385665487</v>
      </c>
    </row>
    <row r="2013" spans="2:23" x14ac:dyDescent="0.3">
      <c r="B2013">
        <v>97</v>
      </c>
      <c r="C2013">
        <v>3</v>
      </c>
      <c r="D2013">
        <v>9</v>
      </c>
      <c r="R2013" s="73">
        <f t="shared" si="156"/>
        <v>1.9636406083994978E-4</v>
      </c>
      <c r="S2013" s="74">
        <f t="shared" si="154"/>
        <v>1.9665543066725718E-4</v>
      </c>
      <c r="U2013" s="80">
        <v>2.6598105083848415E-3</v>
      </c>
      <c r="W2013" s="81">
        <f t="shared" si="155"/>
        <v>0.99734018949161518</v>
      </c>
    </row>
    <row r="2014" spans="2:23" x14ac:dyDescent="0.3">
      <c r="B2014">
        <v>97</v>
      </c>
      <c r="C2014">
        <v>3</v>
      </c>
      <c r="D2014">
        <v>20</v>
      </c>
      <c r="R2014" s="73">
        <f t="shared" si="156"/>
        <v>9.1684633175464965E-5</v>
      </c>
      <c r="S2014" s="74">
        <f t="shared" si="154"/>
        <v>9.1929147287446976E-5</v>
      </c>
      <c r="U2014" s="80">
        <v>3.6683414733149561E-3</v>
      </c>
      <c r="W2014" s="81">
        <f t="shared" si="155"/>
        <v>0.99633165852668504</v>
      </c>
    </row>
    <row r="2015" spans="2:23" x14ac:dyDescent="0.3">
      <c r="B2015">
        <v>97</v>
      </c>
      <c r="C2015">
        <v>3</v>
      </c>
      <c r="D2015">
        <v>42</v>
      </c>
      <c r="R2015" s="73">
        <f t="shared" si="156"/>
        <v>5.3743382019143231E-5</v>
      </c>
      <c r="S2015" s="74">
        <f t="shared" si="154"/>
        <v>5.3941256969206111E-5</v>
      </c>
      <c r="U2015" s="80">
        <v>4.8506958777361072E-3</v>
      </c>
      <c r="W2015" s="81">
        <f t="shared" si="155"/>
        <v>0.99514930412226388</v>
      </c>
    </row>
    <row r="2016" spans="2:23" x14ac:dyDescent="0.3">
      <c r="B2016">
        <v>97</v>
      </c>
      <c r="C2016">
        <v>3</v>
      </c>
      <c r="D2016">
        <v>63</v>
      </c>
      <c r="R2016" s="73">
        <f t="shared" si="156"/>
        <v>3.1197682200735762E-5</v>
      </c>
      <c r="S2016" s="74">
        <f t="shared" si="154"/>
        <v>3.1349750305309786E-5</v>
      </c>
      <c r="U2016" s="80">
        <v>5.5058472039515582E-3</v>
      </c>
      <c r="W2016" s="81">
        <f t="shared" si="155"/>
        <v>0.99449415279604847</v>
      </c>
    </row>
    <row r="2017" spans="2:23" x14ac:dyDescent="0.3">
      <c r="B2017">
        <v>97</v>
      </c>
      <c r="C2017">
        <v>3</v>
      </c>
      <c r="D2017">
        <v>84</v>
      </c>
      <c r="R2017" s="73">
        <f t="shared" si="156"/>
        <v>2.5694221493632468E-5</v>
      </c>
      <c r="S2017" s="74">
        <f t="shared" si="154"/>
        <v>2.5836473167179955E-5</v>
      </c>
      <c r="U2017" s="80">
        <v>6.0454258553178401E-3</v>
      </c>
      <c r="W2017" s="81">
        <f t="shared" si="155"/>
        <v>0.99395457414468213</v>
      </c>
    </row>
    <row r="2018" spans="2:23" x14ac:dyDescent="0.3">
      <c r="B2018">
        <v>97</v>
      </c>
      <c r="C2018">
        <v>3</v>
      </c>
      <c r="D2018">
        <v>133</v>
      </c>
      <c r="R2018" s="73">
        <f t="shared" si="156"/>
        <v>2.045888331815013E-5</v>
      </c>
      <c r="S2018" s="74">
        <f t="shared" si="154"/>
        <v>2.0583318242441222E-5</v>
      </c>
      <c r="U2018" s="80">
        <v>7.0479111379071965E-3</v>
      </c>
      <c r="W2018" s="81">
        <f t="shared" si="155"/>
        <v>0.99295208886209285</v>
      </c>
    </row>
    <row r="2019" spans="2:23" x14ac:dyDescent="0.3">
      <c r="B2019">
        <v>97</v>
      </c>
      <c r="C2019">
        <v>3</v>
      </c>
      <c r="D2019">
        <v>196</v>
      </c>
      <c r="R2019" s="73">
        <f t="shared" si="156"/>
        <v>1.4236692501668502E-5</v>
      </c>
      <c r="S2019" s="74">
        <f t="shared" si="154"/>
        <v>1.4337743644795113E-5</v>
      </c>
      <c r="U2019" s="80">
        <v>7.9448227655123122E-3</v>
      </c>
      <c r="W2019" s="81">
        <f t="shared" si="155"/>
        <v>0.99205517723448766</v>
      </c>
    </row>
    <row r="2020" spans="2:23" x14ac:dyDescent="0.3">
      <c r="B2020">
        <v>97</v>
      </c>
      <c r="C2020">
        <v>3</v>
      </c>
      <c r="D2020">
        <v>287</v>
      </c>
      <c r="R2020" s="73">
        <f t="shared" si="156"/>
        <v>1.5217186217463214E-5</v>
      </c>
      <c r="S2020" s="74">
        <f t="shared" si="154"/>
        <v>1.5339052269132402E-5</v>
      </c>
      <c r="U2020" s="80">
        <v>9.3295867113014647E-3</v>
      </c>
      <c r="W2020" s="81">
        <f t="shared" si="155"/>
        <v>0.99067041328869854</v>
      </c>
    </row>
    <row r="2021" spans="2:23" x14ac:dyDescent="0.3">
      <c r="B2021">
        <v>97</v>
      </c>
      <c r="C2021">
        <v>3</v>
      </c>
      <c r="D2021">
        <v>364</v>
      </c>
      <c r="R2021" s="73">
        <f t="shared" si="156"/>
        <v>1.2643140513024419E-5</v>
      </c>
      <c r="S2021" s="74">
        <f t="shared" si="154"/>
        <v>1.276220662637271E-5</v>
      </c>
      <c r="U2021" s="80">
        <v>1.0303108530804345E-2</v>
      </c>
      <c r="W2021" s="81">
        <f t="shared" si="155"/>
        <v>0.98969689146919571</v>
      </c>
    </row>
    <row r="2022" spans="2:23" x14ac:dyDescent="0.3">
      <c r="B2022">
        <v>97</v>
      </c>
      <c r="C2022">
        <v>3</v>
      </c>
      <c r="D2022">
        <v>462</v>
      </c>
      <c r="R2022" s="73">
        <f t="shared" si="156"/>
        <v>1.3325659826126214E-5</v>
      </c>
      <c r="S2022" s="74">
        <f t="shared" si="154"/>
        <v>1.3464384844479401E-5</v>
      </c>
      <c r="U2022" s="80">
        <v>1.1609023193764714E-2</v>
      </c>
      <c r="W2022" s="81">
        <f t="shared" si="155"/>
        <v>0.98839097680623533</v>
      </c>
    </row>
    <row r="2023" spans="2:23" x14ac:dyDescent="0.3">
      <c r="B2023">
        <v>97</v>
      </c>
      <c r="C2023">
        <v>3</v>
      </c>
      <c r="D2023">
        <v>581</v>
      </c>
      <c r="R2023" s="73">
        <f t="shared" si="156"/>
        <v>9.6014730731689021E-6</v>
      </c>
      <c r="S2023" s="74">
        <f t="shared" si="154"/>
        <v>9.714245980061368E-6</v>
      </c>
      <c r="U2023" s="80">
        <v>1.2751598489471813E-2</v>
      </c>
      <c r="W2023" s="81">
        <f t="shared" si="155"/>
        <v>0.98724840151052817</v>
      </c>
    </row>
    <row r="2024" spans="2:23" x14ac:dyDescent="0.3">
      <c r="B2024">
        <v>97</v>
      </c>
      <c r="C2024">
        <v>3</v>
      </c>
      <c r="D2024">
        <v>728</v>
      </c>
      <c r="R2024" s="73">
        <f t="shared" si="156"/>
        <v>6.5724960953699451E-6</v>
      </c>
      <c r="S2024" s="74">
        <f t="shared" si="154"/>
        <v>6.6573884397419874E-6</v>
      </c>
      <c r="U2024" s="80">
        <v>1.3717755415491195E-2</v>
      </c>
      <c r="W2024" s="81">
        <f t="shared" si="155"/>
        <v>0.98628224458450875</v>
      </c>
    </row>
    <row r="2025" spans="2:23" x14ac:dyDescent="0.3">
      <c r="B2025">
        <v>97</v>
      </c>
      <c r="C2025">
        <v>3</v>
      </c>
      <c r="D2025">
        <v>847</v>
      </c>
      <c r="R2025" s="73">
        <f t="shared" si="156"/>
        <v>5.7748721034212232E-6</v>
      </c>
      <c r="S2025" s="74">
        <f t="shared" si="154"/>
        <v>5.8551921979027464E-6</v>
      </c>
      <c r="U2025" s="80">
        <v>1.4404965195798321E-2</v>
      </c>
      <c r="W2025" s="81">
        <f t="shared" si="155"/>
        <v>0.98559503480420163</v>
      </c>
    </row>
    <row r="2026" spans="2:23" x14ac:dyDescent="0.3">
      <c r="B2026">
        <v>97</v>
      </c>
      <c r="C2026">
        <v>3</v>
      </c>
      <c r="D2026">
        <v>966</v>
      </c>
      <c r="R2026" s="73">
        <f t="shared" si="156"/>
        <v>9.2985972442954738E-6</v>
      </c>
      <c r="S2026" s="74">
        <f t="shared" si="154"/>
        <v>9.4345009014201578E-6</v>
      </c>
      <c r="U2026" s="80">
        <v>1.5511498267869482E-2</v>
      </c>
      <c r="W2026" s="81">
        <f t="shared" si="155"/>
        <v>0.98448850173213054</v>
      </c>
    </row>
    <row r="2027" spans="2:23" x14ac:dyDescent="0.3">
      <c r="B2027">
        <v>97</v>
      </c>
      <c r="C2027">
        <v>3</v>
      </c>
      <c r="D2027">
        <v>1064</v>
      </c>
      <c r="R2027" s="73">
        <f t="shared" si="156"/>
        <v>7.3747825430187702E-6</v>
      </c>
      <c r="S2027" s="74">
        <f t="shared" ref="S2027:S2090" si="157">IF(D2027&gt;D2026,(U2027-U2026)/W2026/(D2027-D2026),0)</f>
        <v>7.4909788484511682E-6</v>
      </c>
      <c r="U2027" s="80">
        <v>1.6234226957085322E-2</v>
      </c>
      <c r="W2027" s="81">
        <f t="shared" si="155"/>
        <v>0.98376577304291468</v>
      </c>
    </row>
    <row r="2028" spans="2:23" x14ac:dyDescent="0.3">
      <c r="B2028">
        <v>97</v>
      </c>
      <c r="C2028">
        <v>3</v>
      </c>
      <c r="D2028">
        <v>1274</v>
      </c>
      <c r="R2028" s="73">
        <f t="shared" si="156"/>
        <v>1.202175279766581E-5</v>
      </c>
      <c r="S2028" s="74">
        <f t="shared" si="157"/>
        <v>1.2220137279711385E-5</v>
      </c>
      <c r="U2028" s="80">
        <v>1.8758795044595142E-2</v>
      </c>
      <c r="W2028" s="81">
        <f t="shared" si="155"/>
        <v>0.9812412049554049</v>
      </c>
    </row>
    <row r="2029" spans="2:23" x14ac:dyDescent="0.3">
      <c r="B2029">
        <v>97</v>
      </c>
      <c r="C2029">
        <v>3</v>
      </c>
      <c r="D2029">
        <v>1450</v>
      </c>
      <c r="R2029" s="73">
        <f t="shared" si="156"/>
        <v>1.1579569356857234E-5</v>
      </c>
      <c r="S2029" s="74">
        <f t="shared" si="157"/>
        <v>1.1800940786402768E-5</v>
      </c>
      <c r="U2029" s="80">
        <v>2.0796799251402015E-2</v>
      </c>
      <c r="W2029" s="81">
        <f t="shared" si="155"/>
        <v>0.97920320074859801</v>
      </c>
    </row>
    <row r="2030" spans="2:23" x14ac:dyDescent="0.3">
      <c r="B2030">
        <v>97</v>
      </c>
      <c r="C2030">
        <v>3</v>
      </c>
      <c r="D2030">
        <v>1660</v>
      </c>
      <c r="R2030" s="73">
        <f t="shared" si="156"/>
        <v>1.0383061043193336E-5</v>
      </c>
      <c r="S2030" s="74">
        <f t="shared" si="157"/>
        <v>1.0603581601097215E-5</v>
      </c>
      <c r="U2030" s="80">
        <v>2.2977242070472616E-2</v>
      </c>
      <c r="W2030" s="81">
        <f t="shared" si="155"/>
        <v>0.97702275792952742</v>
      </c>
    </row>
    <row r="2031" spans="2:23" x14ac:dyDescent="0.3">
      <c r="B2031">
        <v>97</v>
      </c>
      <c r="C2031">
        <v>3</v>
      </c>
      <c r="D2031">
        <v>1829</v>
      </c>
      <c r="R2031" s="73">
        <f t="shared" si="156"/>
        <v>1.0715695376378481E-5</v>
      </c>
      <c r="S2031" s="74">
        <f t="shared" si="157"/>
        <v>1.0967702941829941E-5</v>
      </c>
      <c r="U2031" s="80">
        <v>2.4788194589080579E-2</v>
      </c>
      <c r="W2031" s="81">
        <f t="shared" si="155"/>
        <v>0.97521180541091945</v>
      </c>
    </row>
    <row r="2032" spans="2:23" x14ac:dyDescent="0.3">
      <c r="B2032">
        <v>98</v>
      </c>
      <c r="C2032">
        <v>3</v>
      </c>
      <c r="D2032">
        <v>0</v>
      </c>
      <c r="R2032" s="73">
        <f t="shared" si="156"/>
        <v>0</v>
      </c>
      <c r="S2032" s="74">
        <f t="shared" si="157"/>
        <v>0</v>
      </c>
      <c r="U2032" s="80">
        <v>0</v>
      </c>
      <c r="W2032" s="81">
        <f t="shared" si="155"/>
        <v>1</v>
      </c>
    </row>
    <row r="2033" spans="2:23" x14ac:dyDescent="0.3">
      <c r="B2033">
        <v>98</v>
      </c>
      <c r="C2033">
        <v>3</v>
      </c>
      <c r="D2033">
        <v>3</v>
      </c>
      <c r="R2033" s="73">
        <f t="shared" si="156"/>
        <v>5.0985804864849319E-4</v>
      </c>
      <c r="S2033" s="74">
        <f t="shared" si="157"/>
        <v>5.0985804864849319E-4</v>
      </c>
      <c r="U2033" s="80">
        <v>1.5295741459454796E-3</v>
      </c>
      <c r="W2033" s="81">
        <f t="shared" si="155"/>
        <v>0.99847042585405454</v>
      </c>
    </row>
    <row r="2034" spans="2:23" x14ac:dyDescent="0.3">
      <c r="B2034">
        <v>98</v>
      </c>
      <c r="C2034">
        <v>3</v>
      </c>
      <c r="D2034">
        <v>9</v>
      </c>
      <c r="R2034" s="73">
        <f t="shared" si="156"/>
        <v>1.5414029108729574E-4</v>
      </c>
      <c r="S2034" s="74">
        <f t="shared" si="157"/>
        <v>1.5437642127001395E-4</v>
      </c>
      <c r="U2034" s="80">
        <v>2.454415892469254E-3</v>
      </c>
      <c r="W2034" s="81">
        <f t="shared" si="155"/>
        <v>0.99754558410753069</v>
      </c>
    </row>
    <row r="2035" spans="2:23" x14ac:dyDescent="0.3">
      <c r="B2035">
        <v>98</v>
      </c>
      <c r="C2035">
        <v>3</v>
      </c>
      <c r="D2035">
        <v>20</v>
      </c>
      <c r="R2035" s="73">
        <f t="shared" si="156"/>
        <v>2.6542766807014371E-5</v>
      </c>
      <c r="S2035" s="74">
        <f t="shared" si="157"/>
        <v>2.6608074086921311E-5</v>
      </c>
      <c r="U2035" s="80">
        <v>2.7463863273464121E-3</v>
      </c>
      <c r="W2035" s="81">
        <f t="shared" si="155"/>
        <v>0.99725361367265364</v>
      </c>
    </row>
    <row r="2036" spans="2:23" x14ac:dyDescent="0.3">
      <c r="B2036">
        <v>98</v>
      </c>
      <c r="C2036">
        <v>3</v>
      </c>
      <c r="D2036">
        <v>42</v>
      </c>
      <c r="R2036" s="73">
        <f t="shared" si="156"/>
        <v>1.8108243201042076E-5</v>
      </c>
      <c r="S2036" s="74">
        <f t="shared" si="157"/>
        <v>1.8158112392647663E-5</v>
      </c>
      <c r="U2036" s="80">
        <v>3.1447676777693378E-3</v>
      </c>
      <c r="W2036" s="81">
        <f t="shared" si="155"/>
        <v>0.99685523232223061</v>
      </c>
    </row>
    <row r="2037" spans="2:23" x14ac:dyDescent="0.3">
      <c r="B2037">
        <v>98</v>
      </c>
      <c r="C2037">
        <v>3</v>
      </c>
      <c r="D2037">
        <v>63</v>
      </c>
      <c r="R2037" s="73">
        <f t="shared" si="156"/>
        <v>8.2946153663424167E-6</v>
      </c>
      <c r="S2037" s="74">
        <f t="shared" si="157"/>
        <v>8.3207822935529381E-6</v>
      </c>
      <c r="U2037" s="80">
        <v>3.3189546004625285E-3</v>
      </c>
      <c r="W2037" s="81">
        <f t="shared" si="155"/>
        <v>0.9966810453995375</v>
      </c>
    </row>
    <row r="2038" spans="2:23" x14ac:dyDescent="0.3">
      <c r="B2038">
        <v>98</v>
      </c>
      <c r="C2038">
        <v>3</v>
      </c>
      <c r="D2038">
        <v>84</v>
      </c>
      <c r="R2038" s="73">
        <f t="shared" si="156"/>
        <v>1.0726866583951987E-5</v>
      </c>
      <c r="S2038" s="74">
        <f t="shared" si="157"/>
        <v>1.0762587121993406E-5</v>
      </c>
      <c r="U2038" s="80">
        <v>3.5442187987255202E-3</v>
      </c>
      <c r="W2038" s="81">
        <f t="shared" si="155"/>
        <v>0.99645578120127443</v>
      </c>
    </row>
    <row r="2039" spans="2:23" x14ac:dyDescent="0.3">
      <c r="B2039">
        <v>98</v>
      </c>
      <c r="C2039">
        <v>3</v>
      </c>
      <c r="D2039">
        <v>133</v>
      </c>
      <c r="R2039" s="73">
        <f t="shared" si="156"/>
        <v>7.1995730481363242E-6</v>
      </c>
      <c r="S2039" s="74">
        <f t="shared" si="157"/>
        <v>7.2251806692886061E-6</v>
      </c>
      <c r="U2039" s="80">
        <v>3.8969978780842001E-3</v>
      </c>
      <c r="W2039" s="81">
        <f t="shared" si="155"/>
        <v>0.99610300212191583</v>
      </c>
    </row>
    <row r="2040" spans="2:23" x14ac:dyDescent="0.3">
      <c r="B2040">
        <v>98</v>
      </c>
      <c r="C2040">
        <v>3</v>
      </c>
      <c r="D2040">
        <v>196</v>
      </c>
      <c r="R2040" s="73">
        <f t="shared" si="156"/>
        <v>5.3414506272312596E-6</v>
      </c>
      <c r="S2040" s="74">
        <f t="shared" si="157"/>
        <v>5.3623476847803986E-6</v>
      </c>
      <c r="U2040" s="80">
        <v>4.2335092675997695E-3</v>
      </c>
      <c r="W2040" s="81">
        <f t="shared" si="155"/>
        <v>0.9957664907324002</v>
      </c>
    </row>
    <row r="2041" spans="2:23" x14ac:dyDescent="0.3">
      <c r="B2041">
        <v>98</v>
      </c>
      <c r="C2041">
        <v>3</v>
      </c>
      <c r="D2041">
        <v>287</v>
      </c>
      <c r="R2041" s="73">
        <f t="shared" si="156"/>
        <v>3.5764235685958463E-6</v>
      </c>
      <c r="S2041" s="74">
        <f t="shared" si="157"/>
        <v>3.5916287622465954E-6</v>
      </c>
      <c r="U2041" s="80">
        <v>4.5589638123419915E-3</v>
      </c>
      <c r="W2041" s="81">
        <f t="shared" si="155"/>
        <v>0.995441036187658</v>
      </c>
    </row>
    <row r="2042" spans="2:23" x14ac:dyDescent="0.3">
      <c r="B2042">
        <v>98</v>
      </c>
      <c r="C2042">
        <v>3</v>
      </c>
      <c r="D2042">
        <v>364</v>
      </c>
      <c r="R2042" s="73">
        <f t="shared" si="156"/>
        <v>4.3724351517480537E-6</v>
      </c>
      <c r="S2042" s="74">
        <f t="shared" si="157"/>
        <v>4.3924602189333229E-6</v>
      </c>
      <c r="U2042" s="80">
        <v>4.8956413190265917E-3</v>
      </c>
      <c r="W2042" s="81">
        <f t="shared" si="155"/>
        <v>0.99510435868097336</v>
      </c>
    </row>
    <row r="2043" spans="2:23" x14ac:dyDescent="0.3">
      <c r="B2043">
        <v>98</v>
      </c>
      <c r="C2043">
        <v>3</v>
      </c>
      <c r="D2043">
        <v>462</v>
      </c>
      <c r="R2043" s="73">
        <f t="shared" si="156"/>
        <v>4.3393744702281511E-6</v>
      </c>
      <c r="S2043" s="74">
        <f t="shared" si="157"/>
        <v>4.3607230059569439E-6</v>
      </c>
      <c r="U2043" s="80">
        <v>5.3209000171089505E-3</v>
      </c>
      <c r="W2043" s="81">
        <f t="shared" si="155"/>
        <v>0.99467909998289106</v>
      </c>
    </row>
    <row r="2044" spans="2:23" x14ac:dyDescent="0.3">
      <c r="B2044">
        <v>98</v>
      </c>
      <c r="C2044">
        <v>3</v>
      </c>
      <c r="D2044">
        <v>581</v>
      </c>
      <c r="R2044" s="73">
        <f t="shared" si="156"/>
        <v>3.5241637723914677E-6</v>
      </c>
      <c r="S2044" s="74">
        <f t="shared" si="157"/>
        <v>3.5430158052502405E-6</v>
      </c>
      <c r="U2044" s="80">
        <v>5.7402755060235351E-3</v>
      </c>
      <c r="W2044" s="81">
        <f t="shared" si="155"/>
        <v>0.99425972449397648</v>
      </c>
    </row>
    <row r="2045" spans="2:23" x14ac:dyDescent="0.3">
      <c r="B2045">
        <v>98</v>
      </c>
      <c r="C2045">
        <v>3</v>
      </c>
      <c r="D2045">
        <v>728</v>
      </c>
      <c r="R2045" s="73">
        <f t="shared" si="156"/>
        <v>1.9463814511310287E-6</v>
      </c>
      <c r="S2045" s="74">
        <f t="shared" si="157"/>
        <v>1.9576187219306602E-6</v>
      </c>
      <c r="U2045" s="80">
        <v>6.0263935793397963E-3</v>
      </c>
      <c r="W2045" s="81">
        <f t="shared" si="155"/>
        <v>0.99397360642066024</v>
      </c>
    </row>
    <row r="2046" spans="2:23" x14ac:dyDescent="0.3">
      <c r="B2046">
        <v>98</v>
      </c>
      <c r="C2046">
        <v>3</v>
      </c>
      <c r="D2046">
        <v>847</v>
      </c>
      <c r="R2046" s="73">
        <f t="shared" si="156"/>
        <v>2.9977994597665747E-6</v>
      </c>
      <c r="S2046" s="74">
        <f t="shared" si="157"/>
        <v>3.0159749116093472E-6</v>
      </c>
      <c r="U2046" s="80">
        <v>6.3831317150520187E-3</v>
      </c>
      <c r="W2046" s="81">
        <f t="shared" si="155"/>
        <v>0.993616868284948</v>
      </c>
    </row>
    <row r="2047" spans="2:23" x14ac:dyDescent="0.3">
      <c r="B2047">
        <v>98</v>
      </c>
      <c r="C2047">
        <v>3</v>
      </c>
      <c r="D2047">
        <v>966</v>
      </c>
      <c r="R2047" s="73">
        <f t="shared" si="156"/>
        <v>3.5770387104244967E-6</v>
      </c>
      <c r="S2047" s="74">
        <f t="shared" si="157"/>
        <v>3.6000181001342245E-6</v>
      </c>
      <c r="U2047" s="80">
        <v>6.8087993215925338E-3</v>
      </c>
      <c r="W2047" s="81">
        <f t="shared" si="155"/>
        <v>0.99319120067840749</v>
      </c>
    </row>
    <row r="2048" spans="2:23" x14ac:dyDescent="0.3">
      <c r="B2048">
        <v>98</v>
      </c>
      <c r="C2048">
        <v>3</v>
      </c>
      <c r="D2048">
        <v>1064</v>
      </c>
      <c r="R2048" s="73">
        <f t="shared" si="156"/>
        <v>4.7706556608792452E-6</v>
      </c>
      <c r="S2048" s="74">
        <f t="shared" si="157"/>
        <v>4.8033607805028979E-6</v>
      </c>
      <c r="U2048" s="80">
        <v>7.2763235763586998E-3</v>
      </c>
      <c r="W2048" s="81">
        <f t="shared" si="155"/>
        <v>0.99272367642364134</v>
      </c>
    </row>
    <row r="2049" spans="2:23" x14ac:dyDescent="0.3">
      <c r="B2049">
        <v>98</v>
      </c>
      <c r="C2049">
        <v>3</v>
      </c>
      <c r="D2049">
        <v>1274</v>
      </c>
      <c r="R2049" s="73">
        <f t="shared" si="156"/>
        <v>7.1781187424402398E-6</v>
      </c>
      <c r="S2049" s="74">
        <f t="shared" si="157"/>
        <v>7.2307318873464672E-6</v>
      </c>
      <c r="U2049" s="80">
        <v>8.7837285122711502E-3</v>
      </c>
      <c r="W2049" s="81">
        <f t="shared" si="155"/>
        <v>0.99121627148772884</v>
      </c>
    </row>
    <row r="2050" spans="2:23" x14ac:dyDescent="0.3">
      <c r="B2050">
        <v>98</v>
      </c>
      <c r="C2050">
        <v>3</v>
      </c>
      <c r="D2050">
        <v>1450</v>
      </c>
      <c r="R2050" s="73">
        <f t="shared" si="156"/>
        <v>7.5396466462401082E-6</v>
      </c>
      <c r="S2050" s="74">
        <f t="shared" si="157"/>
        <v>7.6064597233898906E-6</v>
      </c>
      <c r="U2050" s="80">
        <v>1.0110706322009409E-2</v>
      </c>
      <c r="W2050" s="81">
        <f t="shared" si="155"/>
        <v>0.98988929367799061</v>
      </c>
    </row>
    <row r="2051" spans="2:23" x14ac:dyDescent="0.3">
      <c r="B2051">
        <v>98</v>
      </c>
      <c r="C2051">
        <v>3</v>
      </c>
      <c r="D2051">
        <v>1660</v>
      </c>
      <c r="R2051" s="73">
        <f t="shared" si="156"/>
        <v>5.8431368240062195E-6</v>
      </c>
      <c r="S2051" s="74">
        <f t="shared" si="157"/>
        <v>5.9028184882126652E-6</v>
      </c>
      <c r="U2051" s="80">
        <v>1.1337765055050715E-2</v>
      </c>
      <c r="W2051" s="81">
        <f t="shared" si="155"/>
        <v>0.98866223494494931</v>
      </c>
    </row>
    <row r="2052" spans="2:23" x14ac:dyDescent="0.3">
      <c r="B2052">
        <v>98</v>
      </c>
      <c r="C2052">
        <v>3</v>
      </c>
      <c r="D2052">
        <v>1829</v>
      </c>
      <c r="R2052" s="73">
        <f t="shared" si="156"/>
        <v>6.234802311536451E-6</v>
      </c>
      <c r="S2052" s="74">
        <f t="shared" si="157"/>
        <v>6.3063016783316469E-6</v>
      </c>
      <c r="U2052" s="80">
        <v>1.2391446645700376E-2</v>
      </c>
      <c r="W2052" s="81">
        <f t="shared" si="155"/>
        <v>0.98760855335429965</v>
      </c>
    </row>
    <row r="2053" spans="2:23" x14ac:dyDescent="0.3">
      <c r="B2053">
        <v>99</v>
      </c>
      <c r="C2053">
        <v>3</v>
      </c>
      <c r="D2053">
        <v>0</v>
      </c>
      <c r="R2053" s="73">
        <f t="shared" si="156"/>
        <v>0</v>
      </c>
      <c r="S2053" s="74">
        <f t="shared" si="157"/>
        <v>0</v>
      </c>
      <c r="U2053" s="80">
        <v>0</v>
      </c>
      <c r="W2053" s="81">
        <f t="shared" si="155"/>
        <v>1</v>
      </c>
    </row>
    <row r="2054" spans="2:23" x14ac:dyDescent="0.3">
      <c r="B2054">
        <v>99</v>
      </c>
      <c r="C2054">
        <v>3</v>
      </c>
      <c r="D2054">
        <v>3</v>
      </c>
      <c r="R2054" s="73">
        <f t="shared" si="156"/>
        <v>1.4344944138480155E-3</v>
      </c>
      <c r="S2054" s="74">
        <f t="shared" si="157"/>
        <v>1.4344944138480155E-3</v>
      </c>
      <c r="U2054" s="80">
        <v>4.3034832415440464E-3</v>
      </c>
      <c r="W2054" s="81">
        <f t="shared" si="155"/>
        <v>0.99569651675845594</v>
      </c>
    </row>
    <row r="2055" spans="2:23" x14ac:dyDescent="0.3">
      <c r="B2055">
        <v>99</v>
      </c>
      <c r="C2055">
        <v>3</v>
      </c>
      <c r="D2055">
        <v>9</v>
      </c>
      <c r="R2055" s="73">
        <f t="shared" si="156"/>
        <v>9.8961929446888153E-4</v>
      </c>
      <c r="S2055" s="74">
        <f t="shared" si="157"/>
        <v>9.9389651144973453E-4</v>
      </c>
      <c r="U2055" s="80">
        <v>1.0241199008357335E-2</v>
      </c>
      <c r="W2055" s="81">
        <f t="shared" si="155"/>
        <v>0.98975880099164271</v>
      </c>
    </row>
    <row r="2056" spans="2:23" x14ac:dyDescent="0.3">
      <c r="B2056">
        <v>99</v>
      </c>
      <c r="C2056">
        <v>3</v>
      </c>
      <c r="D2056">
        <v>20</v>
      </c>
      <c r="R2056" s="73">
        <f t="shared" si="156"/>
        <v>5.3495732715604029E-4</v>
      </c>
      <c r="S2056" s="74">
        <f t="shared" si="157"/>
        <v>5.4049261963628385E-4</v>
      </c>
      <c r="U2056" s="80">
        <v>1.6125729607073779E-2</v>
      </c>
      <c r="W2056" s="81">
        <f t="shared" ref="W2056:W2119" si="158">100%-U2056</f>
        <v>0.98387427039292619</v>
      </c>
    </row>
    <row r="2057" spans="2:23" x14ac:dyDescent="0.3">
      <c r="B2057">
        <v>99</v>
      </c>
      <c r="C2057">
        <v>3</v>
      </c>
      <c r="D2057">
        <v>42</v>
      </c>
      <c r="R2057" s="73">
        <f t="shared" si="156"/>
        <v>3.9250694838462949E-4</v>
      </c>
      <c r="S2057" s="74">
        <f t="shared" si="157"/>
        <v>3.9894014936265736E-4</v>
      </c>
      <c r="U2057" s="80">
        <v>2.4760882471535628E-2</v>
      </c>
      <c r="W2057" s="81">
        <f t="shared" si="158"/>
        <v>0.97523911752846437</v>
      </c>
    </row>
    <row r="2058" spans="2:23" x14ac:dyDescent="0.3">
      <c r="B2058">
        <v>99</v>
      </c>
      <c r="C2058">
        <v>3</v>
      </c>
      <c r="D2058">
        <v>63</v>
      </c>
      <c r="R2058" s="73">
        <f t="shared" si="156"/>
        <v>2.8788507016607709E-4</v>
      </c>
      <c r="S2058" s="74">
        <f t="shared" si="157"/>
        <v>2.9519434258919029E-4</v>
      </c>
      <c r="U2058" s="80">
        <v>3.0806468945023247E-2</v>
      </c>
      <c r="W2058" s="81">
        <f t="shared" si="158"/>
        <v>0.96919353105497674</v>
      </c>
    </row>
    <row r="2059" spans="2:23" x14ac:dyDescent="0.3">
      <c r="B2059">
        <v>99</v>
      </c>
      <c r="C2059">
        <v>3</v>
      </c>
      <c r="D2059">
        <v>84</v>
      </c>
      <c r="R2059" s="73">
        <f t="shared" si="156"/>
        <v>2.6293129401993291E-4</v>
      </c>
      <c r="S2059" s="74">
        <f t="shared" si="157"/>
        <v>2.7128874223265767E-4</v>
      </c>
      <c r="U2059" s="80">
        <v>3.6328026119441838E-2</v>
      </c>
      <c r="W2059" s="81">
        <f t="shared" si="158"/>
        <v>0.96367197388055814</v>
      </c>
    </row>
    <row r="2060" spans="2:23" x14ac:dyDescent="0.3">
      <c r="B2060">
        <v>99</v>
      </c>
      <c r="C2060">
        <v>3</v>
      </c>
      <c r="D2060">
        <v>133</v>
      </c>
      <c r="R2060" s="73">
        <f t="shared" si="156"/>
        <v>1.7018017060917327E-4</v>
      </c>
      <c r="S2060" s="74">
        <f t="shared" si="157"/>
        <v>1.7659553792343262E-4</v>
      </c>
      <c r="U2060" s="80">
        <v>4.4666854479291328E-2</v>
      </c>
      <c r="W2060" s="81">
        <f t="shared" si="158"/>
        <v>0.95533314552070869</v>
      </c>
    </row>
    <row r="2061" spans="2:23" x14ac:dyDescent="0.3">
      <c r="B2061">
        <v>99</v>
      </c>
      <c r="C2061">
        <v>3</v>
      </c>
      <c r="D2061">
        <v>196</v>
      </c>
      <c r="R2061" s="73">
        <f t="shared" ref="R2061:R2124" si="159">IF(D2061&gt;D2060,(U2061-U2060)/1/(D2061-D2060),0)</f>
        <v>6.7283550385515591E-5</v>
      </c>
      <c r="S2061" s="74">
        <f t="shared" si="157"/>
        <v>7.0429410620776055E-5</v>
      </c>
      <c r="U2061" s="80">
        <v>4.890571815357881E-2</v>
      </c>
      <c r="W2061" s="81">
        <f t="shared" si="158"/>
        <v>0.9510942818464212</v>
      </c>
    </row>
    <row r="2062" spans="2:23" x14ac:dyDescent="0.3">
      <c r="B2062">
        <v>99</v>
      </c>
      <c r="C2062">
        <v>3</v>
      </c>
      <c r="D2062">
        <v>287</v>
      </c>
      <c r="R2062" s="73">
        <f t="shared" si="159"/>
        <v>3.4391748822463662E-5</v>
      </c>
      <c r="S2062" s="74">
        <f t="shared" si="157"/>
        <v>3.6160188825546005E-5</v>
      </c>
      <c r="U2062" s="80">
        <v>5.2035367296423003E-2</v>
      </c>
      <c r="W2062" s="81">
        <f t="shared" si="158"/>
        <v>0.947964632703577</v>
      </c>
    </row>
    <row r="2063" spans="2:23" x14ac:dyDescent="0.3">
      <c r="B2063">
        <v>99</v>
      </c>
      <c r="C2063">
        <v>3</v>
      </c>
      <c r="D2063">
        <v>364</v>
      </c>
      <c r="R2063" s="73">
        <f t="shared" si="159"/>
        <v>3.2505979313558139E-5</v>
      </c>
      <c r="S2063" s="74">
        <f t="shared" si="157"/>
        <v>3.4290286991880387E-5</v>
      </c>
      <c r="U2063" s="80">
        <v>5.453832770356698E-2</v>
      </c>
      <c r="W2063" s="81">
        <f t="shared" si="158"/>
        <v>0.94546167229643308</v>
      </c>
    </row>
    <row r="2064" spans="2:23" x14ac:dyDescent="0.3">
      <c r="B2064">
        <v>99</v>
      </c>
      <c r="C2064">
        <v>3</v>
      </c>
      <c r="D2064">
        <v>462</v>
      </c>
      <c r="R2064" s="73">
        <f t="shared" si="159"/>
        <v>3.1057584278789194E-5</v>
      </c>
      <c r="S2064" s="74">
        <f t="shared" si="157"/>
        <v>3.2849120370319598E-5</v>
      </c>
      <c r="U2064" s="80">
        <v>5.7581970962888321E-2</v>
      </c>
      <c r="W2064" s="81">
        <f t="shared" si="158"/>
        <v>0.94241802903711169</v>
      </c>
    </row>
    <row r="2065" spans="2:23" x14ac:dyDescent="0.3">
      <c r="B2065">
        <v>99</v>
      </c>
      <c r="C2065">
        <v>3</v>
      </c>
      <c r="D2065">
        <v>581</v>
      </c>
      <c r="R2065" s="73">
        <f t="shared" si="159"/>
        <v>2.722755079428273E-5</v>
      </c>
      <c r="S2065" s="74">
        <f t="shared" si="157"/>
        <v>2.8891160775119819E-5</v>
      </c>
      <c r="U2065" s="80">
        <v>6.0822049507407966E-2</v>
      </c>
      <c r="W2065" s="81">
        <f t="shared" si="158"/>
        <v>0.93917795049259201</v>
      </c>
    </row>
    <row r="2066" spans="2:23" x14ac:dyDescent="0.3">
      <c r="B2066">
        <v>99</v>
      </c>
      <c r="C2066">
        <v>3</v>
      </c>
      <c r="D2066">
        <v>728</v>
      </c>
      <c r="R2066" s="73">
        <f t="shared" si="159"/>
        <v>2.3761071312481502E-5</v>
      </c>
      <c r="S2066" s="74">
        <f t="shared" si="157"/>
        <v>2.52998606920222E-5</v>
      </c>
      <c r="U2066" s="80">
        <v>6.4314926990342747E-2</v>
      </c>
      <c r="W2066" s="81">
        <f t="shared" si="158"/>
        <v>0.93568507300965731</v>
      </c>
    </row>
    <row r="2067" spans="2:23" x14ac:dyDescent="0.3">
      <c r="B2067">
        <v>99</v>
      </c>
      <c r="C2067">
        <v>3</v>
      </c>
      <c r="D2067">
        <v>847</v>
      </c>
      <c r="R2067" s="73">
        <f t="shared" si="159"/>
        <v>2.9582780417375084E-5</v>
      </c>
      <c r="S2067" s="74">
        <f t="shared" si="157"/>
        <v>3.1616172225790931E-5</v>
      </c>
      <c r="U2067" s="80">
        <v>6.7835277860010382E-2</v>
      </c>
      <c r="W2067" s="81">
        <f t="shared" si="158"/>
        <v>0.93216472213998958</v>
      </c>
    </row>
    <row r="2068" spans="2:23" x14ac:dyDescent="0.3">
      <c r="B2068">
        <v>99</v>
      </c>
      <c r="C2068">
        <v>3</v>
      </c>
      <c r="D2068">
        <v>966</v>
      </c>
      <c r="R2068" s="73">
        <f t="shared" si="159"/>
        <v>2.9304009292214363E-5</v>
      </c>
      <c r="S2068" s="74">
        <f t="shared" si="157"/>
        <v>3.1436513951032762E-5</v>
      </c>
      <c r="U2068" s="80">
        <v>7.1322454965783891E-2</v>
      </c>
      <c r="W2068" s="81">
        <f t="shared" si="158"/>
        <v>0.92867754503421607</v>
      </c>
    </row>
    <row r="2069" spans="2:23" x14ac:dyDescent="0.3">
      <c r="B2069">
        <v>99</v>
      </c>
      <c r="C2069">
        <v>3</v>
      </c>
      <c r="D2069">
        <v>1064</v>
      </c>
      <c r="R2069" s="73">
        <f t="shared" si="159"/>
        <v>2.6912729453030825E-5</v>
      </c>
      <c r="S2069" s="74">
        <f t="shared" si="157"/>
        <v>2.8979627640333716E-5</v>
      </c>
      <c r="U2069" s="80">
        <v>7.3959902452180912E-2</v>
      </c>
      <c r="W2069" s="81">
        <f t="shared" si="158"/>
        <v>0.92604009754781913</v>
      </c>
    </row>
    <row r="2070" spans="2:23" x14ac:dyDescent="0.3">
      <c r="B2070">
        <v>99</v>
      </c>
      <c r="C2070">
        <v>3</v>
      </c>
      <c r="D2070">
        <v>1274</v>
      </c>
      <c r="R2070" s="73">
        <f t="shared" si="159"/>
        <v>1.8919649512701804E-5</v>
      </c>
      <c r="S2070" s="74">
        <f t="shared" si="157"/>
        <v>2.043070225879158E-5</v>
      </c>
      <c r="U2070" s="80">
        <v>7.793302884984829E-2</v>
      </c>
      <c r="W2070" s="81">
        <f t="shared" si="158"/>
        <v>0.92206697115015168</v>
      </c>
    </row>
    <row r="2071" spans="2:23" x14ac:dyDescent="0.3">
      <c r="B2071">
        <v>99</v>
      </c>
      <c r="C2071">
        <v>3</v>
      </c>
      <c r="D2071">
        <v>1450</v>
      </c>
      <c r="R2071" s="73">
        <f t="shared" si="159"/>
        <v>2.3724732077239248E-5</v>
      </c>
      <c r="S2071" s="74">
        <f t="shared" si="157"/>
        <v>2.5729944591384624E-5</v>
      </c>
      <c r="U2071" s="80">
        <v>8.2108581695442398E-2</v>
      </c>
      <c r="W2071" s="81">
        <f t="shared" si="158"/>
        <v>0.91789141830455756</v>
      </c>
    </row>
    <row r="2072" spans="2:23" x14ac:dyDescent="0.3">
      <c r="B2072">
        <v>99</v>
      </c>
      <c r="C2072">
        <v>3</v>
      </c>
      <c r="D2072">
        <v>1660</v>
      </c>
      <c r="R2072" s="73">
        <f t="shared" si="159"/>
        <v>1.741764548249364E-5</v>
      </c>
      <c r="S2072" s="74">
        <f t="shared" si="157"/>
        <v>1.8975714485560689E-5</v>
      </c>
      <c r="U2072" s="80">
        <v>8.5766287246766063E-2</v>
      </c>
      <c r="W2072" s="81">
        <f t="shared" si="158"/>
        <v>0.91423371275323395</v>
      </c>
    </row>
    <row r="2073" spans="2:23" x14ac:dyDescent="0.3">
      <c r="B2073">
        <v>99</v>
      </c>
      <c r="C2073">
        <v>3</v>
      </c>
      <c r="D2073">
        <v>1829</v>
      </c>
      <c r="R2073" s="73">
        <f t="shared" si="159"/>
        <v>2.1467957023652335E-5</v>
      </c>
      <c r="S2073" s="74">
        <f t="shared" si="157"/>
        <v>2.3481913567813129E-5</v>
      </c>
      <c r="U2073" s="80">
        <v>8.9394371983763307E-2</v>
      </c>
      <c r="W2073" s="81">
        <f t="shared" si="158"/>
        <v>0.91060562801623668</v>
      </c>
    </row>
    <row r="2074" spans="2:23" x14ac:dyDescent="0.3">
      <c r="B2074">
        <v>100</v>
      </c>
      <c r="C2074">
        <v>3</v>
      </c>
      <c r="D2074">
        <v>0</v>
      </c>
      <c r="R2074" s="73">
        <f t="shared" si="159"/>
        <v>0</v>
      </c>
      <c r="S2074" s="74">
        <f t="shared" si="157"/>
        <v>0</v>
      </c>
      <c r="U2074" s="80">
        <v>0</v>
      </c>
      <c r="W2074" s="81">
        <f t="shared" si="158"/>
        <v>1</v>
      </c>
    </row>
    <row r="2075" spans="2:23" x14ac:dyDescent="0.3">
      <c r="B2075">
        <v>100</v>
      </c>
      <c r="C2075">
        <v>3</v>
      </c>
      <c r="D2075">
        <v>3</v>
      </c>
      <c r="R2075" s="73">
        <f t="shared" si="159"/>
        <v>2.5938172641697698E-3</v>
      </c>
      <c r="S2075" s="74">
        <f t="shared" si="157"/>
        <v>2.5938172641697698E-3</v>
      </c>
      <c r="U2075" s="80">
        <v>7.7814517925093099E-3</v>
      </c>
      <c r="W2075" s="81">
        <f t="shared" si="158"/>
        <v>0.99221854820749067</v>
      </c>
    </row>
    <row r="2076" spans="2:23" x14ac:dyDescent="0.3">
      <c r="B2076">
        <v>100</v>
      </c>
      <c r="C2076">
        <v>3</v>
      </c>
      <c r="D2076">
        <v>9</v>
      </c>
      <c r="R2076" s="73">
        <f t="shared" si="159"/>
        <v>2.2905365779724491E-3</v>
      </c>
      <c r="S2076" s="74">
        <f t="shared" si="157"/>
        <v>2.3085000599015783E-3</v>
      </c>
      <c r="U2076" s="80">
        <v>2.1524671260344005E-2</v>
      </c>
      <c r="W2076" s="81">
        <f t="shared" si="158"/>
        <v>0.97847532873965604</v>
      </c>
    </row>
    <row r="2077" spans="2:23" x14ac:dyDescent="0.3">
      <c r="B2077">
        <v>100</v>
      </c>
      <c r="C2077">
        <v>3</v>
      </c>
      <c r="D2077">
        <v>20</v>
      </c>
      <c r="R2077" s="73">
        <f t="shared" si="159"/>
        <v>4.3521427439908371E-4</v>
      </c>
      <c r="S2077" s="74">
        <f t="shared" si="157"/>
        <v>4.447881940566348E-4</v>
      </c>
      <c r="U2077" s="80">
        <v>2.6312028278733926E-2</v>
      </c>
      <c r="W2077" s="81">
        <f t="shared" si="158"/>
        <v>0.97368797172126609</v>
      </c>
    </row>
    <row r="2078" spans="2:23" x14ac:dyDescent="0.3">
      <c r="B2078">
        <v>100</v>
      </c>
      <c r="C2078">
        <v>3</v>
      </c>
      <c r="D2078">
        <v>42</v>
      </c>
      <c r="R2078" s="73">
        <f t="shared" si="159"/>
        <v>1.7313123196963272E-4</v>
      </c>
      <c r="S2078" s="74">
        <f t="shared" si="157"/>
        <v>1.7780976760303898E-4</v>
      </c>
      <c r="U2078" s="80">
        <v>3.0120915382065846E-2</v>
      </c>
      <c r="W2078" s="81">
        <f t="shared" si="158"/>
        <v>0.96987908461793415</v>
      </c>
    </row>
    <row r="2079" spans="2:23" x14ac:dyDescent="0.3">
      <c r="B2079">
        <v>100</v>
      </c>
      <c r="C2079">
        <v>3</v>
      </c>
      <c r="D2079">
        <v>63</v>
      </c>
      <c r="R2079" s="73">
        <f t="shared" si="159"/>
        <v>8.7199354554112527E-5</v>
      </c>
      <c r="S2079" s="74">
        <f t="shared" si="157"/>
        <v>8.9907449224418628E-5</v>
      </c>
      <c r="U2079" s="80">
        <v>3.1952101827702209E-2</v>
      </c>
      <c r="W2079" s="81">
        <f t="shared" si="158"/>
        <v>0.96804789817229775</v>
      </c>
    </row>
    <row r="2080" spans="2:23" x14ac:dyDescent="0.3">
      <c r="B2080">
        <v>100</v>
      </c>
      <c r="C2080">
        <v>3</v>
      </c>
      <c r="D2080">
        <v>84</v>
      </c>
      <c r="R2080" s="73">
        <f t="shared" si="159"/>
        <v>5.9917033420760146E-5</v>
      </c>
      <c r="S2080" s="74">
        <f t="shared" si="157"/>
        <v>6.1894699150615603E-5</v>
      </c>
      <c r="U2080" s="80">
        <v>3.3210359529538172E-2</v>
      </c>
      <c r="W2080" s="81">
        <f t="shared" si="158"/>
        <v>0.96678964047046179</v>
      </c>
    </row>
    <row r="2081" spans="2:23" x14ac:dyDescent="0.3">
      <c r="B2081">
        <v>100</v>
      </c>
      <c r="C2081">
        <v>3</v>
      </c>
      <c r="D2081">
        <v>133</v>
      </c>
      <c r="R2081" s="73">
        <f t="shared" si="159"/>
        <v>5.1313182539560536E-5</v>
      </c>
      <c r="S2081" s="74">
        <f t="shared" si="157"/>
        <v>5.3075850621020692E-5</v>
      </c>
      <c r="U2081" s="80">
        <v>3.5724705473976638E-2</v>
      </c>
      <c r="W2081" s="81">
        <f t="shared" si="158"/>
        <v>0.96427529452602334</v>
      </c>
    </row>
    <row r="2082" spans="2:23" x14ac:dyDescent="0.3">
      <c r="B2082">
        <v>100</v>
      </c>
      <c r="C2082">
        <v>3</v>
      </c>
      <c r="D2082">
        <v>196</v>
      </c>
      <c r="R2082" s="73">
        <f t="shared" si="159"/>
        <v>4.1340516459969748E-5</v>
      </c>
      <c r="S2082" s="74">
        <f t="shared" si="157"/>
        <v>4.2872109961388287E-5</v>
      </c>
      <c r="U2082" s="80">
        <v>3.8329158010954732E-2</v>
      </c>
      <c r="W2082" s="81">
        <f t="shared" si="158"/>
        <v>0.96167084198904529</v>
      </c>
    </row>
    <row r="2083" spans="2:23" x14ac:dyDescent="0.3">
      <c r="B2083">
        <v>100</v>
      </c>
      <c r="C2083">
        <v>3</v>
      </c>
      <c r="D2083">
        <v>287</v>
      </c>
      <c r="R2083" s="73">
        <f t="shared" si="159"/>
        <v>2.3197779010846351E-5</v>
      </c>
      <c r="S2083" s="74">
        <f t="shared" si="157"/>
        <v>2.4122369107984876E-5</v>
      </c>
      <c r="U2083" s="80">
        <v>4.044015590094175E-2</v>
      </c>
      <c r="W2083" s="81">
        <f t="shared" si="158"/>
        <v>0.95955984409905826</v>
      </c>
    </row>
    <row r="2084" spans="2:23" x14ac:dyDescent="0.3">
      <c r="B2084">
        <v>100</v>
      </c>
      <c r="C2084">
        <v>3</v>
      </c>
      <c r="D2084">
        <v>364</v>
      </c>
      <c r="R2084" s="73">
        <f t="shared" si="159"/>
        <v>2.2198185603620645E-5</v>
      </c>
      <c r="S2084" s="74">
        <f t="shared" si="157"/>
        <v>2.3133716714107368E-5</v>
      </c>
      <c r="U2084" s="80">
        <v>4.214941619242054E-2</v>
      </c>
      <c r="W2084" s="81">
        <f t="shared" si="158"/>
        <v>0.95785058380757948</v>
      </c>
    </row>
    <row r="2085" spans="2:23" x14ac:dyDescent="0.3">
      <c r="B2085">
        <v>100</v>
      </c>
      <c r="C2085">
        <v>3</v>
      </c>
      <c r="D2085">
        <v>462</v>
      </c>
      <c r="R2085" s="73">
        <f t="shared" si="159"/>
        <v>2.3297157544956529E-5</v>
      </c>
      <c r="S2085" s="74">
        <f t="shared" si="157"/>
        <v>2.432232953530949E-5</v>
      </c>
      <c r="U2085" s="80">
        <v>4.443253763182628E-2</v>
      </c>
      <c r="W2085" s="81">
        <f t="shared" si="158"/>
        <v>0.95556746236817369</v>
      </c>
    </row>
    <row r="2086" spans="2:23" x14ac:dyDescent="0.3">
      <c r="B2086">
        <v>100</v>
      </c>
      <c r="C2086">
        <v>3</v>
      </c>
      <c r="D2086">
        <v>581</v>
      </c>
      <c r="R2086" s="73">
        <f t="shared" si="159"/>
        <v>1.8422694015242357E-5</v>
      </c>
      <c r="S2086" s="74">
        <f t="shared" si="157"/>
        <v>1.9279323272043577E-5</v>
      </c>
      <c r="U2086" s="80">
        <v>4.662483821964012E-2</v>
      </c>
      <c r="W2086" s="81">
        <f t="shared" si="158"/>
        <v>0.95337516178035986</v>
      </c>
    </row>
    <row r="2087" spans="2:23" x14ac:dyDescent="0.3">
      <c r="B2087">
        <v>100</v>
      </c>
      <c r="C2087">
        <v>3</v>
      </c>
      <c r="D2087">
        <v>728</v>
      </c>
      <c r="R2087" s="73">
        <f t="shared" si="159"/>
        <v>1.1681661283698168E-5</v>
      </c>
      <c r="S2087" s="74">
        <f t="shared" si="157"/>
        <v>1.2252953246530467E-5</v>
      </c>
      <c r="U2087" s="80">
        <v>4.8342042428343751E-2</v>
      </c>
      <c r="W2087" s="81">
        <f t="shared" si="158"/>
        <v>0.95165795757165628</v>
      </c>
    </row>
    <row r="2088" spans="2:23" x14ac:dyDescent="0.3">
      <c r="B2088">
        <v>100</v>
      </c>
      <c r="C2088">
        <v>3</v>
      </c>
      <c r="D2088">
        <v>847</v>
      </c>
      <c r="R2088" s="73">
        <f t="shared" si="159"/>
        <v>1.3538350641924956E-5</v>
      </c>
      <c r="S2088" s="74">
        <f t="shared" si="157"/>
        <v>1.4226067815868149E-5</v>
      </c>
      <c r="U2088" s="80">
        <v>4.9953106154732821E-2</v>
      </c>
      <c r="W2088" s="81">
        <f t="shared" si="158"/>
        <v>0.95004689384526719</v>
      </c>
    </row>
    <row r="2089" spans="2:23" x14ac:dyDescent="0.3">
      <c r="B2089">
        <v>100</v>
      </c>
      <c r="C2089">
        <v>3</v>
      </c>
      <c r="D2089">
        <v>966</v>
      </c>
      <c r="R2089" s="73">
        <f t="shared" si="159"/>
        <v>1.656298175469495E-5</v>
      </c>
      <c r="S2089" s="74">
        <f t="shared" si="157"/>
        <v>1.7433857067472857E-5</v>
      </c>
      <c r="U2089" s="80">
        <v>5.192410098354152E-2</v>
      </c>
      <c r="W2089" s="81">
        <f t="shared" si="158"/>
        <v>0.9480758990164585</v>
      </c>
    </row>
    <row r="2090" spans="2:23" x14ac:dyDescent="0.3">
      <c r="B2090">
        <v>100</v>
      </c>
      <c r="C2090">
        <v>3</v>
      </c>
      <c r="D2090">
        <v>1064</v>
      </c>
      <c r="R2090" s="73">
        <f t="shared" si="159"/>
        <v>1.9105288839145402E-5</v>
      </c>
      <c r="S2090" s="74">
        <f t="shared" si="157"/>
        <v>2.0151644883036664E-5</v>
      </c>
      <c r="U2090" s="80">
        <v>5.3796419289777769E-2</v>
      </c>
      <c r="W2090" s="81">
        <f t="shared" si="158"/>
        <v>0.94620358071022226</v>
      </c>
    </row>
    <row r="2091" spans="2:23" x14ac:dyDescent="0.3">
      <c r="B2091">
        <v>100</v>
      </c>
      <c r="C2091">
        <v>3</v>
      </c>
      <c r="D2091">
        <v>1274</v>
      </c>
      <c r="R2091" s="73">
        <f t="shared" si="159"/>
        <v>2.2212570579413371E-5</v>
      </c>
      <c r="S2091" s="74">
        <f t="shared" ref="S2091:S2154" si="160">IF(D2091&gt;D2090,(U2091-U2090)/W2090/(D2091-D2090),0)</f>
        <v>2.3475466624994776E-5</v>
      </c>
      <c r="U2091" s="80">
        <v>5.8461059111454577E-2</v>
      </c>
      <c r="W2091" s="81">
        <f t="shared" si="158"/>
        <v>0.94153894088854539</v>
      </c>
    </row>
    <row r="2092" spans="2:23" x14ac:dyDescent="0.3">
      <c r="B2092">
        <v>100</v>
      </c>
      <c r="C2092">
        <v>3</v>
      </c>
      <c r="D2092">
        <v>1450</v>
      </c>
      <c r="R2092" s="73">
        <f t="shared" si="159"/>
        <v>2.3509694792183064E-5</v>
      </c>
      <c r="S2092" s="74">
        <f t="shared" si="160"/>
        <v>2.4969434370921069E-5</v>
      </c>
      <c r="U2092" s="80">
        <v>6.2598765394878797E-2</v>
      </c>
      <c r="W2092" s="81">
        <f t="shared" si="158"/>
        <v>0.93740123460512126</v>
      </c>
    </row>
    <row r="2093" spans="2:23" x14ac:dyDescent="0.3">
      <c r="B2093">
        <v>100</v>
      </c>
      <c r="C2093">
        <v>3</v>
      </c>
      <c r="D2093">
        <v>1660</v>
      </c>
      <c r="R2093" s="73">
        <f t="shared" si="159"/>
        <v>1.7458344081629814E-5</v>
      </c>
      <c r="S2093" s="74">
        <f t="shared" si="160"/>
        <v>1.8624195741521624E-5</v>
      </c>
      <c r="U2093" s="80">
        <v>6.6265017652021058E-2</v>
      </c>
      <c r="W2093" s="81">
        <f t="shared" si="158"/>
        <v>0.93373498234797891</v>
      </c>
    </row>
    <row r="2094" spans="2:23" x14ac:dyDescent="0.3">
      <c r="B2094">
        <v>100</v>
      </c>
      <c r="C2094">
        <v>3</v>
      </c>
      <c r="D2094">
        <v>1829</v>
      </c>
      <c r="R2094" s="73">
        <f t="shared" si="159"/>
        <v>1.8254996247988617E-5</v>
      </c>
      <c r="S2094" s="74">
        <f t="shared" si="160"/>
        <v>1.955051121902323E-5</v>
      </c>
      <c r="U2094" s="80">
        <v>6.9350112017931134E-2</v>
      </c>
      <c r="W2094" s="81">
        <f t="shared" si="158"/>
        <v>0.93064988798206882</v>
      </c>
    </row>
    <row r="2095" spans="2:23" x14ac:dyDescent="0.3">
      <c r="B2095">
        <v>101</v>
      </c>
      <c r="C2095">
        <v>3</v>
      </c>
      <c r="D2095">
        <v>0</v>
      </c>
      <c r="R2095" s="73">
        <f t="shared" si="159"/>
        <v>0</v>
      </c>
      <c r="S2095" s="74">
        <f t="shared" si="160"/>
        <v>0</v>
      </c>
      <c r="U2095" s="80">
        <v>0</v>
      </c>
      <c r="W2095" s="81">
        <f t="shared" si="158"/>
        <v>1</v>
      </c>
    </row>
    <row r="2096" spans="2:23" x14ac:dyDescent="0.3">
      <c r="B2096">
        <v>101</v>
      </c>
      <c r="C2096">
        <v>3</v>
      </c>
      <c r="D2096">
        <v>3</v>
      </c>
      <c r="R2096" s="73">
        <f t="shared" si="159"/>
        <v>9.5497125958876096E-4</v>
      </c>
      <c r="S2096" s="74">
        <f t="shared" si="160"/>
        <v>9.5497125958876096E-4</v>
      </c>
      <c r="U2096" s="80">
        <v>2.864913778766283E-3</v>
      </c>
      <c r="W2096" s="81">
        <f t="shared" si="158"/>
        <v>0.9971350862212337</v>
      </c>
    </row>
    <row r="2097" spans="2:23" x14ac:dyDescent="0.3">
      <c r="B2097">
        <v>101</v>
      </c>
      <c r="C2097">
        <v>3</v>
      </c>
      <c r="D2097">
        <v>9</v>
      </c>
      <c r="R2097" s="73">
        <f t="shared" si="159"/>
        <v>4.7223643576970988E-4</v>
      </c>
      <c r="S2097" s="74">
        <f t="shared" si="160"/>
        <v>4.7359323956727679E-4</v>
      </c>
      <c r="U2097" s="80">
        <v>5.6983323933845424E-3</v>
      </c>
      <c r="W2097" s="81">
        <f t="shared" si="158"/>
        <v>0.99430166760661542</v>
      </c>
    </row>
    <row r="2098" spans="2:23" x14ac:dyDescent="0.3">
      <c r="B2098">
        <v>101</v>
      </c>
      <c r="C2098">
        <v>3</v>
      </c>
      <c r="D2098">
        <v>20</v>
      </c>
      <c r="R2098" s="73">
        <f t="shared" si="159"/>
        <v>9.5988896885495928E-5</v>
      </c>
      <c r="S2098" s="74">
        <f t="shared" si="160"/>
        <v>9.6539008243394498E-5</v>
      </c>
      <c r="U2098" s="80">
        <v>6.7542102591249976E-3</v>
      </c>
      <c r="W2098" s="81">
        <f t="shared" si="158"/>
        <v>0.99324578974087496</v>
      </c>
    </row>
    <row r="2099" spans="2:23" x14ac:dyDescent="0.3">
      <c r="B2099">
        <v>101</v>
      </c>
      <c r="C2099">
        <v>3</v>
      </c>
      <c r="D2099">
        <v>42</v>
      </c>
      <c r="R2099" s="73">
        <f t="shared" si="159"/>
        <v>2.5208006524259756E-5</v>
      </c>
      <c r="S2099" s="74">
        <f t="shared" si="160"/>
        <v>2.5379424493544745E-5</v>
      </c>
      <c r="U2099" s="80">
        <v>7.3087864026587122E-3</v>
      </c>
      <c r="W2099" s="81">
        <f t="shared" si="158"/>
        <v>0.99269121359734125</v>
      </c>
    </row>
    <row r="2100" spans="2:23" x14ac:dyDescent="0.3">
      <c r="B2100">
        <v>101</v>
      </c>
      <c r="C2100">
        <v>3</v>
      </c>
      <c r="D2100">
        <v>63</v>
      </c>
      <c r="R2100" s="73">
        <f t="shared" si="159"/>
        <v>9.3237295913890266E-6</v>
      </c>
      <c r="S2100" s="74">
        <f t="shared" si="160"/>
        <v>9.3923764647834879E-6</v>
      </c>
      <c r="U2100" s="80">
        <v>7.5045847240778818E-3</v>
      </c>
      <c r="W2100" s="81">
        <f t="shared" si="158"/>
        <v>0.99249541527592211</v>
      </c>
    </row>
    <row r="2101" spans="2:23" x14ac:dyDescent="0.3">
      <c r="B2101">
        <v>101</v>
      </c>
      <c r="C2101">
        <v>3</v>
      </c>
      <c r="D2101">
        <v>84</v>
      </c>
      <c r="R2101" s="73">
        <f t="shared" si="159"/>
        <v>1.1027648886946418E-5</v>
      </c>
      <c r="S2101" s="74">
        <f t="shared" si="160"/>
        <v>1.1111032572256909E-5</v>
      </c>
      <c r="U2101" s="80">
        <v>7.7361653507037565E-3</v>
      </c>
      <c r="W2101" s="81">
        <f t="shared" si="158"/>
        <v>0.99226383464929624</v>
      </c>
    </row>
    <row r="2102" spans="2:23" x14ac:dyDescent="0.3">
      <c r="B2102">
        <v>101</v>
      </c>
      <c r="C2102">
        <v>3</v>
      </c>
      <c r="D2102">
        <v>133</v>
      </c>
      <c r="R2102" s="73">
        <f t="shared" si="159"/>
        <v>4.05443989653794E-6</v>
      </c>
      <c r="S2102" s="74">
        <f t="shared" si="160"/>
        <v>4.0860502569570453E-6</v>
      </c>
      <c r="U2102" s="80">
        <v>7.9348329056341156E-3</v>
      </c>
      <c r="W2102" s="81">
        <f t="shared" si="158"/>
        <v>0.99206516709436587</v>
      </c>
    </row>
    <row r="2103" spans="2:23" x14ac:dyDescent="0.3">
      <c r="B2103">
        <v>101</v>
      </c>
      <c r="C2103">
        <v>3</v>
      </c>
      <c r="D2103">
        <v>196</v>
      </c>
      <c r="R2103" s="73">
        <f t="shared" si="159"/>
        <v>8.6382543271452602E-6</v>
      </c>
      <c r="S2103" s="74">
        <f t="shared" si="160"/>
        <v>8.7073456600090316E-6</v>
      </c>
      <c r="U2103" s="80">
        <v>8.479042928244267E-3</v>
      </c>
      <c r="W2103" s="81">
        <f t="shared" si="158"/>
        <v>0.99152095707175569</v>
      </c>
    </row>
    <row r="2104" spans="2:23" x14ac:dyDescent="0.3">
      <c r="B2104">
        <v>101</v>
      </c>
      <c r="C2104">
        <v>3</v>
      </c>
      <c r="D2104">
        <v>287</v>
      </c>
      <c r="R2104" s="73">
        <f t="shared" si="159"/>
        <v>3.7815202942987119E-6</v>
      </c>
      <c r="S2104" s="74">
        <f t="shared" si="160"/>
        <v>3.8138581613712137E-6</v>
      </c>
      <c r="U2104" s="80">
        <v>8.8231612750254498E-3</v>
      </c>
      <c r="W2104" s="81">
        <f t="shared" si="158"/>
        <v>0.99117683872497453</v>
      </c>
    </row>
    <row r="2105" spans="2:23" x14ac:dyDescent="0.3">
      <c r="B2105">
        <v>101</v>
      </c>
      <c r="C2105">
        <v>3</v>
      </c>
      <c r="D2105">
        <v>364</v>
      </c>
      <c r="R2105" s="73">
        <f t="shared" si="159"/>
        <v>7.5614492130377038E-6</v>
      </c>
      <c r="S2105" s="74">
        <f t="shared" si="160"/>
        <v>7.6287589838807835E-6</v>
      </c>
      <c r="U2105" s="80">
        <v>9.405392864429353E-3</v>
      </c>
      <c r="W2105" s="81">
        <f t="shared" si="158"/>
        <v>0.99059460713557068</v>
      </c>
    </row>
    <row r="2106" spans="2:23" x14ac:dyDescent="0.3">
      <c r="B2106">
        <v>101</v>
      </c>
      <c r="C2106">
        <v>3</v>
      </c>
      <c r="D2106">
        <v>462</v>
      </c>
      <c r="R2106" s="73">
        <f t="shared" si="159"/>
        <v>6.0954387735223712E-6</v>
      </c>
      <c r="S2106" s="74">
        <f t="shared" si="160"/>
        <v>6.1533131006518424E-6</v>
      </c>
      <c r="U2106" s="80">
        <v>1.0002745864234545E-2</v>
      </c>
      <c r="W2106" s="81">
        <f t="shared" si="158"/>
        <v>0.98999725413576545</v>
      </c>
    </row>
    <row r="2107" spans="2:23" x14ac:dyDescent="0.3">
      <c r="B2107">
        <v>101</v>
      </c>
      <c r="C2107">
        <v>3</v>
      </c>
      <c r="D2107">
        <v>581</v>
      </c>
      <c r="R2107" s="73">
        <f t="shared" si="159"/>
        <v>4.7965429417321452E-6</v>
      </c>
      <c r="S2107" s="74">
        <f t="shared" si="160"/>
        <v>4.8450063085471551E-6</v>
      </c>
      <c r="U2107" s="80">
        <v>1.0573534474300671E-2</v>
      </c>
      <c r="W2107" s="81">
        <f t="shared" si="158"/>
        <v>0.98942646552569935</v>
      </c>
    </row>
    <row r="2108" spans="2:23" x14ac:dyDescent="0.3">
      <c r="B2108">
        <v>101</v>
      </c>
      <c r="C2108">
        <v>3</v>
      </c>
      <c r="D2108">
        <v>728</v>
      </c>
      <c r="R2108" s="73">
        <f t="shared" si="159"/>
        <v>4.7299938659794434E-6</v>
      </c>
      <c r="S2108" s="74">
        <f t="shared" si="160"/>
        <v>4.7805410819148808E-6</v>
      </c>
      <c r="U2108" s="80">
        <v>1.1268843572599649E-2</v>
      </c>
      <c r="W2108" s="81">
        <f t="shared" si="158"/>
        <v>0.98873115642740039</v>
      </c>
    </row>
    <row r="2109" spans="2:23" x14ac:dyDescent="0.3">
      <c r="B2109">
        <v>101</v>
      </c>
      <c r="C2109">
        <v>3</v>
      </c>
      <c r="D2109">
        <v>847</v>
      </c>
      <c r="R2109" s="73">
        <f t="shared" si="159"/>
        <v>4.8899142681280723E-6</v>
      </c>
      <c r="S2109" s="74">
        <f t="shared" si="160"/>
        <v>4.9456459790312307E-6</v>
      </c>
      <c r="U2109" s="80">
        <v>1.1850743370506889E-2</v>
      </c>
      <c r="W2109" s="81">
        <f t="shared" si="158"/>
        <v>0.98814925662949316</v>
      </c>
    </row>
    <row r="2110" spans="2:23" x14ac:dyDescent="0.3">
      <c r="B2110">
        <v>101</v>
      </c>
      <c r="C2110">
        <v>3</v>
      </c>
      <c r="D2110">
        <v>966</v>
      </c>
      <c r="R2110" s="73">
        <f t="shared" si="159"/>
        <v>7.0162276534340867E-6</v>
      </c>
      <c r="S2110" s="74">
        <f t="shared" si="160"/>
        <v>7.1003723439168903E-6</v>
      </c>
      <c r="U2110" s="80">
        <v>1.2685674461265546E-2</v>
      </c>
      <c r="W2110" s="81">
        <f t="shared" si="158"/>
        <v>0.98731432553873444</v>
      </c>
    </row>
    <row r="2111" spans="2:23" x14ac:dyDescent="0.3">
      <c r="B2111">
        <v>101</v>
      </c>
      <c r="C2111">
        <v>3</v>
      </c>
      <c r="D2111">
        <v>1064</v>
      </c>
      <c r="R2111" s="73">
        <f t="shared" si="159"/>
        <v>9.4003131924359221E-6</v>
      </c>
      <c r="S2111" s="74">
        <f t="shared" si="160"/>
        <v>9.5210947003190494E-6</v>
      </c>
      <c r="U2111" s="80">
        <v>1.3606905154124266E-2</v>
      </c>
      <c r="W2111" s="81">
        <f t="shared" si="158"/>
        <v>0.98639309484587578</v>
      </c>
    </row>
    <row r="2112" spans="2:23" x14ac:dyDescent="0.3">
      <c r="B2112">
        <v>101</v>
      </c>
      <c r="C2112">
        <v>3</v>
      </c>
      <c r="D2112">
        <v>1274</v>
      </c>
      <c r="R2112" s="73">
        <f t="shared" si="159"/>
        <v>9.6770600278330095E-6</v>
      </c>
      <c r="S2112" s="74">
        <f t="shared" si="160"/>
        <v>9.810551268452515E-6</v>
      </c>
      <c r="U2112" s="80">
        <v>1.5639087759969198E-2</v>
      </c>
      <c r="W2112" s="81">
        <f t="shared" si="158"/>
        <v>0.98436091224003075</v>
      </c>
    </row>
    <row r="2113" spans="2:23" x14ac:dyDescent="0.3">
      <c r="B2113">
        <v>101</v>
      </c>
      <c r="C2113">
        <v>3</v>
      </c>
      <c r="D2113">
        <v>1450</v>
      </c>
      <c r="R2113" s="73">
        <f t="shared" si="159"/>
        <v>1.0882209711582732E-5</v>
      </c>
      <c r="S2113" s="74">
        <f t="shared" si="160"/>
        <v>1.105510141277244E-5</v>
      </c>
      <c r="U2113" s="80">
        <v>1.7554356669207759E-2</v>
      </c>
      <c r="W2113" s="81">
        <f t="shared" si="158"/>
        <v>0.98244564333079221</v>
      </c>
    </row>
    <row r="2114" spans="2:23" x14ac:dyDescent="0.3">
      <c r="B2114">
        <v>101</v>
      </c>
      <c r="C2114">
        <v>3</v>
      </c>
      <c r="D2114">
        <v>1660</v>
      </c>
      <c r="R2114" s="73">
        <f t="shared" si="159"/>
        <v>7.9575522769551897E-6</v>
      </c>
      <c r="S2114" s="74">
        <f t="shared" si="160"/>
        <v>8.0997379661399345E-6</v>
      </c>
      <c r="U2114" s="80">
        <v>1.9225442647368349E-2</v>
      </c>
      <c r="W2114" s="81">
        <f t="shared" si="158"/>
        <v>0.98077455735263164</v>
      </c>
    </row>
    <row r="2115" spans="2:23" x14ac:dyDescent="0.3">
      <c r="B2115">
        <v>101</v>
      </c>
      <c r="C2115">
        <v>3</v>
      </c>
      <c r="D2115">
        <v>1829</v>
      </c>
      <c r="R2115" s="73">
        <f t="shared" si="159"/>
        <v>7.6605966141378196E-6</v>
      </c>
      <c r="S2115" s="74">
        <f t="shared" si="160"/>
        <v>7.8107619704326184E-6</v>
      </c>
      <c r="U2115" s="80">
        <v>2.052008347515764E-2</v>
      </c>
      <c r="W2115" s="81">
        <f t="shared" si="158"/>
        <v>0.97947991652484234</v>
      </c>
    </row>
    <row r="2116" spans="2:23" x14ac:dyDescent="0.3">
      <c r="B2116">
        <v>102</v>
      </c>
      <c r="C2116">
        <v>3</v>
      </c>
      <c r="D2116">
        <v>0</v>
      </c>
      <c r="R2116" s="73">
        <f t="shared" si="159"/>
        <v>0</v>
      </c>
      <c r="S2116" s="74">
        <f t="shared" si="160"/>
        <v>0</v>
      </c>
      <c r="U2116" s="80">
        <v>0</v>
      </c>
      <c r="W2116" s="81">
        <f t="shared" si="158"/>
        <v>1</v>
      </c>
    </row>
    <row r="2117" spans="2:23" x14ac:dyDescent="0.3">
      <c r="B2117">
        <v>102</v>
      </c>
      <c r="C2117">
        <v>3</v>
      </c>
      <c r="D2117">
        <v>3</v>
      </c>
      <c r="R2117" s="73">
        <f t="shared" si="159"/>
        <v>2.2752904777917555E-3</v>
      </c>
      <c r="S2117" s="74">
        <f t="shared" si="160"/>
        <v>2.2752904777917555E-3</v>
      </c>
      <c r="U2117" s="80">
        <v>6.8258714333752661E-3</v>
      </c>
      <c r="W2117" s="81">
        <f t="shared" si="158"/>
        <v>0.99317412856662468</v>
      </c>
    </row>
    <row r="2118" spans="2:23" x14ac:dyDescent="0.3">
      <c r="B2118">
        <v>102</v>
      </c>
      <c r="C2118">
        <v>3</v>
      </c>
      <c r="D2118">
        <v>9</v>
      </c>
      <c r="R2118" s="73">
        <f t="shared" si="159"/>
        <v>5.9884591489608703E-4</v>
      </c>
      <c r="S2118" s="74">
        <f t="shared" si="160"/>
        <v>6.0296165362297286E-4</v>
      </c>
      <c r="U2118" s="80">
        <v>1.0418946922751788E-2</v>
      </c>
      <c r="W2118" s="81">
        <f t="shared" si="158"/>
        <v>0.9895810530772482</v>
      </c>
    </row>
    <row r="2119" spans="2:23" x14ac:dyDescent="0.3">
      <c r="B2119">
        <v>102</v>
      </c>
      <c r="C2119">
        <v>3</v>
      </c>
      <c r="D2119">
        <v>20</v>
      </c>
      <c r="R2119" s="73">
        <f t="shared" si="159"/>
        <v>2.6237490243483682E-4</v>
      </c>
      <c r="S2119" s="74">
        <f t="shared" si="160"/>
        <v>2.6513735445817536E-4</v>
      </c>
      <c r="U2119" s="80">
        <v>1.3305070849534993E-2</v>
      </c>
      <c r="W2119" s="81">
        <f t="shared" si="158"/>
        <v>0.98669492915046497</v>
      </c>
    </row>
    <row r="2120" spans="2:23" x14ac:dyDescent="0.3">
      <c r="B2120">
        <v>102</v>
      </c>
      <c r="C2120">
        <v>3</v>
      </c>
      <c r="D2120">
        <v>42</v>
      </c>
      <c r="R2120" s="73">
        <f t="shared" si="159"/>
        <v>1.4472838225257497E-4</v>
      </c>
      <c r="S2120" s="74">
        <f t="shared" si="160"/>
        <v>1.4667996964085419E-4</v>
      </c>
      <c r="U2120" s="80">
        <v>1.6489095259091643E-2</v>
      </c>
      <c r="W2120" s="81">
        <f t="shared" ref="W2120:W2157" si="161">100%-U2120</f>
        <v>0.98351090474090841</v>
      </c>
    </row>
    <row r="2121" spans="2:23" x14ac:dyDescent="0.3">
      <c r="B2121">
        <v>102</v>
      </c>
      <c r="C2121">
        <v>3</v>
      </c>
      <c r="D2121">
        <v>63</v>
      </c>
      <c r="R2121" s="73">
        <f t="shared" si="159"/>
        <v>8.4964490973299419E-5</v>
      </c>
      <c r="S2121" s="74">
        <f t="shared" si="160"/>
        <v>8.6388966877476642E-5</v>
      </c>
      <c r="U2121" s="80">
        <v>1.8273349569530931E-2</v>
      </c>
      <c r="W2121" s="81">
        <f t="shared" si="161"/>
        <v>0.98172665043046903</v>
      </c>
    </row>
    <row r="2122" spans="2:23" x14ac:dyDescent="0.3">
      <c r="B2122">
        <v>102</v>
      </c>
      <c r="C2122">
        <v>3</v>
      </c>
      <c r="D2122">
        <v>84</v>
      </c>
      <c r="R2122" s="73">
        <f t="shared" si="159"/>
        <v>7.3162015931515495E-5</v>
      </c>
      <c r="S2122" s="74">
        <f t="shared" si="160"/>
        <v>7.4523815666443707E-5</v>
      </c>
      <c r="U2122" s="80">
        <v>1.9809751904092756E-2</v>
      </c>
      <c r="W2122" s="81">
        <f t="shared" si="161"/>
        <v>0.98019024809590727</v>
      </c>
    </row>
    <row r="2123" spans="2:23" x14ac:dyDescent="0.3">
      <c r="B2123">
        <v>102</v>
      </c>
      <c r="C2123">
        <v>3</v>
      </c>
      <c r="D2123">
        <v>133</v>
      </c>
      <c r="R2123" s="73">
        <f t="shared" si="159"/>
        <v>4.9695026112244919E-5</v>
      </c>
      <c r="S2123" s="74">
        <f t="shared" si="160"/>
        <v>5.0699368014302541E-5</v>
      </c>
      <c r="U2123" s="80">
        <v>2.2244808183592757E-2</v>
      </c>
      <c r="W2123" s="81">
        <f t="shared" si="161"/>
        <v>0.97775519181640724</v>
      </c>
    </row>
    <row r="2124" spans="2:23" x14ac:dyDescent="0.3">
      <c r="B2124">
        <v>102</v>
      </c>
      <c r="C2124">
        <v>3</v>
      </c>
      <c r="D2124">
        <v>196</v>
      </c>
      <c r="R2124" s="73">
        <f t="shared" si="159"/>
        <v>3.7827337425099359E-5</v>
      </c>
      <c r="S2124" s="74">
        <f t="shared" si="160"/>
        <v>3.8687943302889851E-5</v>
      </c>
      <c r="U2124" s="80">
        <v>2.4627930441374016E-2</v>
      </c>
      <c r="W2124" s="81">
        <f t="shared" si="161"/>
        <v>0.97537206955862599</v>
      </c>
    </row>
    <row r="2125" spans="2:23" x14ac:dyDescent="0.3">
      <c r="B2125">
        <v>102</v>
      </c>
      <c r="C2125">
        <v>3</v>
      </c>
      <c r="D2125">
        <v>287</v>
      </c>
      <c r="R2125" s="73">
        <f t="shared" ref="R2125:R2157" si="162">IF(D2125&gt;D2124,(U2125-U2124)/1/(D2125-D2124),0)</f>
        <v>3.3219153488392868E-5</v>
      </c>
      <c r="S2125" s="74">
        <f t="shared" si="160"/>
        <v>3.4057929814850192E-5</v>
      </c>
      <c r="U2125" s="80">
        <v>2.7650873408817767E-2</v>
      </c>
      <c r="W2125" s="81">
        <f t="shared" si="161"/>
        <v>0.97234912659118222</v>
      </c>
    </row>
    <row r="2126" spans="2:23" x14ac:dyDescent="0.3">
      <c r="B2126">
        <v>102</v>
      </c>
      <c r="C2126">
        <v>3</v>
      </c>
      <c r="D2126">
        <v>364</v>
      </c>
      <c r="R2126" s="73">
        <f t="shared" si="162"/>
        <v>2.9173777794092828E-5</v>
      </c>
      <c r="S2126" s="74">
        <f t="shared" si="160"/>
        <v>3.000339795271781E-5</v>
      </c>
      <c r="U2126" s="80">
        <v>2.9897254298962915E-2</v>
      </c>
      <c r="W2126" s="81">
        <f t="shared" si="161"/>
        <v>0.97010274570103705</v>
      </c>
    </row>
    <row r="2127" spans="2:23" x14ac:dyDescent="0.3">
      <c r="B2127">
        <v>102</v>
      </c>
      <c r="C2127">
        <v>3</v>
      </c>
      <c r="D2127">
        <v>462</v>
      </c>
      <c r="R2127" s="73">
        <f t="shared" si="162"/>
        <v>2.5234870050649835E-5</v>
      </c>
      <c r="S2127" s="74">
        <f t="shared" si="160"/>
        <v>2.601257460869679E-5</v>
      </c>
      <c r="U2127" s="80">
        <v>3.2370271563926599E-2</v>
      </c>
      <c r="W2127" s="81">
        <f t="shared" si="161"/>
        <v>0.96762972843607342</v>
      </c>
    </row>
    <row r="2128" spans="2:23" x14ac:dyDescent="0.3">
      <c r="B2128">
        <v>102</v>
      </c>
      <c r="C2128">
        <v>3</v>
      </c>
      <c r="D2128">
        <v>581</v>
      </c>
      <c r="R2128" s="73">
        <f t="shared" si="162"/>
        <v>2.4910211593952978E-5</v>
      </c>
      <c r="S2128" s="74">
        <f t="shared" si="160"/>
        <v>2.5743536873566278E-5</v>
      </c>
      <c r="U2128" s="80">
        <v>3.5334586743607004E-2</v>
      </c>
      <c r="W2128" s="81">
        <f t="shared" si="161"/>
        <v>0.96466541325639299</v>
      </c>
    </row>
    <row r="2129" spans="2:23" x14ac:dyDescent="0.3">
      <c r="B2129">
        <v>102</v>
      </c>
      <c r="C2129">
        <v>3</v>
      </c>
      <c r="D2129">
        <v>728</v>
      </c>
      <c r="R2129" s="73">
        <f t="shared" si="162"/>
        <v>2.1365040333269693E-5</v>
      </c>
      <c r="S2129" s="74">
        <f t="shared" si="160"/>
        <v>2.2147617235646861E-5</v>
      </c>
      <c r="U2129" s="80">
        <v>3.8475247672597648E-2</v>
      </c>
      <c r="W2129" s="81">
        <f t="shared" si="161"/>
        <v>0.96152475232740231</v>
      </c>
    </row>
    <row r="2130" spans="2:23" x14ac:dyDescent="0.3">
      <c r="B2130">
        <v>102</v>
      </c>
      <c r="C2130">
        <v>3</v>
      </c>
      <c r="D2130">
        <v>847</v>
      </c>
      <c r="R2130" s="73">
        <f t="shared" si="162"/>
        <v>1.6899732661236434E-5</v>
      </c>
      <c r="S2130" s="74">
        <f t="shared" si="160"/>
        <v>1.7575972558511963E-5</v>
      </c>
      <c r="U2130" s="80">
        <v>4.0486315859284784E-2</v>
      </c>
      <c r="W2130" s="81">
        <f t="shared" si="161"/>
        <v>0.95951368414071525</v>
      </c>
    </row>
    <row r="2131" spans="2:23" x14ac:dyDescent="0.3">
      <c r="B2131">
        <v>102</v>
      </c>
      <c r="C2131">
        <v>3</v>
      </c>
      <c r="D2131">
        <v>966</v>
      </c>
      <c r="R2131" s="73">
        <f t="shared" si="162"/>
        <v>2.2358379453908814E-5</v>
      </c>
      <c r="S2131" s="74">
        <f t="shared" si="160"/>
        <v>2.3301782792114819E-5</v>
      </c>
      <c r="U2131" s="80">
        <v>4.3146963014299933E-2</v>
      </c>
      <c r="W2131" s="81">
        <f t="shared" si="161"/>
        <v>0.95685303698570001</v>
      </c>
    </row>
    <row r="2132" spans="2:23" x14ac:dyDescent="0.3">
      <c r="B2132">
        <v>102</v>
      </c>
      <c r="C2132">
        <v>3</v>
      </c>
      <c r="D2132">
        <v>1064</v>
      </c>
      <c r="R2132" s="73">
        <f t="shared" si="162"/>
        <v>3.0083438933074674E-5</v>
      </c>
      <c r="S2132" s="74">
        <f t="shared" si="160"/>
        <v>3.1439978523602954E-5</v>
      </c>
      <c r="U2132" s="80">
        <v>4.6095140029741251E-2</v>
      </c>
      <c r="W2132" s="81">
        <f t="shared" si="161"/>
        <v>0.95390485997025876</v>
      </c>
    </row>
    <row r="2133" spans="2:23" x14ac:dyDescent="0.3">
      <c r="B2133">
        <v>102</v>
      </c>
      <c r="C2133">
        <v>3</v>
      </c>
      <c r="D2133">
        <v>1274</v>
      </c>
      <c r="R2133" s="73">
        <f t="shared" si="162"/>
        <v>3.6059567958451626E-5</v>
      </c>
      <c r="S2133" s="74">
        <f t="shared" si="160"/>
        <v>3.7802059169271772E-5</v>
      </c>
      <c r="U2133" s="80">
        <v>5.3667649301016092E-2</v>
      </c>
      <c r="W2133" s="81">
        <f t="shared" si="161"/>
        <v>0.94633235069898392</v>
      </c>
    </row>
    <row r="2134" spans="2:23" x14ac:dyDescent="0.3">
      <c r="B2134">
        <v>102</v>
      </c>
      <c r="C2134">
        <v>3</v>
      </c>
      <c r="D2134">
        <v>1450</v>
      </c>
      <c r="R2134" s="73">
        <f t="shared" si="162"/>
        <v>3.9964696950743461E-5</v>
      </c>
      <c r="S2134" s="74">
        <f t="shared" si="160"/>
        <v>4.2231143129815403E-5</v>
      </c>
      <c r="U2134" s="80">
        <v>6.0701435964346941E-2</v>
      </c>
      <c r="W2134" s="81">
        <f t="shared" si="161"/>
        <v>0.93929856403565304</v>
      </c>
    </row>
    <row r="2135" spans="2:23" x14ac:dyDescent="0.3">
      <c r="B2135">
        <v>102</v>
      </c>
      <c r="C2135">
        <v>3</v>
      </c>
      <c r="D2135">
        <v>1660</v>
      </c>
      <c r="R2135" s="73">
        <f t="shared" si="162"/>
        <v>2.9115324969993797E-5</v>
      </c>
      <c r="S2135" s="74">
        <f t="shared" si="160"/>
        <v>3.0996880102638662E-5</v>
      </c>
      <c r="U2135" s="80">
        <v>6.6815654208045638E-2</v>
      </c>
      <c r="W2135" s="81">
        <f t="shared" si="161"/>
        <v>0.93318434579195442</v>
      </c>
    </row>
    <row r="2136" spans="2:23" x14ac:dyDescent="0.3">
      <c r="B2136">
        <v>102</v>
      </c>
      <c r="C2136">
        <v>3</v>
      </c>
      <c r="D2136">
        <v>1829</v>
      </c>
      <c r="R2136" s="73">
        <f t="shared" si="162"/>
        <v>3.3831586671800911E-5</v>
      </c>
      <c r="S2136" s="74">
        <f t="shared" si="160"/>
        <v>3.6253915771689742E-5</v>
      </c>
      <c r="U2136" s="80">
        <v>7.2533192355579992E-2</v>
      </c>
      <c r="W2136" s="81">
        <f t="shared" si="161"/>
        <v>0.92746680764442002</v>
      </c>
    </row>
    <row r="2137" spans="2:23" x14ac:dyDescent="0.3">
      <c r="B2137">
        <v>103</v>
      </c>
      <c r="C2137">
        <v>3</v>
      </c>
      <c r="D2137">
        <v>0</v>
      </c>
      <c r="R2137" s="73">
        <f t="shared" si="162"/>
        <v>0</v>
      </c>
      <c r="S2137" s="74">
        <f t="shared" si="160"/>
        <v>0</v>
      </c>
      <c r="U2137" s="80">
        <v>0</v>
      </c>
      <c r="W2137" s="81">
        <f t="shared" si="161"/>
        <v>1</v>
      </c>
    </row>
    <row r="2138" spans="2:23" x14ac:dyDescent="0.3">
      <c r="B2138">
        <v>103</v>
      </c>
      <c r="C2138">
        <v>3</v>
      </c>
      <c r="D2138">
        <v>3</v>
      </c>
      <c r="R2138" s="73">
        <f t="shared" si="162"/>
        <v>4.8509998523475474E-4</v>
      </c>
      <c r="S2138" s="74">
        <f t="shared" si="160"/>
        <v>4.8509998523475474E-4</v>
      </c>
      <c r="U2138" s="80">
        <v>1.4552999557042642E-3</v>
      </c>
      <c r="W2138" s="81">
        <f t="shared" si="161"/>
        <v>0.99854470004429574</v>
      </c>
    </row>
    <row r="2139" spans="2:23" x14ac:dyDescent="0.3">
      <c r="B2139">
        <v>103</v>
      </c>
      <c r="C2139">
        <v>3</v>
      </c>
      <c r="D2139">
        <v>9</v>
      </c>
      <c r="R2139" s="73">
        <f t="shared" si="162"/>
        <v>1.7695762193682498E-4</v>
      </c>
      <c r="S2139" s="74">
        <f t="shared" si="160"/>
        <v>1.7721552368058741E-4</v>
      </c>
      <c r="U2139" s="80">
        <v>2.517045687325214E-3</v>
      </c>
      <c r="W2139" s="81">
        <f t="shared" si="161"/>
        <v>0.99748295431267475</v>
      </c>
    </row>
    <row r="2140" spans="2:23" x14ac:dyDescent="0.3">
      <c r="B2140">
        <v>103</v>
      </c>
      <c r="C2140">
        <v>3</v>
      </c>
      <c r="D2140">
        <v>20</v>
      </c>
      <c r="R2140" s="73">
        <f t="shared" si="162"/>
        <v>8.1954847918059911E-5</v>
      </c>
      <c r="S2140" s="74">
        <f t="shared" si="160"/>
        <v>8.2161652551277623E-5</v>
      </c>
      <c r="U2140" s="80">
        <v>3.418549014423873E-3</v>
      </c>
      <c r="W2140" s="81">
        <f t="shared" si="161"/>
        <v>0.99658145098557616</v>
      </c>
    </row>
    <row r="2141" spans="2:23" x14ac:dyDescent="0.3">
      <c r="B2141">
        <v>103</v>
      </c>
      <c r="C2141">
        <v>3</v>
      </c>
      <c r="D2141">
        <v>42</v>
      </c>
      <c r="R2141" s="73">
        <f t="shared" si="162"/>
        <v>3.7650504747774475E-5</v>
      </c>
      <c r="S2141" s="74">
        <f t="shared" si="160"/>
        <v>3.7779656354771354E-5</v>
      </c>
      <c r="U2141" s="80">
        <v>4.2468601188749115E-3</v>
      </c>
      <c r="W2141" s="81">
        <f t="shared" si="161"/>
        <v>0.99575313988112513</v>
      </c>
    </row>
    <row r="2142" spans="2:23" x14ac:dyDescent="0.3">
      <c r="B2142">
        <v>103</v>
      </c>
      <c r="C2142">
        <v>3</v>
      </c>
      <c r="D2142">
        <v>63</v>
      </c>
      <c r="R2142" s="73">
        <f t="shared" si="162"/>
        <v>2.7975209898443145E-5</v>
      </c>
      <c r="S2142" s="74">
        <f t="shared" si="160"/>
        <v>2.8094523409469614E-5</v>
      </c>
      <c r="U2142" s="80">
        <v>4.8343395267422175E-3</v>
      </c>
      <c r="W2142" s="81">
        <f t="shared" si="161"/>
        <v>0.99516566047325783</v>
      </c>
    </row>
    <row r="2143" spans="2:23" x14ac:dyDescent="0.3">
      <c r="B2143">
        <v>103</v>
      </c>
      <c r="C2143">
        <v>3</v>
      </c>
      <c r="D2143">
        <v>84</v>
      </c>
      <c r="R2143" s="73">
        <f t="shared" si="162"/>
        <v>2.5727542028755941E-5</v>
      </c>
      <c r="S2143" s="74">
        <f t="shared" si="160"/>
        <v>2.5852521897229686E-5</v>
      </c>
      <c r="U2143" s="80">
        <v>5.3746179093460923E-3</v>
      </c>
      <c r="W2143" s="81">
        <f t="shared" si="161"/>
        <v>0.99462538209065388</v>
      </c>
    </row>
    <row r="2144" spans="2:23" x14ac:dyDescent="0.3">
      <c r="B2144">
        <v>103</v>
      </c>
      <c r="C2144">
        <v>3</v>
      </c>
      <c r="D2144">
        <v>133</v>
      </c>
      <c r="R2144" s="73">
        <f t="shared" si="162"/>
        <v>1.9590095024119887E-5</v>
      </c>
      <c r="S2144" s="74">
        <f t="shared" si="160"/>
        <v>1.9695953247183845E-5</v>
      </c>
      <c r="U2144" s="80">
        <v>6.3345325655279668E-3</v>
      </c>
      <c r="W2144" s="81">
        <f t="shared" si="161"/>
        <v>0.99366546743447204</v>
      </c>
    </row>
    <row r="2145" spans="2:24" x14ac:dyDescent="0.3">
      <c r="B2145">
        <v>103</v>
      </c>
      <c r="C2145">
        <v>3</v>
      </c>
      <c r="D2145">
        <v>196</v>
      </c>
      <c r="R2145" s="73">
        <f t="shared" si="162"/>
        <v>1.4568128870757011E-5</v>
      </c>
      <c r="S2145" s="74">
        <f t="shared" si="160"/>
        <v>1.4660999449211226E-5</v>
      </c>
      <c r="U2145" s="80">
        <v>7.2523246843856585E-3</v>
      </c>
      <c r="W2145" s="81">
        <f t="shared" si="161"/>
        <v>0.99274767531561436</v>
      </c>
    </row>
    <row r="2146" spans="2:24" x14ac:dyDescent="0.3">
      <c r="B2146">
        <v>103</v>
      </c>
      <c r="C2146">
        <v>3</v>
      </c>
      <c r="D2146">
        <v>287</v>
      </c>
      <c r="R2146" s="73">
        <f t="shared" si="162"/>
        <v>9.4228820167033796E-6</v>
      </c>
      <c r="S2146" s="74">
        <f t="shared" si="160"/>
        <v>9.4917190450309104E-6</v>
      </c>
      <c r="U2146" s="80">
        <v>8.1098069479056661E-3</v>
      </c>
      <c r="W2146" s="81">
        <f t="shared" si="161"/>
        <v>0.99189019305209436</v>
      </c>
    </row>
    <row r="2147" spans="2:24" x14ac:dyDescent="0.3">
      <c r="B2147">
        <v>103</v>
      </c>
      <c r="C2147">
        <v>3</v>
      </c>
      <c r="D2147">
        <v>364</v>
      </c>
      <c r="R2147" s="73">
        <f t="shared" si="162"/>
        <v>8.4333558185875648E-6</v>
      </c>
      <c r="S2147" s="74">
        <f t="shared" si="160"/>
        <v>8.5023078942213551E-6</v>
      </c>
      <c r="U2147" s="80">
        <v>8.7591753459369086E-3</v>
      </c>
      <c r="W2147" s="81">
        <f t="shared" si="161"/>
        <v>0.99124082465406305</v>
      </c>
    </row>
    <row r="2148" spans="2:24" x14ac:dyDescent="0.3">
      <c r="B2148">
        <v>103</v>
      </c>
      <c r="C2148">
        <v>3</v>
      </c>
      <c r="D2148">
        <v>462</v>
      </c>
      <c r="R2148" s="73">
        <f t="shared" si="162"/>
        <v>8.5608141024040431E-6</v>
      </c>
      <c r="S2148" s="74">
        <f t="shared" si="160"/>
        <v>8.6364623908541247E-6</v>
      </c>
      <c r="U2148" s="80">
        <v>9.5981351279725048E-3</v>
      </c>
      <c r="W2148" s="81">
        <f t="shared" si="161"/>
        <v>0.99040186487202753</v>
      </c>
    </row>
    <row r="2149" spans="2:24" x14ac:dyDescent="0.3">
      <c r="B2149">
        <v>103</v>
      </c>
      <c r="C2149">
        <v>3</v>
      </c>
      <c r="D2149">
        <v>581</v>
      </c>
      <c r="R2149" s="73">
        <f t="shared" si="162"/>
        <v>3.5831058051055469E-6</v>
      </c>
      <c r="S2149" s="74">
        <f t="shared" si="160"/>
        <v>3.6178302285088384E-6</v>
      </c>
      <c r="U2149" s="80">
        <v>1.0024524718780065E-2</v>
      </c>
      <c r="W2149" s="81">
        <f t="shared" si="161"/>
        <v>0.98997547528121999</v>
      </c>
    </row>
    <row r="2150" spans="2:24" x14ac:dyDescent="0.3">
      <c r="B2150">
        <v>103</v>
      </c>
      <c r="C2150">
        <v>3</v>
      </c>
      <c r="D2150">
        <v>728</v>
      </c>
      <c r="R2150" s="73">
        <f t="shared" si="162"/>
        <v>6.4836217328382819E-6</v>
      </c>
      <c r="S2150" s="74">
        <f t="shared" si="160"/>
        <v>6.5492751029983798E-6</v>
      </c>
      <c r="U2150" s="80">
        <v>1.0977617113507292E-2</v>
      </c>
      <c r="W2150" s="81">
        <f t="shared" si="161"/>
        <v>0.98902238288649269</v>
      </c>
    </row>
    <row r="2151" spans="2:24" x14ac:dyDescent="0.3">
      <c r="B2151">
        <v>103</v>
      </c>
      <c r="C2151">
        <v>3</v>
      </c>
      <c r="D2151">
        <v>847</v>
      </c>
      <c r="R2151" s="73">
        <f t="shared" si="162"/>
        <v>4.719012491088917E-6</v>
      </c>
      <c r="S2151" s="74">
        <f t="shared" si="160"/>
        <v>4.7713909945256567E-6</v>
      </c>
      <c r="U2151" s="80">
        <v>1.1539179599946874E-2</v>
      </c>
      <c r="W2151" s="81">
        <f t="shared" si="161"/>
        <v>0.98846082040005312</v>
      </c>
    </row>
    <row r="2152" spans="2:24" x14ac:dyDescent="0.3">
      <c r="B2152">
        <v>103</v>
      </c>
      <c r="C2152">
        <v>3</v>
      </c>
      <c r="D2152">
        <v>966</v>
      </c>
      <c r="R2152" s="73">
        <f t="shared" si="162"/>
        <v>7.7566277945409095E-6</v>
      </c>
      <c r="S2152" s="74">
        <f t="shared" si="160"/>
        <v>7.8471777883939003E-6</v>
      </c>
      <c r="U2152" s="80">
        <v>1.2462218307497242E-2</v>
      </c>
      <c r="W2152" s="81">
        <f t="shared" si="161"/>
        <v>0.98753778169250273</v>
      </c>
    </row>
    <row r="2153" spans="2:24" x14ac:dyDescent="0.3">
      <c r="B2153">
        <v>103</v>
      </c>
      <c r="C2153">
        <v>3</v>
      </c>
      <c r="D2153">
        <v>1064</v>
      </c>
      <c r="R2153" s="73">
        <f t="shared" si="162"/>
        <v>9.3843342554195282E-6</v>
      </c>
      <c r="S2153" s="74">
        <f t="shared" si="160"/>
        <v>9.5027597215937199E-6</v>
      </c>
      <c r="U2153" s="80">
        <v>1.3381883064528356E-2</v>
      </c>
      <c r="W2153" s="81">
        <f t="shared" si="161"/>
        <v>0.98661811693547163</v>
      </c>
    </row>
    <row r="2154" spans="2:24" x14ac:dyDescent="0.3">
      <c r="B2154">
        <v>103</v>
      </c>
      <c r="C2154">
        <v>3</v>
      </c>
      <c r="D2154">
        <v>1274</v>
      </c>
      <c r="R2154" s="73">
        <f t="shared" si="162"/>
        <v>1.0619150767335097E-5</v>
      </c>
      <c r="S2154" s="74">
        <f t="shared" si="160"/>
        <v>1.0763182415825866E-5</v>
      </c>
      <c r="U2154" s="80">
        <v>1.5611904725668726E-2</v>
      </c>
      <c r="W2154" s="81">
        <f t="shared" si="161"/>
        <v>0.98438809527433124</v>
      </c>
    </row>
    <row r="2155" spans="2:24" x14ac:dyDescent="0.3">
      <c r="B2155">
        <v>103</v>
      </c>
      <c r="C2155">
        <v>3</v>
      </c>
      <c r="D2155">
        <v>1450</v>
      </c>
      <c r="R2155" s="73">
        <f t="shared" si="162"/>
        <v>1.3891523157796236E-5</v>
      </c>
      <c r="S2155" s="74">
        <f t="shared" ref="S2155:S2157" si="163">IF(D2155&gt;D2154,(U2155-U2154)/W2154/(D2155-D2154),0)</f>
        <v>1.4111835793711949E-5</v>
      </c>
      <c r="U2155" s="80">
        <v>1.8056812801440864E-2</v>
      </c>
      <c r="W2155" s="81">
        <f t="shared" si="161"/>
        <v>0.98194318719855911</v>
      </c>
    </row>
    <row r="2156" spans="2:24" x14ac:dyDescent="0.3">
      <c r="B2156">
        <v>103</v>
      </c>
      <c r="C2156">
        <v>3</v>
      </c>
      <c r="D2156">
        <v>1660</v>
      </c>
      <c r="R2156" s="73">
        <f t="shared" si="162"/>
        <v>8.9467785945955621E-6</v>
      </c>
      <c r="S2156" s="74">
        <f t="shared" si="163"/>
        <v>9.1112996263259692E-6</v>
      </c>
      <c r="U2156" s="80">
        <v>1.9935636306305932E-2</v>
      </c>
      <c r="W2156" s="81">
        <f t="shared" si="161"/>
        <v>0.9800643636936941</v>
      </c>
    </row>
    <row r="2157" spans="2:24" x14ac:dyDescent="0.3">
      <c r="B2157">
        <v>103</v>
      </c>
      <c r="C2157">
        <v>3</v>
      </c>
      <c r="D2157">
        <v>1829</v>
      </c>
      <c r="R2157" s="73">
        <f t="shared" si="162"/>
        <v>1.4314335780228394E-5</v>
      </c>
      <c r="S2157" s="74">
        <f t="shared" si="163"/>
        <v>1.4605505832576265E-5</v>
      </c>
      <c r="U2157" s="80">
        <v>2.235475905316453E-2</v>
      </c>
      <c r="W2157" s="81">
        <f t="shared" si="161"/>
        <v>0.97764524094683547</v>
      </c>
    </row>
    <row r="2158" spans="2:24" x14ac:dyDescent="0.3">
      <c r="B2158">
        <v>39</v>
      </c>
      <c r="C2158">
        <v>7</v>
      </c>
      <c r="D2158">
        <v>0</v>
      </c>
      <c r="F2158">
        <v>0</v>
      </c>
      <c r="R2158" s="73"/>
      <c r="S2158" s="74"/>
      <c r="U2158" s="80"/>
      <c r="W2158" s="81"/>
      <c r="X2158">
        <v>0</v>
      </c>
    </row>
    <row r="2159" spans="2:24" x14ac:dyDescent="0.3">
      <c r="B2159">
        <v>39</v>
      </c>
      <c r="C2159">
        <v>7</v>
      </c>
      <c r="D2159">
        <v>1</v>
      </c>
      <c r="F2159">
        <v>0.10262898827999997</v>
      </c>
      <c r="R2159" s="73"/>
      <c r="X2159">
        <v>0.10262898827999997</v>
      </c>
    </row>
    <row r="2160" spans="2:24" x14ac:dyDescent="0.3">
      <c r="B2160">
        <v>39</v>
      </c>
      <c r="C2160">
        <v>7</v>
      </c>
      <c r="D2160">
        <v>6</v>
      </c>
      <c r="F2160">
        <v>0.11737806443999999</v>
      </c>
      <c r="R2160" s="73"/>
      <c r="X2160">
        <v>0.22000705271999996</v>
      </c>
    </row>
    <row r="2161" spans="2:24" x14ac:dyDescent="0.3">
      <c r="B2161">
        <v>39</v>
      </c>
      <c r="C2161">
        <v>7</v>
      </c>
      <c r="D2161">
        <v>13</v>
      </c>
      <c r="F2161">
        <v>8.910900179999999E-2</v>
      </c>
      <c r="R2161" s="73"/>
      <c r="X2161">
        <v>0.30911605451999991</v>
      </c>
    </row>
    <row r="2162" spans="2:24" x14ac:dyDescent="0.3">
      <c r="B2162">
        <v>39</v>
      </c>
      <c r="C2162">
        <v>7</v>
      </c>
      <c r="D2162">
        <v>29</v>
      </c>
      <c r="F2162">
        <v>0.12058906122899998</v>
      </c>
      <c r="R2162" s="73"/>
      <c r="X2162">
        <v>0.42970511574899989</v>
      </c>
    </row>
    <row r="2163" spans="2:24" x14ac:dyDescent="0.3">
      <c r="B2163">
        <v>39</v>
      </c>
      <c r="C2163">
        <v>7</v>
      </c>
      <c r="D2163">
        <v>49</v>
      </c>
      <c r="F2163">
        <v>8.5898005010999992E-2</v>
      </c>
      <c r="R2163" s="73"/>
      <c r="X2163">
        <v>0.51560312075999992</v>
      </c>
    </row>
    <row r="2164" spans="2:24" x14ac:dyDescent="0.3">
      <c r="B2164">
        <v>39</v>
      </c>
      <c r="C2164">
        <v>7</v>
      </c>
      <c r="D2164">
        <v>78</v>
      </c>
      <c r="F2164">
        <v>8.3409098409000001E-2</v>
      </c>
      <c r="R2164" s="73"/>
      <c r="X2164">
        <v>0.59901221916899983</v>
      </c>
    </row>
    <row r="2165" spans="2:24" x14ac:dyDescent="0.3">
      <c r="B2165">
        <v>39</v>
      </c>
      <c r="C2165">
        <v>7</v>
      </c>
      <c r="D2165">
        <v>104</v>
      </c>
      <c r="F2165">
        <v>9.5239086579000001E-2</v>
      </c>
      <c r="R2165" s="73"/>
      <c r="X2165">
        <v>0.69425130574799987</v>
      </c>
    </row>
    <row r="2166" spans="2:24" x14ac:dyDescent="0.3">
      <c r="B2166">
        <v>39</v>
      </c>
      <c r="C2166">
        <v>7</v>
      </c>
      <c r="D2166">
        <v>142</v>
      </c>
      <c r="F2166">
        <v>0.10877443667999999</v>
      </c>
      <c r="R2166" s="73"/>
      <c r="X2166">
        <v>0.80302574242799984</v>
      </c>
    </row>
    <row r="2167" spans="2:24" x14ac:dyDescent="0.3">
      <c r="B2167">
        <v>39</v>
      </c>
      <c r="C2167">
        <v>7</v>
      </c>
      <c r="D2167">
        <v>198</v>
      </c>
      <c r="F2167">
        <v>0.11384443161000002</v>
      </c>
      <c r="R2167" s="73"/>
      <c r="X2167">
        <v>0.91687017403799986</v>
      </c>
    </row>
    <row r="2168" spans="2:24" x14ac:dyDescent="0.3">
      <c r="B2168">
        <v>39</v>
      </c>
      <c r="C2168">
        <v>7</v>
      </c>
      <c r="D2168">
        <v>249</v>
      </c>
      <c r="F2168">
        <v>0.10722271095899999</v>
      </c>
      <c r="R2168" s="73"/>
      <c r="X2168">
        <v>1.0240928849969999</v>
      </c>
    </row>
    <row r="2169" spans="2:24" x14ac:dyDescent="0.3">
      <c r="B2169">
        <v>39</v>
      </c>
      <c r="C2169">
        <v>7</v>
      </c>
      <c r="D2169">
        <v>311</v>
      </c>
      <c r="F2169">
        <v>8.3747098070999948E-2</v>
      </c>
      <c r="R2169" s="73"/>
      <c r="X2169">
        <v>1.1078399830679999</v>
      </c>
    </row>
    <row r="2170" spans="2:24" x14ac:dyDescent="0.3">
      <c r="B2170">
        <v>39</v>
      </c>
      <c r="C2170">
        <v>7</v>
      </c>
      <c r="D2170">
        <v>367</v>
      </c>
      <c r="F2170">
        <v>0.12828623535000006</v>
      </c>
      <c r="R2170" s="73"/>
      <c r="X2170">
        <v>1.2361262184179997</v>
      </c>
    </row>
    <row r="2171" spans="2:24" x14ac:dyDescent="0.3">
      <c r="B2171">
        <v>39</v>
      </c>
      <c r="C2171">
        <v>7</v>
      </c>
      <c r="D2171">
        <v>429</v>
      </c>
      <c r="F2171">
        <v>9.4178996729999992E-2</v>
      </c>
      <c r="R2171" s="73"/>
      <c r="X2171">
        <v>1.3303052151479997</v>
      </c>
    </row>
    <row r="2172" spans="2:24" x14ac:dyDescent="0.3">
      <c r="B2172">
        <v>39</v>
      </c>
      <c r="C2172">
        <v>7</v>
      </c>
      <c r="D2172">
        <v>490</v>
      </c>
      <c r="F2172">
        <v>8.9416274220000008E-2</v>
      </c>
      <c r="R2172" s="73"/>
      <c r="X2172">
        <v>1.4197214893679997</v>
      </c>
    </row>
    <row r="2173" spans="2:24" x14ac:dyDescent="0.3">
      <c r="B2173">
        <v>39</v>
      </c>
      <c r="C2173">
        <v>7</v>
      </c>
      <c r="D2173">
        <v>558</v>
      </c>
      <c r="F2173">
        <v>6.1843346051149044E-2</v>
      </c>
      <c r="R2173" s="73"/>
      <c r="X2173">
        <v>1.4815648354191486</v>
      </c>
    </row>
    <row r="2174" spans="2:24" x14ac:dyDescent="0.3">
      <c r="B2174">
        <v>39</v>
      </c>
      <c r="C2174">
        <v>7</v>
      </c>
      <c r="D2174">
        <v>667</v>
      </c>
      <c r="F2174">
        <v>3.8485870604999993E-2</v>
      </c>
      <c r="R2174" s="73"/>
      <c r="X2174">
        <v>1.5200507060241486</v>
      </c>
    </row>
    <row r="2175" spans="2:24" x14ac:dyDescent="0.3">
      <c r="B2175">
        <v>39</v>
      </c>
      <c r="C2175">
        <v>7</v>
      </c>
      <c r="D2175">
        <v>795</v>
      </c>
      <c r="F2175">
        <v>5.7306306330000077E-2</v>
      </c>
      <c r="R2175" s="73"/>
      <c r="X2175">
        <v>1.5773570123541487</v>
      </c>
    </row>
    <row r="2176" spans="2:24" x14ac:dyDescent="0.3">
      <c r="B2176">
        <v>39</v>
      </c>
      <c r="C2176">
        <v>7</v>
      </c>
      <c r="D2176">
        <v>920</v>
      </c>
      <c r="F2176">
        <v>0.13427804754</v>
      </c>
      <c r="R2176" s="73"/>
      <c r="X2176">
        <v>1.7116350598941488</v>
      </c>
    </row>
    <row r="2177" spans="2:24" x14ac:dyDescent="0.3">
      <c r="B2177">
        <v>39</v>
      </c>
      <c r="C2177">
        <v>7</v>
      </c>
      <c r="D2177">
        <v>921</v>
      </c>
      <c r="F2177">
        <v>5.2389947610000001E-2</v>
      </c>
      <c r="R2177" s="73"/>
      <c r="X2177">
        <v>1.7640250075041488</v>
      </c>
    </row>
    <row r="2178" spans="2:24" x14ac:dyDescent="0.3">
      <c r="B2178">
        <v>39</v>
      </c>
      <c r="C2178">
        <v>7</v>
      </c>
      <c r="D2178">
        <v>928</v>
      </c>
      <c r="F2178">
        <v>6.2990846100000001E-3</v>
      </c>
      <c r="R2178" s="73"/>
      <c r="X2178">
        <v>1.7703240921141488</v>
      </c>
    </row>
    <row r="2179" spans="2:24" x14ac:dyDescent="0.3">
      <c r="B2179">
        <v>39</v>
      </c>
      <c r="C2179">
        <v>7</v>
      </c>
      <c r="D2179">
        <v>942</v>
      </c>
      <c r="F2179">
        <v>3.0359574656068967E-2</v>
      </c>
      <c r="R2179" s="73"/>
      <c r="X2179">
        <v>1.8006836667702177</v>
      </c>
    </row>
    <row r="2180" spans="2:24" x14ac:dyDescent="0.3">
      <c r="B2180">
        <v>39</v>
      </c>
      <c r="C2180">
        <v>7</v>
      </c>
      <c r="D2180">
        <v>972</v>
      </c>
      <c r="F2180">
        <v>9.9679173047999989E-2</v>
      </c>
      <c r="R2180" s="73"/>
      <c r="X2180">
        <v>1.9003628398182177</v>
      </c>
    </row>
    <row r="2181" spans="2:24" x14ac:dyDescent="0.3">
      <c r="B2181">
        <v>39</v>
      </c>
      <c r="C2181">
        <v>7</v>
      </c>
      <c r="D2181">
        <v>1004</v>
      </c>
      <c r="F2181">
        <v>5.0643831859310345E-2</v>
      </c>
      <c r="R2181" s="73"/>
      <c r="X2181">
        <v>1.9510066716775278</v>
      </c>
    </row>
    <row r="2182" spans="2:24" x14ac:dyDescent="0.3">
      <c r="B2182">
        <v>39</v>
      </c>
      <c r="C2182">
        <v>7</v>
      </c>
      <c r="D2182">
        <v>1058</v>
      </c>
      <c r="F2182">
        <v>5.5616308019999998E-2</v>
      </c>
      <c r="R2182" s="73"/>
      <c r="X2182">
        <v>2.0066229796975277</v>
      </c>
    </row>
    <row r="2183" spans="2:24" x14ac:dyDescent="0.3">
      <c r="B2183">
        <v>39</v>
      </c>
      <c r="C2183">
        <v>7</v>
      </c>
      <c r="D2183">
        <v>1112</v>
      </c>
      <c r="F2183">
        <v>4.3863137954999992E-2</v>
      </c>
      <c r="R2183" s="73"/>
      <c r="X2183">
        <v>2.050486117652528</v>
      </c>
    </row>
    <row r="2184" spans="2:24" x14ac:dyDescent="0.3">
      <c r="B2184">
        <v>39</v>
      </c>
      <c r="C2184">
        <v>7</v>
      </c>
      <c r="D2184">
        <v>1159</v>
      </c>
      <c r="F2184">
        <v>2.719360916999999E-2</v>
      </c>
      <c r="R2184" s="73"/>
      <c r="X2184">
        <v>2.0776797268225278</v>
      </c>
    </row>
    <row r="2185" spans="2:24" x14ac:dyDescent="0.3">
      <c r="B2185">
        <v>39</v>
      </c>
      <c r="C2185">
        <v>7</v>
      </c>
      <c r="D2185">
        <v>1210</v>
      </c>
      <c r="F2185">
        <v>3.5870242114487701E-2</v>
      </c>
      <c r="R2185" s="73"/>
      <c r="X2185">
        <v>2.1135499689370154</v>
      </c>
    </row>
    <row r="2186" spans="2:24" x14ac:dyDescent="0.3">
      <c r="B2186">
        <v>39</v>
      </c>
      <c r="C2186">
        <v>7</v>
      </c>
      <c r="D2186">
        <v>1264</v>
      </c>
      <c r="F2186">
        <v>2.1151120787956047E-2</v>
      </c>
      <c r="R2186" s="73"/>
      <c r="X2186">
        <v>2.1347010897249716</v>
      </c>
    </row>
    <row r="2187" spans="2:24" x14ac:dyDescent="0.3">
      <c r="B2187">
        <v>39</v>
      </c>
      <c r="C2187">
        <v>7</v>
      </c>
      <c r="D2187">
        <v>1325</v>
      </c>
      <c r="F2187">
        <v>3.6258145559999996E-2</v>
      </c>
      <c r="R2187" s="73"/>
      <c r="X2187">
        <v>2.1709592352849714</v>
      </c>
    </row>
    <row r="2188" spans="2:24" x14ac:dyDescent="0.3">
      <c r="B2188">
        <v>39</v>
      </c>
      <c r="C2188">
        <v>7</v>
      </c>
      <c r="D2188">
        <v>1386</v>
      </c>
      <c r="F2188">
        <v>3.3799966200000003E-2</v>
      </c>
      <c r="R2188" s="73"/>
      <c r="X2188">
        <v>2.2047592014849715</v>
      </c>
    </row>
    <row r="2189" spans="2:24" x14ac:dyDescent="0.3">
      <c r="B2189">
        <v>39</v>
      </c>
      <c r="C2189">
        <v>7</v>
      </c>
      <c r="D2189">
        <v>1460</v>
      </c>
      <c r="F2189">
        <v>6.4972753208999992E-2</v>
      </c>
      <c r="R2189" s="73"/>
      <c r="X2189">
        <v>2.2697319546939716</v>
      </c>
    </row>
    <row r="2190" spans="2:24" x14ac:dyDescent="0.3">
      <c r="B2190">
        <v>39</v>
      </c>
      <c r="C2190">
        <v>7</v>
      </c>
      <c r="D2190">
        <v>1522</v>
      </c>
      <c r="F2190">
        <v>3.287814893999999E-2</v>
      </c>
      <c r="R2190" s="73"/>
      <c r="X2190">
        <v>2.3026101036339712</v>
      </c>
    </row>
    <row r="2191" spans="2:24" x14ac:dyDescent="0.3">
      <c r="B2191">
        <v>39</v>
      </c>
      <c r="C2191">
        <v>7</v>
      </c>
      <c r="D2191">
        <v>1523</v>
      </c>
      <c r="F2191">
        <v>6.7292659979999994E-3</v>
      </c>
      <c r="R2191" s="73"/>
      <c r="X2191">
        <v>2.3093393696319713</v>
      </c>
    </row>
    <row r="2192" spans="2:24" x14ac:dyDescent="0.3">
      <c r="B2192">
        <v>39</v>
      </c>
      <c r="C2192">
        <v>7</v>
      </c>
      <c r="D2192">
        <v>1530</v>
      </c>
      <c r="F2192">
        <v>1.0349959346999997E-2</v>
      </c>
      <c r="R2192" s="73"/>
      <c r="X2192">
        <v>2.3196893289789715</v>
      </c>
    </row>
    <row r="2193" spans="2:24" x14ac:dyDescent="0.3">
      <c r="B2193">
        <v>39</v>
      </c>
      <c r="C2193">
        <v>7</v>
      </c>
      <c r="D2193">
        <v>1544</v>
      </c>
      <c r="F2193">
        <v>1.1307625056000001E-2</v>
      </c>
      <c r="R2193" s="73"/>
      <c r="X2193">
        <v>2.3309969540349713</v>
      </c>
    </row>
    <row r="2194" spans="2:24" x14ac:dyDescent="0.3">
      <c r="B2194">
        <v>39</v>
      </c>
      <c r="C2194">
        <v>7</v>
      </c>
      <c r="D2194">
        <v>1580</v>
      </c>
      <c r="F2194">
        <v>2.7347245379999989E-2</v>
      </c>
      <c r="R2194" s="73"/>
      <c r="X2194">
        <v>2.358344199414971</v>
      </c>
    </row>
    <row r="2195" spans="2:24" x14ac:dyDescent="0.3">
      <c r="B2195">
        <v>39</v>
      </c>
      <c r="C2195">
        <v>7</v>
      </c>
      <c r="D2195">
        <v>1616</v>
      </c>
      <c r="F2195">
        <v>3.7656235071000001E-2</v>
      </c>
      <c r="R2195" s="73"/>
      <c r="X2195">
        <v>2.3960004344859711</v>
      </c>
    </row>
    <row r="2196" spans="2:24" x14ac:dyDescent="0.3">
      <c r="B2196">
        <v>39</v>
      </c>
      <c r="C2196">
        <v>7</v>
      </c>
      <c r="D2196">
        <v>1678</v>
      </c>
      <c r="F2196">
        <v>4.3494411051000006E-2</v>
      </c>
      <c r="R2196" s="73"/>
      <c r="X2196">
        <v>2.4394948455369714</v>
      </c>
    </row>
    <row r="2197" spans="2:24" x14ac:dyDescent="0.3">
      <c r="B2197">
        <v>39</v>
      </c>
      <c r="C2197">
        <v>7</v>
      </c>
      <c r="D2197">
        <v>1756</v>
      </c>
      <c r="F2197">
        <v>8.3762461691999995E-2</v>
      </c>
      <c r="R2197" s="73"/>
      <c r="X2197">
        <v>2.5232573072289717</v>
      </c>
    </row>
    <row r="2198" spans="2:24" x14ac:dyDescent="0.3">
      <c r="B2198">
        <v>39</v>
      </c>
      <c r="C2198">
        <v>7</v>
      </c>
      <c r="D2198">
        <v>1817</v>
      </c>
      <c r="F2198">
        <v>4.1162440298469515E-2</v>
      </c>
      <c r="R2198" s="73"/>
      <c r="X2198">
        <v>2.5644197475274408</v>
      </c>
    </row>
    <row r="2199" spans="2:24" x14ac:dyDescent="0.3">
      <c r="B2199">
        <v>39</v>
      </c>
      <c r="C2199">
        <v>7</v>
      </c>
      <c r="D2199">
        <v>1858</v>
      </c>
      <c r="F2199">
        <v>2.7116791065E-2</v>
      </c>
      <c r="R2199" s="73"/>
      <c r="X2199">
        <v>2.5915365385924409</v>
      </c>
    </row>
    <row r="2200" spans="2:24" x14ac:dyDescent="0.3">
      <c r="B2200">
        <v>39</v>
      </c>
      <c r="C2200">
        <v>7</v>
      </c>
      <c r="D2200">
        <v>1911</v>
      </c>
      <c r="F2200">
        <v>3.7364326271999988E-2</v>
      </c>
      <c r="R2200" s="73"/>
      <c r="X2200">
        <v>2.6289008648644412</v>
      </c>
    </row>
    <row r="2201" spans="2:24" x14ac:dyDescent="0.3">
      <c r="B2201">
        <v>39</v>
      </c>
      <c r="C2201">
        <v>7</v>
      </c>
      <c r="D2201">
        <v>1974</v>
      </c>
      <c r="F2201">
        <v>4.2025687534018877E-2</v>
      </c>
      <c r="R2201" s="73"/>
      <c r="X2201">
        <v>2.67092655239846</v>
      </c>
    </row>
    <row r="2202" spans="2:24" x14ac:dyDescent="0.3">
      <c r="B2202">
        <v>39</v>
      </c>
      <c r="C2202">
        <v>7</v>
      </c>
      <c r="D2202">
        <v>2009</v>
      </c>
      <c r="F2202">
        <v>2.8484153333999999E-2</v>
      </c>
      <c r="R2202" s="73"/>
      <c r="X2202">
        <v>2.6994107057324599</v>
      </c>
    </row>
    <row r="2203" spans="2:24" x14ac:dyDescent="0.3">
      <c r="B2203">
        <v>39</v>
      </c>
      <c r="C2203">
        <v>7</v>
      </c>
      <c r="D2203">
        <v>2010</v>
      </c>
      <c r="F2203">
        <v>2.8883607479999996E-3</v>
      </c>
      <c r="R2203" s="73"/>
      <c r="X2203">
        <v>2.7022990664804603</v>
      </c>
    </row>
    <row r="2204" spans="2:24" x14ac:dyDescent="0.3">
      <c r="B2204">
        <v>39</v>
      </c>
      <c r="C2204">
        <v>7</v>
      </c>
      <c r="D2204">
        <v>2030</v>
      </c>
      <c r="F2204">
        <v>2.1094251632999998E-2</v>
      </c>
      <c r="R2204" s="73"/>
      <c r="X2204">
        <v>2.7233933181134602</v>
      </c>
    </row>
    <row r="2205" spans="2:24" x14ac:dyDescent="0.3">
      <c r="B2205">
        <v>39</v>
      </c>
      <c r="C2205">
        <v>7</v>
      </c>
      <c r="D2205">
        <v>2071</v>
      </c>
      <c r="F2205">
        <v>3.6104509350000008E-2</v>
      </c>
      <c r="R2205" s="73"/>
      <c r="X2205">
        <v>2.7594978274634605</v>
      </c>
    </row>
    <row r="2206" spans="2:24" x14ac:dyDescent="0.3">
      <c r="B2206">
        <v>39</v>
      </c>
      <c r="C2206">
        <v>7</v>
      </c>
      <c r="D2206">
        <v>2240</v>
      </c>
      <c r="F2206">
        <v>0.20172434372999995</v>
      </c>
      <c r="R2206" s="73"/>
      <c r="X2206">
        <v>2.9612221711934605</v>
      </c>
    </row>
    <row r="2207" spans="2:24" x14ac:dyDescent="0.3">
      <c r="B2207">
        <v>39</v>
      </c>
      <c r="C2207">
        <v>7</v>
      </c>
      <c r="D2207">
        <v>2257</v>
      </c>
      <c r="F2207">
        <v>7.359174458999999E-3</v>
      </c>
      <c r="R2207" s="73"/>
      <c r="X2207">
        <v>2.9685813456524603</v>
      </c>
    </row>
    <row r="2208" spans="2:24" x14ac:dyDescent="0.3">
      <c r="B2208">
        <v>39</v>
      </c>
      <c r="C2208">
        <v>7</v>
      </c>
      <c r="D2208">
        <v>2264</v>
      </c>
      <c r="F2208">
        <v>5.5001763179999942E-3</v>
      </c>
      <c r="R2208" s="73"/>
      <c r="X2208">
        <v>2.9740815219704602</v>
      </c>
    </row>
    <row r="2209" spans="2:24" x14ac:dyDescent="0.3">
      <c r="B2209">
        <v>39</v>
      </c>
      <c r="C2209">
        <v>7</v>
      </c>
      <c r="D2209">
        <v>2278</v>
      </c>
      <c r="F2209">
        <v>1.4918075991E-2</v>
      </c>
      <c r="R2209" s="73"/>
      <c r="X2209">
        <v>2.9889995979614601</v>
      </c>
    </row>
    <row r="2210" spans="2:24" x14ac:dyDescent="0.3">
      <c r="B2210">
        <v>39</v>
      </c>
      <c r="C2210">
        <v>7</v>
      </c>
      <c r="D2210">
        <v>2312</v>
      </c>
      <c r="F2210">
        <v>7.1696898000000011E-3</v>
      </c>
      <c r="R2210" s="73"/>
      <c r="X2210">
        <v>2.9961692877614601</v>
      </c>
    </row>
    <row r="2211" spans="2:24" x14ac:dyDescent="0.3">
      <c r="B2211">
        <v>39</v>
      </c>
      <c r="C2211">
        <v>7</v>
      </c>
      <c r="D2211">
        <v>2373</v>
      </c>
      <c r="F2211">
        <v>2.131446353400001E-2</v>
      </c>
      <c r="R2211" s="73"/>
      <c r="X2211">
        <v>3.01748375129546</v>
      </c>
    </row>
    <row r="2212" spans="2:24" x14ac:dyDescent="0.3">
      <c r="B2212">
        <v>39</v>
      </c>
      <c r="C2212">
        <v>7</v>
      </c>
      <c r="D2212">
        <v>2432</v>
      </c>
      <c r="F2212">
        <v>4.1558594804999995E-2</v>
      </c>
      <c r="R2212" s="73"/>
      <c r="X2212">
        <v>3.0590423461004601</v>
      </c>
    </row>
    <row r="2213" spans="2:24" x14ac:dyDescent="0.3">
      <c r="B2213">
        <v>39</v>
      </c>
      <c r="C2213">
        <v>7</v>
      </c>
      <c r="D2213">
        <v>2496</v>
      </c>
      <c r="F2213">
        <v>1.0001717270999995E-2</v>
      </c>
      <c r="R2213" s="73"/>
      <c r="X2213">
        <v>3.0690440633714604</v>
      </c>
    </row>
    <row r="2214" spans="2:24" x14ac:dyDescent="0.3">
      <c r="B2214">
        <v>39</v>
      </c>
      <c r="C2214">
        <v>7</v>
      </c>
      <c r="D2214">
        <v>2536</v>
      </c>
      <c r="F2214">
        <v>5.8381759799999997E-3</v>
      </c>
      <c r="R2214" s="73"/>
      <c r="X2214">
        <v>3.0748822393514601</v>
      </c>
    </row>
    <row r="2215" spans="2:24" x14ac:dyDescent="0.3">
      <c r="B2215">
        <v>39</v>
      </c>
      <c r="C2215">
        <v>7</v>
      </c>
      <c r="D2215">
        <v>2596</v>
      </c>
      <c r="F2215">
        <v>7.2055382490000014E-2</v>
      </c>
      <c r="R2215" s="73"/>
      <c r="X2215">
        <v>3.14693762184146</v>
      </c>
    </row>
    <row r="2216" spans="2:24" x14ac:dyDescent="0.3">
      <c r="B2216">
        <v>111</v>
      </c>
      <c r="C2216">
        <v>7</v>
      </c>
      <c r="D2216">
        <v>0</v>
      </c>
      <c r="F2216">
        <v>0</v>
      </c>
      <c r="R2216" s="73"/>
      <c r="X2216">
        <v>0</v>
      </c>
    </row>
    <row r="2217" spans="2:24" x14ac:dyDescent="0.3">
      <c r="B2217">
        <v>111</v>
      </c>
      <c r="C2217">
        <v>7</v>
      </c>
      <c r="D2217">
        <v>1</v>
      </c>
      <c r="F2217">
        <v>0.52820128997999982</v>
      </c>
      <c r="R2217" s="73"/>
      <c r="X2217">
        <v>0.52820128997999982</v>
      </c>
    </row>
    <row r="2218" spans="2:24" x14ac:dyDescent="0.3">
      <c r="B2218">
        <v>111</v>
      </c>
      <c r="C2218">
        <v>7</v>
      </c>
      <c r="D2218">
        <v>6</v>
      </c>
      <c r="F2218">
        <v>0.92873088944999982</v>
      </c>
      <c r="R2218" s="73"/>
      <c r="X2218">
        <v>1.4569321794299996</v>
      </c>
    </row>
    <row r="2219" spans="2:24" x14ac:dyDescent="0.3">
      <c r="B2219">
        <v>111</v>
      </c>
      <c r="C2219">
        <v>7</v>
      </c>
      <c r="D2219">
        <v>13</v>
      </c>
      <c r="F2219">
        <v>0.79629647643000001</v>
      </c>
      <c r="R2219" s="73"/>
      <c r="X2219">
        <v>2.2532286558600001</v>
      </c>
    </row>
    <row r="2220" spans="2:24" x14ac:dyDescent="0.3">
      <c r="B2220">
        <v>111</v>
      </c>
      <c r="C2220">
        <v>7</v>
      </c>
      <c r="D2220">
        <v>29</v>
      </c>
      <c r="F2220">
        <v>1.0672953872490001</v>
      </c>
      <c r="R2220" s="73"/>
      <c r="X2220">
        <v>3.3205240431089997</v>
      </c>
    </row>
    <row r="2221" spans="2:24" x14ac:dyDescent="0.3">
      <c r="B2221">
        <v>111</v>
      </c>
      <c r="C2221">
        <v>7</v>
      </c>
      <c r="D2221">
        <v>49</v>
      </c>
      <c r="F2221">
        <v>0.79170275375099997</v>
      </c>
      <c r="R2221" s="73"/>
      <c r="X2221">
        <v>4.1122267968599999</v>
      </c>
    </row>
    <row r="2222" spans="2:24" x14ac:dyDescent="0.3">
      <c r="B2222">
        <v>111</v>
      </c>
      <c r="C2222">
        <v>7</v>
      </c>
      <c r="D2222">
        <v>78</v>
      </c>
      <c r="F2222">
        <v>0.84329379306899988</v>
      </c>
      <c r="R2222" s="73"/>
      <c r="X2222">
        <v>4.9555205899289998</v>
      </c>
    </row>
    <row r="2223" spans="2:24" x14ac:dyDescent="0.3">
      <c r="B2223">
        <v>111</v>
      </c>
      <c r="C2223">
        <v>7</v>
      </c>
      <c r="D2223">
        <v>104</v>
      </c>
      <c r="F2223">
        <v>0.59778312948900014</v>
      </c>
      <c r="R2223" s="73"/>
      <c r="X2223">
        <v>5.5533037194179995</v>
      </c>
    </row>
    <row r="2224" spans="2:24" x14ac:dyDescent="0.3">
      <c r="B2224">
        <v>111</v>
      </c>
      <c r="C2224">
        <v>7</v>
      </c>
      <c r="D2224">
        <v>142</v>
      </c>
      <c r="F2224">
        <v>0.58120578242999998</v>
      </c>
      <c r="R2224" s="73"/>
      <c r="X2224">
        <v>6.134509501848</v>
      </c>
    </row>
    <row r="2225" spans="2:24" x14ac:dyDescent="0.3">
      <c r="B2225">
        <v>111</v>
      </c>
      <c r="C2225">
        <v>7</v>
      </c>
      <c r="D2225">
        <v>198</v>
      </c>
      <c r="F2225">
        <v>0.42695502758999992</v>
      </c>
      <c r="R2225" s="73"/>
      <c r="X2225">
        <v>6.5614645294380001</v>
      </c>
    </row>
    <row r="2226" spans="2:24" x14ac:dyDescent="0.3">
      <c r="B2226">
        <v>111</v>
      </c>
      <c r="C2226">
        <v>7</v>
      </c>
      <c r="D2226">
        <v>249</v>
      </c>
      <c r="F2226">
        <v>0.30495251322899997</v>
      </c>
      <c r="R2226" s="73"/>
      <c r="X2226">
        <v>6.8664170426669999</v>
      </c>
    </row>
    <row r="2227" spans="2:24" x14ac:dyDescent="0.3">
      <c r="B2227">
        <v>111</v>
      </c>
      <c r="C2227">
        <v>7</v>
      </c>
      <c r="D2227">
        <v>311</v>
      </c>
      <c r="F2227">
        <v>0.28353562555499995</v>
      </c>
      <c r="R2227" s="73"/>
      <c r="X2227">
        <v>7.1499526682219994</v>
      </c>
    </row>
    <row r="2228" spans="2:24" x14ac:dyDescent="0.3">
      <c r="B2228">
        <v>111</v>
      </c>
      <c r="C2228">
        <v>7</v>
      </c>
      <c r="D2228">
        <v>367</v>
      </c>
      <c r="F2228">
        <v>0.24597157221000007</v>
      </c>
      <c r="R2228" s="73"/>
      <c r="X2228">
        <v>7.3959242404319996</v>
      </c>
    </row>
    <row r="2229" spans="2:24" x14ac:dyDescent="0.3">
      <c r="B2229">
        <v>111</v>
      </c>
      <c r="C2229">
        <v>7</v>
      </c>
      <c r="D2229">
        <v>429</v>
      </c>
      <c r="F2229">
        <v>0.22968613395000001</v>
      </c>
      <c r="R2229" s="73"/>
      <c r="X2229">
        <v>7.6256103743819992</v>
      </c>
    </row>
    <row r="2230" spans="2:24" x14ac:dyDescent="0.3">
      <c r="B2230">
        <v>111</v>
      </c>
      <c r="C2230">
        <v>7</v>
      </c>
      <c r="D2230">
        <v>490</v>
      </c>
      <c r="F2230">
        <v>0.121449424005</v>
      </c>
      <c r="R2230" s="73"/>
      <c r="X2230">
        <v>7.7470597983869993</v>
      </c>
    </row>
    <row r="2231" spans="2:24" x14ac:dyDescent="0.3">
      <c r="B2231">
        <v>111</v>
      </c>
      <c r="C2231">
        <v>7</v>
      </c>
      <c r="D2231">
        <v>558</v>
      </c>
      <c r="F2231">
        <v>0.16395437534733795</v>
      </c>
      <c r="R2231" s="73"/>
      <c r="X2231">
        <v>7.9110141737343378</v>
      </c>
    </row>
    <row r="2232" spans="2:24" x14ac:dyDescent="0.3">
      <c r="B2232">
        <v>111</v>
      </c>
      <c r="C2232">
        <v>7</v>
      </c>
      <c r="D2232">
        <v>667</v>
      </c>
      <c r="F2232">
        <v>0.30558242168999999</v>
      </c>
      <c r="R2232" s="73"/>
      <c r="X2232">
        <v>8.2165965954243365</v>
      </c>
    </row>
    <row r="2233" spans="2:24" x14ac:dyDescent="0.3">
      <c r="B2233">
        <v>111</v>
      </c>
      <c r="C2233">
        <v>7</v>
      </c>
      <c r="D2233">
        <v>795</v>
      </c>
      <c r="F2233">
        <v>0.3171612470752998</v>
      </c>
      <c r="R2233" s="73"/>
      <c r="X2233">
        <v>8.5337578424996359</v>
      </c>
    </row>
    <row r="2234" spans="2:24" x14ac:dyDescent="0.3">
      <c r="B2234">
        <v>111</v>
      </c>
      <c r="C2234">
        <v>7</v>
      </c>
      <c r="D2234">
        <v>920</v>
      </c>
      <c r="F2234">
        <v>0.26901700370999998</v>
      </c>
      <c r="R2234" s="73"/>
      <c r="X2234">
        <v>8.8027748462096351</v>
      </c>
    </row>
    <row r="2235" spans="2:24" x14ac:dyDescent="0.3">
      <c r="B2235">
        <v>111</v>
      </c>
      <c r="C2235">
        <v>7</v>
      </c>
      <c r="D2235">
        <v>921</v>
      </c>
      <c r="F2235">
        <v>0.37272144545999991</v>
      </c>
      <c r="R2235" s="73"/>
      <c r="X2235">
        <v>9.175496291669635</v>
      </c>
    </row>
    <row r="2236" spans="2:24" x14ac:dyDescent="0.3">
      <c r="B2236">
        <v>111</v>
      </c>
      <c r="C2236">
        <v>7</v>
      </c>
      <c r="D2236">
        <v>928</v>
      </c>
      <c r="F2236">
        <v>1.1172425191199997</v>
      </c>
      <c r="R2236" s="73"/>
      <c r="X2236">
        <v>10.292738810789634</v>
      </c>
    </row>
    <row r="2237" spans="2:24" x14ac:dyDescent="0.3">
      <c r="B2237">
        <v>111</v>
      </c>
      <c r="C2237">
        <v>7</v>
      </c>
      <c r="D2237">
        <v>942</v>
      </c>
      <c r="F2237">
        <v>1.9453416910200001</v>
      </c>
      <c r="R2237" s="73"/>
      <c r="X2237">
        <v>12.238080501809634</v>
      </c>
    </row>
    <row r="2238" spans="2:24" x14ac:dyDescent="0.3">
      <c r="B2238">
        <v>111</v>
      </c>
      <c r="C2238">
        <v>7</v>
      </c>
      <c r="D2238">
        <v>972</v>
      </c>
      <c r="F2238">
        <v>1.9367380632599998</v>
      </c>
      <c r="R2238" s="73"/>
      <c r="X2238">
        <v>14.174818565069634</v>
      </c>
    </row>
    <row r="2239" spans="2:24" x14ac:dyDescent="0.3">
      <c r="B2239">
        <v>111</v>
      </c>
      <c r="C2239">
        <v>7</v>
      </c>
      <c r="D2239">
        <v>1004</v>
      </c>
      <c r="F2239">
        <v>1.33571320974</v>
      </c>
      <c r="R2239" s="73"/>
      <c r="X2239">
        <v>15.510531774809635</v>
      </c>
    </row>
    <row r="2240" spans="2:24" x14ac:dyDescent="0.3">
      <c r="B2240">
        <v>111</v>
      </c>
      <c r="C2240">
        <v>7</v>
      </c>
      <c r="D2240">
        <v>1058</v>
      </c>
      <c r="F2240">
        <v>1.14443612829</v>
      </c>
      <c r="R2240" s="73"/>
      <c r="X2240">
        <v>16.654967903099635</v>
      </c>
    </row>
    <row r="2241" spans="2:24" x14ac:dyDescent="0.3">
      <c r="B2241">
        <v>111</v>
      </c>
      <c r="C2241">
        <v>7</v>
      </c>
      <c r="D2241">
        <v>1112</v>
      </c>
      <c r="F2241">
        <v>0.61462165810499991</v>
      </c>
      <c r="R2241" s="73"/>
      <c r="X2241">
        <v>17.269589561204633</v>
      </c>
    </row>
    <row r="2242" spans="2:24" x14ac:dyDescent="0.3">
      <c r="B2242">
        <v>111</v>
      </c>
      <c r="C2242">
        <v>7</v>
      </c>
      <c r="D2242">
        <v>1159</v>
      </c>
      <c r="F2242">
        <v>0.34998328637999998</v>
      </c>
      <c r="R2242" s="73"/>
      <c r="X2242">
        <v>17.619572847584635</v>
      </c>
    </row>
    <row r="2243" spans="2:24" x14ac:dyDescent="0.3">
      <c r="B2243">
        <v>111</v>
      </c>
      <c r="C2243">
        <v>7</v>
      </c>
      <c r="D2243">
        <v>1210</v>
      </c>
      <c r="F2243">
        <v>0.34890783290999999</v>
      </c>
      <c r="R2243" s="73"/>
      <c r="X2243">
        <v>17.968480680494636</v>
      </c>
    </row>
    <row r="2244" spans="2:24" x14ac:dyDescent="0.3">
      <c r="B2244">
        <v>111</v>
      </c>
      <c r="C2244">
        <v>7</v>
      </c>
      <c r="D2244">
        <v>1264</v>
      </c>
      <c r="F2244">
        <v>0.26517609846000001</v>
      </c>
      <c r="R2244" s="73"/>
      <c r="X2244">
        <v>18.233656778954636</v>
      </c>
    </row>
    <row r="2245" spans="2:24" x14ac:dyDescent="0.3">
      <c r="B2245">
        <v>111</v>
      </c>
      <c r="C2245">
        <v>7</v>
      </c>
      <c r="D2245">
        <v>1325</v>
      </c>
      <c r="F2245">
        <v>0.20418252308999998</v>
      </c>
      <c r="R2245" s="73"/>
      <c r="X2245">
        <v>18.437839302044633</v>
      </c>
    </row>
    <row r="2246" spans="2:24" x14ac:dyDescent="0.3">
      <c r="B2246">
        <v>111</v>
      </c>
      <c r="C2246">
        <v>7</v>
      </c>
      <c r="D2246">
        <v>1386</v>
      </c>
      <c r="F2246">
        <v>0.15286802894999996</v>
      </c>
      <c r="R2246" s="73"/>
      <c r="X2246">
        <v>18.590707330994636</v>
      </c>
    </row>
    <row r="2247" spans="2:24" x14ac:dyDescent="0.3">
      <c r="B2247">
        <v>111</v>
      </c>
      <c r="C2247">
        <v>7</v>
      </c>
      <c r="D2247">
        <v>1460</v>
      </c>
      <c r="F2247">
        <v>0.17105855621399998</v>
      </c>
      <c r="R2247" s="73"/>
      <c r="X2247">
        <v>18.761765887208636</v>
      </c>
    </row>
    <row r="2248" spans="2:24" x14ac:dyDescent="0.3">
      <c r="B2248">
        <v>111</v>
      </c>
      <c r="C2248">
        <v>7</v>
      </c>
      <c r="D2248">
        <v>1522</v>
      </c>
      <c r="F2248">
        <v>0.105041076777</v>
      </c>
      <c r="R2248" s="73"/>
      <c r="X2248">
        <v>18.866806963985638</v>
      </c>
    </row>
    <row r="2249" spans="2:24" x14ac:dyDescent="0.3">
      <c r="B2249">
        <v>111</v>
      </c>
      <c r="C2249">
        <v>7</v>
      </c>
      <c r="D2249">
        <v>1523</v>
      </c>
      <c r="F2249">
        <v>0.71402428597500001</v>
      </c>
      <c r="R2249" s="73"/>
      <c r="X2249">
        <v>19.580831249960635</v>
      </c>
    </row>
    <row r="2250" spans="2:24" x14ac:dyDescent="0.3">
      <c r="B2250">
        <v>111</v>
      </c>
      <c r="C2250">
        <v>7</v>
      </c>
      <c r="D2250">
        <v>1530</v>
      </c>
      <c r="F2250">
        <v>1.4308908418349999</v>
      </c>
      <c r="R2250" s="73"/>
      <c r="X2250">
        <v>21.011722091795637</v>
      </c>
    </row>
    <row r="2251" spans="2:24" x14ac:dyDescent="0.3">
      <c r="B2251">
        <v>111</v>
      </c>
      <c r="C2251">
        <v>7</v>
      </c>
      <c r="D2251">
        <v>1544</v>
      </c>
      <c r="F2251">
        <v>1.2107147892839998</v>
      </c>
      <c r="R2251" s="73"/>
      <c r="X2251">
        <v>22.222436881079638</v>
      </c>
    </row>
    <row r="2252" spans="2:24" x14ac:dyDescent="0.3">
      <c r="B2252">
        <v>111</v>
      </c>
      <c r="C2252">
        <v>7</v>
      </c>
      <c r="D2252">
        <v>1580</v>
      </c>
      <c r="F2252">
        <v>1.4086904094900001</v>
      </c>
      <c r="R2252" s="73"/>
      <c r="X2252">
        <v>23.631127290569637</v>
      </c>
    </row>
    <row r="2253" spans="2:24" x14ac:dyDescent="0.3">
      <c r="B2253">
        <v>111</v>
      </c>
      <c r="C2253">
        <v>7</v>
      </c>
      <c r="D2253">
        <v>1616</v>
      </c>
      <c r="F2253">
        <v>0.75171124828799984</v>
      </c>
      <c r="R2253" s="73"/>
      <c r="X2253">
        <v>24.382838538857637</v>
      </c>
    </row>
    <row r="2254" spans="2:24" x14ac:dyDescent="0.3">
      <c r="B2254">
        <v>111</v>
      </c>
      <c r="C2254">
        <v>7</v>
      </c>
      <c r="D2254">
        <v>1678</v>
      </c>
      <c r="F2254">
        <v>0.66793342297499991</v>
      </c>
      <c r="R2254" s="73"/>
      <c r="X2254">
        <v>25.050771961832638</v>
      </c>
    </row>
    <row r="2255" spans="2:24" x14ac:dyDescent="0.3">
      <c r="B2255">
        <v>111</v>
      </c>
      <c r="C2255">
        <v>7</v>
      </c>
      <c r="D2255">
        <v>1756</v>
      </c>
      <c r="F2255">
        <v>0.46133881138799987</v>
      </c>
      <c r="R2255" s="73"/>
      <c r="X2255">
        <v>25.512110773220638</v>
      </c>
    </row>
    <row r="2256" spans="2:24" x14ac:dyDescent="0.3">
      <c r="B2256">
        <v>111</v>
      </c>
      <c r="C2256">
        <v>7</v>
      </c>
      <c r="D2256">
        <v>1817</v>
      </c>
      <c r="F2256">
        <v>0.2003416178399999</v>
      </c>
      <c r="R2256" s="73"/>
      <c r="X2256">
        <v>25.712452391060637</v>
      </c>
    </row>
    <row r="2257" spans="2:24" x14ac:dyDescent="0.3">
      <c r="B2257">
        <v>111</v>
      </c>
      <c r="C2257">
        <v>7</v>
      </c>
      <c r="D2257">
        <v>1858</v>
      </c>
      <c r="F2257">
        <v>0.12154160573099999</v>
      </c>
      <c r="R2257" s="73"/>
      <c r="X2257">
        <v>25.833993996791637</v>
      </c>
    </row>
    <row r="2258" spans="2:24" x14ac:dyDescent="0.3">
      <c r="B2258">
        <v>111</v>
      </c>
      <c r="C2258">
        <v>7</v>
      </c>
      <c r="D2258">
        <v>1911</v>
      </c>
      <c r="F2258">
        <v>0.17045937499499997</v>
      </c>
      <c r="R2258" s="73"/>
      <c r="X2258">
        <v>26.004453371786635</v>
      </c>
    </row>
    <row r="2259" spans="2:24" x14ac:dyDescent="0.3">
      <c r="B2259">
        <v>111</v>
      </c>
      <c r="C2259">
        <v>7</v>
      </c>
      <c r="D2259">
        <v>1974</v>
      </c>
      <c r="F2259">
        <v>0.13350986649000002</v>
      </c>
      <c r="R2259" s="73"/>
      <c r="X2259">
        <v>26.137963238276637</v>
      </c>
    </row>
    <row r="2260" spans="2:24" x14ac:dyDescent="0.3">
      <c r="B2260">
        <v>111</v>
      </c>
      <c r="C2260">
        <v>7</v>
      </c>
      <c r="D2260">
        <v>2009</v>
      </c>
      <c r="F2260">
        <v>7.3361290274999991E-2</v>
      </c>
      <c r="R2260" s="73"/>
      <c r="X2260">
        <v>26.211324528551636</v>
      </c>
    </row>
    <row r="2261" spans="2:24" x14ac:dyDescent="0.3">
      <c r="B2261">
        <v>111</v>
      </c>
      <c r="C2261">
        <v>7</v>
      </c>
      <c r="D2261">
        <v>2010</v>
      </c>
      <c r="F2261">
        <v>0.77454158909399995</v>
      </c>
      <c r="R2261" s="73"/>
      <c r="X2261">
        <v>26.985866117645635</v>
      </c>
    </row>
    <row r="2262" spans="2:24" x14ac:dyDescent="0.3">
      <c r="B2262">
        <v>111</v>
      </c>
      <c r="C2262">
        <v>7</v>
      </c>
      <c r="D2262">
        <v>2030</v>
      </c>
      <c r="F2262">
        <v>1.4212424878469998</v>
      </c>
      <c r="R2262" s="73"/>
      <c r="X2262">
        <v>28.407108605492635</v>
      </c>
    </row>
    <row r="2263" spans="2:24" x14ac:dyDescent="0.3">
      <c r="B2263">
        <v>111</v>
      </c>
      <c r="C2263">
        <v>7</v>
      </c>
      <c r="D2263">
        <v>2071</v>
      </c>
      <c r="F2263">
        <v>1.3688064493739995</v>
      </c>
      <c r="R2263" s="73"/>
      <c r="X2263">
        <v>29.775915054866633</v>
      </c>
    </row>
    <row r="2264" spans="2:24" x14ac:dyDescent="0.3">
      <c r="B2264">
        <v>111</v>
      </c>
      <c r="C2264">
        <v>7</v>
      </c>
      <c r="D2264">
        <v>2240</v>
      </c>
      <c r="F2264">
        <v>1.1590315682399999</v>
      </c>
      <c r="R2264" s="73"/>
      <c r="X2264">
        <v>30.934946623106633</v>
      </c>
    </row>
    <row r="2265" spans="2:24" x14ac:dyDescent="0.3">
      <c r="B2265">
        <v>111</v>
      </c>
      <c r="C2265">
        <v>7</v>
      </c>
      <c r="D2265">
        <v>2257</v>
      </c>
      <c r="F2265">
        <v>0.72265864097699994</v>
      </c>
      <c r="R2265" s="73"/>
      <c r="X2265">
        <v>31.657605264083632</v>
      </c>
    </row>
    <row r="2266" spans="2:24" x14ac:dyDescent="0.3">
      <c r="B2266">
        <v>111</v>
      </c>
      <c r="C2266">
        <v>7</v>
      </c>
      <c r="D2266">
        <v>2264</v>
      </c>
      <c r="F2266">
        <v>1.4268348458909998</v>
      </c>
      <c r="R2266" s="73"/>
      <c r="X2266">
        <v>33.084440109974629</v>
      </c>
    </row>
    <row r="2267" spans="2:24" x14ac:dyDescent="0.3">
      <c r="B2267">
        <v>111</v>
      </c>
      <c r="C2267">
        <v>7</v>
      </c>
      <c r="D2267">
        <v>2278</v>
      </c>
      <c r="F2267">
        <v>1.1579253875279998</v>
      </c>
      <c r="R2267" s="73"/>
      <c r="X2267">
        <v>34.242365497502632</v>
      </c>
    </row>
    <row r="2268" spans="2:24" x14ac:dyDescent="0.3">
      <c r="B2268">
        <v>111</v>
      </c>
      <c r="C2268">
        <v>7</v>
      </c>
      <c r="D2268">
        <v>2312</v>
      </c>
      <c r="F2268">
        <v>1.2313942231499997</v>
      </c>
      <c r="R2268" s="73"/>
      <c r="X2268">
        <v>35.473759720652623</v>
      </c>
    </row>
    <row r="2269" spans="2:24" x14ac:dyDescent="0.3">
      <c r="B2269">
        <v>111</v>
      </c>
      <c r="C2269">
        <v>7</v>
      </c>
      <c r="D2269">
        <v>2373</v>
      </c>
      <c r="F2269">
        <v>0.80998546274100003</v>
      </c>
      <c r="R2269" s="73"/>
      <c r="X2269">
        <v>36.283745183393627</v>
      </c>
    </row>
    <row r="2270" spans="2:24" x14ac:dyDescent="0.3">
      <c r="B2270">
        <v>111</v>
      </c>
      <c r="C2270">
        <v>7</v>
      </c>
      <c r="D2270">
        <v>2432</v>
      </c>
      <c r="F2270">
        <v>0.45235109310299998</v>
      </c>
      <c r="R2270" s="73"/>
      <c r="X2270">
        <v>36.736096276496632</v>
      </c>
    </row>
    <row r="2271" spans="2:24" x14ac:dyDescent="0.3">
      <c r="B2271">
        <v>111</v>
      </c>
      <c r="C2271">
        <v>7</v>
      </c>
      <c r="D2271">
        <v>2496</v>
      </c>
      <c r="F2271">
        <v>0.30822496450199999</v>
      </c>
      <c r="R2271" s="73"/>
      <c r="X2271">
        <v>37.044321240998627</v>
      </c>
    </row>
    <row r="2272" spans="2:24" x14ac:dyDescent="0.3">
      <c r="B2272">
        <v>111</v>
      </c>
      <c r="C2272">
        <v>7</v>
      </c>
      <c r="D2272">
        <v>2536</v>
      </c>
      <c r="F2272">
        <v>0.13581440963999997</v>
      </c>
      <c r="R2272" s="73"/>
      <c r="X2272">
        <v>37.180135650638633</v>
      </c>
    </row>
    <row r="2273" spans="2:24" x14ac:dyDescent="0.3">
      <c r="B2273">
        <v>111</v>
      </c>
      <c r="C2273">
        <v>7</v>
      </c>
      <c r="D2273">
        <v>2596</v>
      </c>
      <c r="F2273">
        <v>0.25150247576999996</v>
      </c>
      <c r="R2273" s="73"/>
      <c r="X2273">
        <v>37.431638126408629</v>
      </c>
    </row>
    <row r="2274" spans="2:24" x14ac:dyDescent="0.3">
      <c r="B2274">
        <v>120</v>
      </c>
      <c r="C2274">
        <v>34</v>
      </c>
      <c r="D2274">
        <v>0</v>
      </c>
      <c r="R2274" s="73">
        <f t="shared" ref="R2274:R2288" si="164">IF(D2274&gt;D2273,(U2274-U2273)/1/(D2274-D2273),0)</f>
        <v>0</v>
      </c>
      <c r="S2274" s="74">
        <f t="shared" ref="S2274:S2313" si="165">IF(D2274&gt;D2273,(U2274-U2273)/W2273/(D2274-D2273),0)</f>
        <v>0</v>
      </c>
      <c r="U2274" s="87">
        <v>0</v>
      </c>
      <c r="W2274" s="88">
        <f>100%-U2274</f>
        <v>1</v>
      </c>
    </row>
    <row r="2275" spans="2:24" x14ac:dyDescent="0.3">
      <c r="B2275">
        <v>120</v>
      </c>
      <c r="C2275">
        <v>34</v>
      </c>
      <c r="D2275">
        <v>7.0213000000000001</v>
      </c>
      <c r="R2275" s="73">
        <f t="shared" si="164"/>
        <v>6.6859413498924694E-5</v>
      </c>
      <c r="S2275" s="74">
        <f>IF(D2275&gt;D2274,(U2275-U2274)/W2274/(D2275-D2274),0)</f>
        <v>6.6859413498924694E-5</v>
      </c>
      <c r="U2275" s="86">
        <v>4.6944E-4</v>
      </c>
      <c r="W2275" s="88">
        <f t="shared" ref="W2275:W2299" si="166">100%-U2275</f>
        <v>0.99953055999999996</v>
      </c>
    </row>
    <row r="2276" spans="2:24" x14ac:dyDescent="0.3">
      <c r="B2276">
        <v>120</v>
      </c>
      <c r="C2276">
        <v>34</v>
      </c>
      <c r="D2276">
        <v>13.9533</v>
      </c>
      <c r="R2276" s="73">
        <f t="shared" si="164"/>
        <v>3.2348528563185227E-5</v>
      </c>
      <c r="S2276" s="74">
        <f t="shared" ref="S2276:S2287" si="167">IF(D2276&gt;D2275,(U2276-U2275)/W2275/(D2276-D2275),0)</f>
        <v>3.2363721388553868E-5</v>
      </c>
      <c r="U2276" s="86">
        <v>6.9368000000000001E-4</v>
      </c>
      <c r="W2276" s="88">
        <f t="shared" si="166"/>
        <v>0.99930631999999997</v>
      </c>
    </row>
    <row r="2277" spans="2:24" x14ac:dyDescent="0.3">
      <c r="B2277">
        <v>120</v>
      </c>
      <c r="C2277">
        <v>34</v>
      </c>
      <c r="D2277">
        <v>20.999500000000001</v>
      </c>
      <c r="R2277" s="73">
        <f t="shared" si="164"/>
        <v>1.4555363174477025E-5</v>
      </c>
      <c r="S2277" s="74">
        <f t="shared" si="167"/>
        <v>1.4565466947589228E-5</v>
      </c>
      <c r="U2277" s="86">
        <v>7.9624000000000003E-4</v>
      </c>
      <c r="W2277" s="88">
        <f t="shared" si="166"/>
        <v>0.99920376</v>
      </c>
    </row>
    <row r="2278" spans="2:24" x14ac:dyDescent="0.3">
      <c r="B2278">
        <v>120</v>
      </c>
      <c r="C2278">
        <v>34</v>
      </c>
      <c r="D2278">
        <v>27.9682</v>
      </c>
      <c r="R2278" s="73">
        <f t="shared" si="164"/>
        <v>2.0188844404264783E-5</v>
      </c>
      <c r="S2278" s="74">
        <f t="shared" si="167"/>
        <v>2.0204932379622736E-5</v>
      </c>
      <c r="U2278" s="86">
        <v>9.3692999999999999E-4</v>
      </c>
      <c r="W2278" s="88">
        <f t="shared" si="166"/>
        <v>0.99906307000000005</v>
      </c>
    </row>
    <row r="2279" spans="2:24" x14ac:dyDescent="0.3">
      <c r="B2279">
        <v>120</v>
      </c>
      <c r="C2279">
        <v>34</v>
      </c>
      <c r="D2279">
        <v>35.970199999999998</v>
      </c>
      <c r="R2279" s="73">
        <f t="shared" si="164"/>
        <v>1.6897025743564121E-5</v>
      </c>
      <c r="S2279" s="74">
        <f t="shared" si="167"/>
        <v>1.6912871920652737E-5</v>
      </c>
      <c r="U2279" s="86">
        <v>1.0721400000000001E-3</v>
      </c>
      <c r="W2279" s="88">
        <f t="shared" si="166"/>
        <v>0.99892786</v>
      </c>
    </row>
    <row r="2280" spans="2:24" x14ac:dyDescent="0.3">
      <c r="B2280">
        <v>120</v>
      </c>
      <c r="C2280">
        <v>34</v>
      </c>
      <c r="D2280">
        <v>41.973399999999998</v>
      </c>
      <c r="R2280" s="73">
        <f t="shared" si="164"/>
        <v>3.5414445628997774E-6</v>
      </c>
      <c r="S2280" s="74">
        <f t="shared" si="167"/>
        <v>3.5452455624771314E-6</v>
      </c>
      <c r="U2280" s="86">
        <v>1.0934E-3</v>
      </c>
      <c r="W2280" s="88">
        <f t="shared" si="166"/>
        <v>0.99890659999999998</v>
      </c>
    </row>
    <row r="2281" spans="2:24" x14ac:dyDescent="0.3">
      <c r="B2281">
        <v>120</v>
      </c>
      <c r="C2281">
        <v>34</v>
      </c>
      <c r="D2281">
        <v>50.994799999999998</v>
      </c>
      <c r="R2281" s="73">
        <f t="shared" si="164"/>
        <v>1.0003990511450557E-5</v>
      </c>
      <c r="S2281" s="74">
        <f t="shared" si="167"/>
        <v>1.0014940847773512E-5</v>
      </c>
      <c r="U2281" s="86">
        <v>1.1836500000000001E-3</v>
      </c>
      <c r="W2281" s="88">
        <f t="shared" si="166"/>
        <v>0.99881635000000002</v>
      </c>
    </row>
    <row r="2282" spans="2:24" x14ac:dyDescent="0.3">
      <c r="B2282">
        <v>120</v>
      </c>
      <c r="C2282">
        <v>34</v>
      </c>
      <c r="D2282">
        <v>58.989199999999997</v>
      </c>
      <c r="R2282" s="73">
        <f>IF(D2282&gt;D2281,(U2282-U2281)/1/(D2282-D2281),0)</f>
        <v>1.5579655759031293E-6</v>
      </c>
      <c r="S2282" s="74">
        <f t="shared" si="167"/>
        <v>1.5598118471960629E-6</v>
      </c>
      <c r="U2282" s="99">
        <f>0*0.117188%+1*(U2281+U2283)/2</f>
        <v>1.196105E-3</v>
      </c>
      <c r="W2282" s="88">
        <f>100%-U2282</f>
        <v>0.998803895</v>
      </c>
    </row>
    <row r="2283" spans="2:24" x14ac:dyDescent="0.3">
      <c r="B2283">
        <v>120</v>
      </c>
      <c r="C2283">
        <v>34</v>
      </c>
      <c r="D2283">
        <v>66.971299999999999</v>
      </c>
      <c r="R2283" s="73">
        <f t="shared" si="164"/>
        <v>1.5603663196401913E-6</v>
      </c>
      <c r="S2283" s="74">
        <f t="shared" si="167"/>
        <v>1.5622349166351532E-6</v>
      </c>
      <c r="U2283" s="86">
        <v>1.20856E-3</v>
      </c>
      <c r="W2283" s="88">
        <f t="shared" si="166"/>
        <v>0.99879143999999997</v>
      </c>
    </row>
    <row r="2284" spans="2:24" x14ac:dyDescent="0.3">
      <c r="B2284">
        <v>120</v>
      </c>
      <c r="C2284">
        <v>34</v>
      </c>
      <c r="D2284">
        <v>77.957899999999995</v>
      </c>
      <c r="R2284" s="73">
        <f t="shared" si="164"/>
        <v>4.505488504177903E-7</v>
      </c>
      <c r="S2284" s="74">
        <f t="shared" si="167"/>
        <v>4.5109402461217558E-7</v>
      </c>
      <c r="U2284" s="86">
        <v>1.2135100000000001E-3</v>
      </c>
      <c r="W2284" s="88">
        <f t="shared" si="166"/>
        <v>0.99878648999999997</v>
      </c>
    </row>
    <row r="2285" spans="2:24" x14ac:dyDescent="0.3">
      <c r="B2285">
        <v>120</v>
      </c>
      <c r="C2285">
        <v>34</v>
      </c>
      <c r="D2285">
        <v>86.947800000000001</v>
      </c>
      <c r="R2285" s="73">
        <f t="shared" si="164"/>
        <v>5.254785926428525E-6</v>
      </c>
      <c r="S2285" s="74">
        <f t="shared" si="167"/>
        <v>5.2611704093319533E-6</v>
      </c>
      <c r="U2285" s="86">
        <v>1.2607499999999999E-3</v>
      </c>
      <c r="W2285" s="88">
        <f t="shared" si="166"/>
        <v>0.99873924999999997</v>
      </c>
    </row>
    <row r="2286" spans="2:24" x14ac:dyDescent="0.3">
      <c r="B2286">
        <v>120</v>
      </c>
      <c r="C2286">
        <v>34</v>
      </c>
      <c r="D2286">
        <v>97.95</v>
      </c>
      <c r="R2286" s="73">
        <f t="shared" si="164"/>
        <v>6.2033047935867316E-6</v>
      </c>
      <c r="S2286" s="74">
        <f t="shared" si="167"/>
        <v>6.2111354826464779E-6</v>
      </c>
      <c r="U2286" s="86">
        <v>1.3289999999999999E-3</v>
      </c>
      <c r="W2286" s="88">
        <f t="shared" si="166"/>
        <v>0.99867099999999998</v>
      </c>
    </row>
    <row r="2287" spans="2:24" x14ac:dyDescent="0.3">
      <c r="B2287">
        <v>121</v>
      </c>
      <c r="C2287">
        <v>34</v>
      </c>
      <c r="D2287">
        <v>0</v>
      </c>
      <c r="R2287" s="73">
        <f t="shared" si="164"/>
        <v>0</v>
      </c>
      <c r="S2287" s="74">
        <f t="shared" si="167"/>
        <v>0</v>
      </c>
      <c r="U2287" s="87">
        <v>0</v>
      </c>
      <c r="W2287" s="88">
        <f t="shared" si="166"/>
        <v>1</v>
      </c>
    </row>
    <row r="2288" spans="2:24" x14ac:dyDescent="0.3">
      <c r="B2288">
        <v>121</v>
      </c>
      <c r="C2288">
        <v>34</v>
      </c>
      <c r="D2288">
        <v>7.0213000000000001</v>
      </c>
      <c r="R2288" s="73">
        <f t="shared" si="164"/>
        <v>4.2720009115121131E-5</v>
      </c>
      <c r="S2288" s="74">
        <f t="shared" si="165"/>
        <v>4.2720009115121131E-5</v>
      </c>
      <c r="U2288" s="86">
        <v>2.9995E-4</v>
      </c>
      <c r="W2288" s="88">
        <f t="shared" si="166"/>
        <v>0.99970004999999995</v>
      </c>
    </row>
    <row r="2289" spans="2:23" x14ac:dyDescent="0.3">
      <c r="B2289">
        <v>121</v>
      </c>
      <c r="C2289">
        <v>34</v>
      </c>
      <c r="D2289">
        <v>13.9533</v>
      </c>
      <c r="R2289" s="73">
        <f t="shared" ref="R2289:R2299" si="168">IF(D2289&gt;D2288,(U2289-U2288)/1/(D2289-D2288),0)</f>
        <v>1.1563762261973459E-5</v>
      </c>
      <c r="S2289" s="74">
        <f t="shared" ref="S2289:S2299" si="169">IF(D2289&gt;D2288,(U2289-U2288)/W2288/(D2289-D2288),0)</f>
        <v>1.1567231853167817E-5</v>
      </c>
      <c r="U2289" s="86">
        <v>3.8011000000000002E-4</v>
      </c>
      <c r="W2289" s="88">
        <f t="shared" si="166"/>
        <v>0.99961988999999996</v>
      </c>
    </row>
    <row r="2290" spans="2:23" x14ac:dyDescent="0.3">
      <c r="B2290">
        <v>121</v>
      </c>
      <c r="C2290">
        <v>34</v>
      </c>
      <c r="D2290">
        <v>20.999500000000001</v>
      </c>
      <c r="R2290" s="73">
        <f t="shared" si="168"/>
        <v>9.4958984984814487E-6</v>
      </c>
      <c r="S2290" s="74">
        <f t="shared" si="169"/>
        <v>9.4995093569831324E-6</v>
      </c>
      <c r="U2290" s="86">
        <v>4.4702000000000001E-4</v>
      </c>
      <c r="W2290" s="88">
        <f t="shared" si="166"/>
        <v>0.99955298000000004</v>
      </c>
    </row>
    <row r="2291" spans="2:23" x14ac:dyDescent="0.3">
      <c r="B2291">
        <v>121</v>
      </c>
      <c r="C2291">
        <v>34</v>
      </c>
      <c r="D2291">
        <v>27.9682</v>
      </c>
      <c r="R2291" s="73">
        <f t="shared" si="168"/>
        <v>1.6772138275431573E-5</v>
      </c>
      <c r="S2291" s="74">
        <f t="shared" si="169"/>
        <v>1.6779639109706394E-5</v>
      </c>
      <c r="U2291" s="86">
        <v>5.6389999999999999E-4</v>
      </c>
      <c r="W2291" s="88">
        <f t="shared" si="166"/>
        <v>0.99943610000000005</v>
      </c>
    </row>
    <row r="2292" spans="2:23" x14ac:dyDescent="0.3">
      <c r="B2292">
        <v>121</v>
      </c>
      <c r="C2292">
        <v>34</v>
      </c>
      <c r="D2292">
        <v>35.970199999999998</v>
      </c>
      <c r="R2292" s="73">
        <f t="shared" si="168"/>
        <v>1.9681329667583098E-5</v>
      </c>
      <c r="S2292" s="74">
        <f t="shared" si="169"/>
        <v>1.9692434231246098E-5</v>
      </c>
      <c r="U2292" s="86">
        <v>7.2138999999999992E-4</v>
      </c>
      <c r="W2292" s="88">
        <f t="shared" si="166"/>
        <v>0.99927860999999996</v>
      </c>
    </row>
    <row r="2293" spans="2:23" x14ac:dyDescent="0.3">
      <c r="B2293">
        <v>121</v>
      </c>
      <c r="C2293">
        <v>34</v>
      </c>
      <c r="D2293">
        <v>41.973399999999998</v>
      </c>
      <c r="R2293" s="73">
        <f t="shared" si="168"/>
        <v>1.4075826226012819E-6</v>
      </c>
      <c r="S2293" s="74">
        <f t="shared" si="169"/>
        <v>1.4085987716691764E-6</v>
      </c>
      <c r="U2293" s="86">
        <v>7.2983999999999994E-4</v>
      </c>
      <c r="W2293" s="88">
        <f t="shared" si="166"/>
        <v>0.99927016000000002</v>
      </c>
    </row>
    <row r="2294" spans="2:23" x14ac:dyDescent="0.3">
      <c r="B2294">
        <v>121</v>
      </c>
      <c r="C2294">
        <v>34</v>
      </c>
      <c r="D2294">
        <v>50.994799999999998</v>
      </c>
      <c r="R2294" s="73">
        <f t="shared" si="168"/>
        <v>9.8997938235750665E-6</v>
      </c>
      <c r="S2294" s="74">
        <f t="shared" si="169"/>
        <v>9.9070243662385226E-6</v>
      </c>
      <c r="U2294" s="86">
        <v>8.1915000000000004E-4</v>
      </c>
      <c r="W2294" s="88">
        <f t="shared" si="166"/>
        <v>0.99918085000000001</v>
      </c>
    </row>
    <row r="2295" spans="2:23" x14ac:dyDescent="0.3">
      <c r="B2295">
        <v>121</v>
      </c>
      <c r="C2295">
        <v>34</v>
      </c>
      <c r="D2295">
        <v>58.989199999999997</v>
      </c>
      <c r="R2295" s="73">
        <f t="shared" si="168"/>
        <v>2.7056439507655255E-6</v>
      </c>
      <c r="S2295" s="74">
        <f t="shared" si="169"/>
        <v>2.707862096001465E-6</v>
      </c>
      <c r="U2295" s="99">
        <f>0*0.11719%+1*(U2294+U2296)/2</f>
        <v>8.4077999999999996E-4</v>
      </c>
      <c r="W2295" s="88">
        <f t="shared" si="166"/>
        <v>0.99915922000000001</v>
      </c>
    </row>
    <row r="2296" spans="2:23" x14ac:dyDescent="0.3">
      <c r="B2296">
        <v>121</v>
      </c>
      <c r="C2296">
        <v>34</v>
      </c>
      <c r="D2296">
        <v>66.975800000000007</v>
      </c>
      <c r="R2296" s="73">
        <f t="shared" si="168"/>
        <v>2.7082863796859732E-6</v>
      </c>
      <c r="S2296" s="74">
        <f t="shared" si="169"/>
        <v>2.7105653688367839E-6</v>
      </c>
      <c r="U2296" s="86">
        <v>8.6240999999999998E-4</v>
      </c>
      <c r="W2296" s="88">
        <f t="shared" si="166"/>
        <v>0.99913759000000002</v>
      </c>
    </row>
    <row r="2297" spans="2:23" x14ac:dyDescent="0.3">
      <c r="B2297">
        <v>121</v>
      </c>
      <c r="C2297">
        <v>34</v>
      </c>
      <c r="D2297">
        <v>78.019199999999998</v>
      </c>
      <c r="R2297" s="73">
        <f t="shared" si="168"/>
        <v>2.6432077077711605E-6</v>
      </c>
      <c r="S2297" s="74">
        <f t="shared" si="169"/>
        <v>2.6454892041156815E-6</v>
      </c>
      <c r="U2297" s="86">
        <v>8.9159999999999999E-4</v>
      </c>
      <c r="W2297" s="88">
        <f t="shared" si="166"/>
        <v>0.99910840000000001</v>
      </c>
    </row>
    <row r="2298" spans="2:23" x14ac:dyDescent="0.3">
      <c r="B2298">
        <v>121</v>
      </c>
      <c r="C2298">
        <v>34</v>
      </c>
      <c r="D2298">
        <v>86.991399999999999</v>
      </c>
      <c r="R2298" s="73">
        <f t="shared" si="168"/>
        <v>2.7328860257239012E-6</v>
      </c>
      <c r="S2298" s="74">
        <f t="shared" si="169"/>
        <v>2.7353248413524509E-6</v>
      </c>
      <c r="U2298" s="86">
        <v>9.1611999999999998E-4</v>
      </c>
      <c r="W2298" s="88">
        <f t="shared" si="166"/>
        <v>0.99908388000000004</v>
      </c>
    </row>
    <row r="2299" spans="2:23" x14ac:dyDescent="0.3">
      <c r="B2299">
        <v>121</v>
      </c>
      <c r="C2299">
        <v>34</v>
      </c>
      <c r="D2299">
        <v>97.961399999999998</v>
      </c>
      <c r="R2299" s="73">
        <f t="shared" si="168"/>
        <v>5.3354603463992709E-6</v>
      </c>
      <c r="S2299" s="74">
        <f t="shared" si="169"/>
        <v>5.3403527503609314E-6</v>
      </c>
      <c r="U2299" s="86">
        <v>9.7464999999999997E-4</v>
      </c>
      <c r="W2299" s="88">
        <f t="shared" si="166"/>
        <v>0.99902535000000003</v>
      </c>
    </row>
    <row r="2300" spans="2:23" x14ac:dyDescent="0.3">
      <c r="B2300">
        <v>168</v>
      </c>
      <c r="C2300">
        <v>32</v>
      </c>
      <c r="D2300">
        <v>0</v>
      </c>
      <c r="R2300" s="73">
        <f t="shared" ref="R2300:R2356" si="170">IF(D2300&gt;D2299,(U2300-U2299)/1/(D2300-D2299),0)</f>
        <v>0</v>
      </c>
      <c r="S2300" s="74">
        <f t="shared" si="165"/>
        <v>0</v>
      </c>
      <c r="U2300" s="86">
        <f>100%-W2300</f>
        <v>0</v>
      </c>
      <c r="W2300" s="88">
        <v>1</v>
      </c>
    </row>
    <row r="2301" spans="2:23" x14ac:dyDescent="0.3">
      <c r="B2301">
        <v>168</v>
      </c>
      <c r="C2301">
        <v>32</v>
      </c>
      <c r="D2301">
        <v>0.23</v>
      </c>
      <c r="R2301" s="73">
        <f t="shared" si="170"/>
        <v>1.3478260869566628E-4</v>
      </c>
      <c r="S2301" s="74">
        <f t="shared" si="165"/>
        <v>1.3478260869566628E-4</v>
      </c>
      <c r="U2301" s="86">
        <f t="shared" ref="U2301:U2364" si="171">100%-W2301</f>
        <v>3.1000000000003247E-5</v>
      </c>
      <c r="W2301" s="85">
        <v>0.999969</v>
      </c>
    </row>
    <row r="2302" spans="2:23" x14ac:dyDescent="0.3">
      <c r="B2302">
        <v>168</v>
      </c>
      <c r="C2302">
        <v>32</v>
      </c>
      <c r="D2302">
        <v>0.246</v>
      </c>
      <c r="R2302" s="73">
        <f t="shared" si="170"/>
        <v>1.000000000001001E-3</v>
      </c>
      <c r="S2302" s="74">
        <f t="shared" si="165"/>
        <v>1.0000310009620308E-3</v>
      </c>
      <c r="U2302" s="86">
        <f t="shared" si="171"/>
        <v>4.7000000000019249E-5</v>
      </c>
      <c r="W2302" s="85">
        <v>0.99995299999999998</v>
      </c>
    </row>
    <row r="2303" spans="2:23" x14ac:dyDescent="0.3">
      <c r="B2303">
        <v>168</v>
      </c>
      <c r="C2303">
        <v>32</v>
      </c>
      <c r="D2303">
        <v>2.008</v>
      </c>
      <c r="R2303" s="73">
        <f t="shared" si="170"/>
        <v>9.2111237230422312E-4</v>
      </c>
      <c r="S2303" s="74">
        <f t="shared" si="165"/>
        <v>9.2115566662055422E-4</v>
      </c>
      <c r="U2303" s="86">
        <f t="shared" si="171"/>
        <v>1.6700000000000603E-3</v>
      </c>
      <c r="W2303" s="85">
        <v>0.99832999999999994</v>
      </c>
    </row>
    <row r="2304" spans="2:23" x14ac:dyDescent="0.3">
      <c r="B2304">
        <v>168</v>
      </c>
      <c r="C2304">
        <v>32</v>
      </c>
      <c r="D2304">
        <v>4.1120000000000001</v>
      </c>
      <c r="R2304" s="73">
        <f t="shared" si="170"/>
        <v>7.3574144486686442E-4</v>
      </c>
      <c r="S2304" s="74">
        <f t="shared" si="165"/>
        <v>7.369721884215284E-4</v>
      </c>
      <c r="U2304" s="86">
        <f t="shared" si="171"/>
        <v>3.2179999999999431E-3</v>
      </c>
      <c r="W2304" s="85">
        <v>0.99678200000000006</v>
      </c>
    </row>
    <row r="2305" spans="2:23" x14ac:dyDescent="0.3">
      <c r="B2305">
        <v>168</v>
      </c>
      <c r="C2305">
        <v>32</v>
      </c>
      <c r="D2305">
        <v>5.5330000000000004</v>
      </c>
      <c r="R2305" s="73">
        <f t="shared" si="170"/>
        <v>9.6622097114712762E-4</v>
      </c>
      <c r="S2305" s="74">
        <f t="shared" si="165"/>
        <v>9.6934030825910537E-4</v>
      </c>
      <c r="U2305" s="86">
        <f t="shared" si="171"/>
        <v>4.5910000000000117E-3</v>
      </c>
      <c r="W2305" s="85">
        <v>0.99540899999999999</v>
      </c>
    </row>
    <row r="2306" spans="2:23" x14ac:dyDescent="0.3">
      <c r="B2306">
        <v>168</v>
      </c>
      <c r="C2306">
        <v>32</v>
      </c>
      <c r="D2306">
        <v>5.6920000000000002</v>
      </c>
      <c r="R2306" s="73">
        <f t="shared" si="170"/>
        <v>9.4968553459057485E-4</v>
      </c>
      <c r="S2306" s="74">
        <f t="shared" si="165"/>
        <v>9.5406564998967746E-4</v>
      </c>
      <c r="U2306" s="86">
        <f t="shared" si="171"/>
        <v>4.741999999999913E-3</v>
      </c>
      <c r="W2306" s="85">
        <v>0.99525800000000009</v>
      </c>
    </row>
    <row r="2307" spans="2:23" x14ac:dyDescent="0.3">
      <c r="B2307">
        <v>168</v>
      </c>
      <c r="C2307">
        <v>32</v>
      </c>
      <c r="D2307">
        <v>7.3529999999999998</v>
      </c>
      <c r="R2307" s="73">
        <f t="shared" si="170"/>
        <v>8.4105960264906261E-4</v>
      </c>
      <c r="S2307" s="74">
        <f t="shared" si="165"/>
        <v>8.4506690993597889E-4</v>
      </c>
      <c r="U2307" s="86">
        <f t="shared" si="171"/>
        <v>6.1390000000000056E-3</v>
      </c>
      <c r="W2307" s="85">
        <v>0.99386099999999999</v>
      </c>
    </row>
    <row r="2308" spans="2:23" x14ac:dyDescent="0.3">
      <c r="B2308">
        <v>168</v>
      </c>
      <c r="C2308">
        <v>32</v>
      </c>
      <c r="D2308">
        <v>9.2859999999999996</v>
      </c>
      <c r="R2308" s="73">
        <f t="shared" si="170"/>
        <v>7.6202793585103867E-4</v>
      </c>
      <c r="S2308" s="74">
        <f t="shared" si="165"/>
        <v>7.6673492153433802E-4</v>
      </c>
      <c r="U2308" s="86">
        <f t="shared" si="171"/>
        <v>7.6120000000000632E-3</v>
      </c>
      <c r="W2308" s="85">
        <v>0.99238799999999994</v>
      </c>
    </row>
    <row r="2309" spans="2:23" x14ac:dyDescent="0.3">
      <c r="B2309">
        <v>168</v>
      </c>
      <c r="C2309">
        <v>32</v>
      </c>
      <c r="D2309">
        <v>10.935</v>
      </c>
      <c r="R2309" s="73">
        <f t="shared" si="170"/>
        <v>9.5391146149177361E-4</v>
      </c>
      <c r="S2309" s="74">
        <f t="shared" si="165"/>
        <v>9.6122833155154398E-4</v>
      </c>
      <c r="U2309" s="86">
        <f t="shared" si="171"/>
        <v>9.1849999999999987E-3</v>
      </c>
      <c r="W2309" s="85">
        <v>0.990815</v>
      </c>
    </row>
    <row r="2310" spans="2:23" x14ac:dyDescent="0.3">
      <c r="B2310">
        <v>168</v>
      </c>
      <c r="C2310">
        <v>32</v>
      </c>
      <c r="D2310">
        <v>11.016999999999999</v>
      </c>
      <c r="R2310" s="73">
        <f t="shared" si="170"/>
        <v>9.1463414634205121E-4</v>
      </c>
      <c r="S2310" s="74">
        <f t="shared" si="165"/>
        <v>9.2311293868386243E-4</v>
      </c>
      <c r="U2310" s="86">
        <f t="shared" si="171"/>
        <v>9.260000000000046E-3</v>
      </c>
      <c r="W2310" s="85">
        <v>0.99073999999999995</v>
      </c>
    </row>
    <row r="2311" spans="2:23" x14ac:dyDescent="0.3">
      <c r="B2311">
        <v>168</v>
      </c>
      <c r="C2311">
        <v>32</v>
      </c>
      <c r="D2311">
        <v>12.925000000000001</v>
      </c>
      <c r="R2311" s="73">
        <f t="shared" si="170"/>
        <v>7.8459119496853747E-4</v>
      </c>
      <c r="S2311" s="74">
        <f t="shared" si="165"/>
        <v>7.9192441505191835E-4</v>
      </c>
      <c r="U2311" s="86">
        <f t="shared" si="171"/>
        <v>1.0757000000000017E-2</v>
      </c>
      <c r="W2311" s="85">
        <v>0.98924299999999998</v>
      </c>
    </row>
    <row r="2312" spans="2:23" x14ac:dyDescent="0.3">
      <c r="B2312">
        <v>168</v>
      </c>
      <c r="C2312">
        <v>32</v>
      </c>
      <c r="D2312">
        <v>15.028</v>
      </c>
      <c r="R2312" s="73">
        <f t="shared" si="170"/>
        <v>6.885401806942487E-4</v>
      </c>
      <c r="S2312" s="74">
        <f t="shared" si="165"/>
        <v>6.9602734686446976E-4</v>
      </c>
      <c r="U2312" s="86">
        <f t="shared" si="171"/>
        <v>1.2205000000000021E-2</v>
      </c>
      <c r="W2312" s="85">
        <v>0.98779499999999998</v>
      </c>
    </row>
    <row r="2313" spans="2:23" x14ac:dyDescent="0.3">
      <c r="B2313">
        <v>168</v>
      </c>
      <c r="C2313">
        <v>32</v>
      </c>
      <c r="D2313">
        <v>16.117999999999999</v>
      </c>
      <c r="R2313" s="73">
        <f t="shared" si="170"/>
        <v>8.7614678899086316E-4</v>
      </c>
      <c r="S2313" s="74">
        <f t="shared" si="165"/>
        <v>8.869722857382991E-4</v>
      </c>
      <c r="U2313" s="86">
        <f t="shared" si="171"/>
        <v>1.3160000000000061E-2</v>
      </c>
      <c r="W2313" s="85">
        <v>0.98683999999999994</v>
      </c>
    </row>
    <row r="2314" spans="2:23" x14ac:dyDescent="0.3">
      <c r="B2314">
        <v>168</v>
      </c>
      <c r="C2314">
        <v>32</v>
      </c>
      <c r="D2314">
        <v>17.018000000000001</v>
      </c>
      <c r="R2314" s="73">
        <f t="shared" si="170"/>
        <v>8.8111111111115756E-4</v>
      </c>
      <c r="S2314" s="74">
        <f t="shared" ref="S2314:S2377" si="172">IF(D2314&gt;D2313,(U2314-U2313)/W2313/(D2314-D2313),0)</f>
        <v>8.9286116402978964E-4</v>
      </c>
      <c r="U2314" s="86">
        <f t="shared" si="171"/>
        <v>1.3953000000000104E-2</v>
      </c>
      <c r="W2314" s="85">
        <v>0.9860469999999999</v>
      </c>
    </row>
    <row r="2315" spans="2:23" x14ac:dyDescent="0.3">
      <c r="B2315">
        <v>168</v>
      </c>
      <c r="C2315">
        <v>32</v>
      </c>
      <c r="D2315">
        <v>19.634</v>
      </c>
      <c r="R2315" s="73">
        <f t="shared" si="170"/>
        <v>7.4426605504584141E-4</v>
      </c>
      <c r="S2315" s="74">
        <f t="shared" si="172"/>
        <v>7.5479774802402074E-4</v>
      </c>
      <c r="U2315" s="86">
        <f t="shared" si="171"/>
        <v>1.5900000000000025E-2</v>
      </c>
      <c r="W2315" s="85">
        <v>0.98409999999999997</v>
      </c>
    </row>
    <row r="2316" spans="2:23" x14ac:dyDescent="0.3">
      <c r="B2316">
        <v>168</v>
      </c>
      <c r="C2316">
        <v>32</v>
      </c>
      <c r="D2316">
        <v>21.76</v>
      </c>
      <c r="R2316" s="73">
        <f t="shared" si="170"/>
        <v>7.1213546566322415E-4</v>
      </c>
      <c r="S2316" s="74">
        <f t="shared" si="172"/>
        <v>7.2364136334033549E-4</v>
      </c>
      <c r="U2316" s="86">
        <f t="shared" si="171"/>
        <v>1.7414000000000041E-2</v>
      </c>
      <c r="W2316" s="85">
        <v>0.98258599999999996</v>
      </c>
    </row>
    <row r="2317" spans="2:23" x14ac:dyDescent="0.3">
      <c r="B2317">
        <v>168</v>
      </c>
      <c r="C2317">
        <v>32</v>
      </c>
      <c r="D2317">
        <v>21.908000000000001</v>
      </c>
      <c r="R2317" s="73">
        <f t="shared" si="170"/>
        <v>7.36486486486662E-4</v>
      </c>
      <c r="S2317" s="74">
        <f t="shared" si="172"/>
        <v>7.4953895789952435E-4</v>
      </c>
      <c r="U2317" s="86">
        <f t="shared" si="171"/>
        <v>1.7523000000000066E-2</v>
      </c>
      <c r="W2317" s="85">
        <v>0.98247699999999993</v>
      </c>
    </row>
    <row r="2318" spans="2:23" x14ac:dyDescent="0.3">
      <c r="B2318">
        <v>168</v>
      </c>
      <c r="C2318">
        <v>32</v>
      </c>
      <c r="D2318">
        <v>24.637</v>
      </c>
      <c r="R2318" s="73">
        <f t="shared" si="170"/>
        <v>6.9549285452541031E-4</v>
      </c>
      <c r="S2318" s="74">
        <f t="shared" si="172"/>
        <v>7.0789733960735003E-4</v>
      </c>
      <c r="U2318" s="86">
        <f t="shared" si="171"/>
        <v>1.9420999999999911E-2</v>
      </c>
      <c r="W2318" s="85">
        <v>0.98057900000000009</v>
      </c>
    </row>
    <row r="2319" spans="2:23" x14ac:dyDescent="0.3">
      <c r="B2319">
        <v>168</v>
      </c>
      <c r="C2319">
        <v>32</v>
      </c>
      <c r="D2319">
        <v>27.265999999999998</v>
      </c>
      <c r="R2319" s="73">
        <f t="shared" si="170"/>
        <v>5.3214149866871068E-4</v>
      </c>
      <c r="S2319" s="74">
        <f t="shared" si="172"/>
        <v>5.4268090451530231E-4</v>
      </c>
      <c r="U2319" s="86">
        <f t="shared" si="171"/>
        <v>2.081999999999995E-2</v>
      </c>
      <c r="W2319" s="85">
        <v>0.97918000000000005</v>
      </c>
    </row>
    <row r="2320" spans="2:23" x14ac:dyDescent="0.3">
      <c r="B2320">
        <v>168</v>
      </c>
      <c r="C2320">
        <v>32</v>
      </c>
      <c r="D2320">
        <v>27.422999999999998</v>
      </c>
      <c r="R2320" s="73">
        <f t="shared" si="170"/>
        <v>6.3057324840738987E-4</v>
      </c>
      <c r="S2320" s="74">
        <f t="shared" si="172"/>
        <v>6.4398093139911956E-4</v>
      </c>
      <c r="U2320" s="86">
        <f t="shared" si="171"/>
        <v>2.091899999999991E-2</v>
      </c>
      <c r="W2320" s="85">
        <v>0.97908100000000009</v>
      </c>
    </row>
    <row r="2321" spans="2:23" x14ac:dyDescent="0.3">
      <c r="B2321">
        <v>168</v>
      </c>
      <c r="C2321">
        <v>32</v>
      </c>
      <c r="D2321">
        <v>30.039000000000001</v>
      </c>
      <c r="R2321" s="73">
        <f t="shared" si="170"/>
        <v>7.5382262996945043E-4</v>
      </c>
      <c r="S2321" s="74">
        <f t="shared" si="172"/>
        <v>7.6992876990713784E-4</v>
      </c>
      <c r="U2321" s="86">
        <f t="shared" si="171"/>
        <v>2.2890999999999995E-2</v>
      </c>
      <c r="W2321" s="85">
        <v>0.97710900000000001</v>
      </c>
    </row>
    <row r="2322" spans="2:23" x14ac:dyDescent="0.3">
      <c r="B2322">
        <v>168</v>
      </c>
      <c r="C2322">
        <v>32</v>
      </c>
      <c r="D2322">
        <v>32.322000000000003</v>
      </c>
      <c r="R2322" s="73">
        <f t="shared" si="170"/>
        <v>6.0446780551902586E-4</v>
      </c>
      <c r="S2322" s="74">
        <f t="shared" si="172"/>
        <v>6.1862883825553332E-4</v>
      </c>
      <c r="U2322" s="86">
        <f t="shared" si="171"/>
        <v>2.4270999999999932E-2</v>
      </c>
      <c r="W2322" s="85">
        <v>0.97572900000000007</v>
      </c>
    </row>
    <row r="2323" spans="2:23" x14ac:dyDescent="0.3">
      <c r="B2323">
        <v>168</v>
      </c>
      <c r="C2323">
        <v>32</v>
      </c>
      <c r="D2323">
        <v>32.654000000000003</v>
      </c>
      <c r="R2323" s="73">
        <f t="shared" si="170"/>
        <v>6.5662650602424995E-4</v>
      </c>
      <c r="S2323" s="74">
        <f t="shared" si="172"/>
        <v>6.7295991614910492E-4</v>
      </c>
      <c r="U2323" s="86">
        <f t="shared" si="171"/>
        <v>2.4488999999999983E-2</v>
      </c>
      <c r="W2323" s="85">
        <v>0.97551100000000002</v>
      </c>
    </row>
    <row r="2324" spans="2:23" x14ac:dyDescent="0.3">
      <c r="B2324">
        <v>168</v>
      </c>
      <c r="C2324">
        <v>32</v>
      </c>
      <c r="D2324">
        <v>35.042000000000002</v>
      </c>
      <c r="R2324" s="73">
        <f t="shared" si="170"/>
        <v>8.6767169179227991E-4</v>
      </c>
      <c r="S2324" s="74">
        <f t="shared" si="172"/>
        <v>8.8945351901954957E-4</v>
      </c>
      <c r="U2324" s="86">
        <f t="shared" si="171"/>
        <v>2.6560999999999946E-2</v>
      </c>
      <c r="W2324" s="85">
        <v>0.97343900000000005</v>
      </c>
    </row>
    <row r="2325" spans="2:23" x14ac:dyDescent="0.3">
      <c r="B2325">
        <v>168</v>
      </c>
      <c r="C2325">
        <v>32</v>
      </c>
      <c r="D2325">
        <v>37.372999999999998</v>
      </c>
      <c r="R2325" s="73">
        <f t="shared" si="170"/>
        <v>9.6396396396396516E-4</v>
      </c>
      <c r="S2325" s="74">
        <f t="shared" si="172"/>
        <v>9.9026643062787218E-4</v>
      </c>
      <c r="U2325" s="86">
        <f t="shared" si="171"/>
        <v>2.8807999999999945E-2</v>
      </c>
      <c r="W2325" s="85">
        <v>0.97119200000000006</v>
      </c>
    </row>
    <row r="2326" spans="2:23" x14ac:dyDescent="0.3">
      <c r="B2326">
        <v>168</v>
      </c>
      <c r="C2326">
        <v>32</v>
      </c>
      <c r="D2326">
        <v>37.872999999999998</v>
      </c>
      <c r="R2326" s="73">
        <f t="shared" si="170"/>
        <v>7.8200000000006042E-4</v>
      </c>
      <c r="S2326" s="74">
        <f t="shared" si="172"/>
        <v>8.0519608892995454E-4</v>
      </c>
      <c r="U2326" s="86">
        <f t="shared" si="171"/>
        <v>2.9198999999999975E-2</v>
      </c>
      <c r="W2326" s="85">
        <v>0.97080100000000003</v>
      </c>
    </row>
    <row r="2327" spans="2:23" x14ac:dyDescent="0.3">
      <c r="B2327">
        <v>168</v>
      </c>
      <c r="C2327">
        <v>32</v>
      </c>
      <c r="D2327">
        <v>39.648000000000003</v>
      </c>
      <c r="R2327" s="73">
        <f t="shared" si="170"/>
        <v>6.3774647887324977E-4</v>
      </c>
      <c r="S2327" s="74">
        <f t="shared" si="172"/>
        <v>6.5692812314083909E-4</v>
      </c>
      <c r="U2327" s="86">
        <f t="shared" si="171"/>
        <v>3.0330999999999997E-2</v>
      </c>
      <c r="W2327" s="85">
        <v>0.969669</v>
      </c>
    </row>
    <row r="2328" spans="2:23" x14ac:dyDescent="0.3">
      <c r="B2328">
        <v>168</v>
      </c>
      <c r="C2328">
        <v>32</v>
      </c>
      <c r="D2328">
        <v>42.377000000000002</v>
      </c>
      <c r="R2328" s="73">
        <f t="shared" si="170"/>
        <v>5.5807988274094995E-4</v>
      </c>
      <c r="S2328" s="74">
        <f t="shared" si="172"/>
        <v>5.7553647970694124E-4</v>
      </c>
      <c r="U2328" s="86">
        <f t="shared" si="171"/>
        <v>3.1854000000000049E-2</v>
      </c>
      <c r="W2328" s="85">
        <v>0.96814599999999995</v>
      </c>
    </row>
    <row r="2329" spans="2:23" x14ac:dyDescent="0.3">
      <c r="B2329">
        <v>168</v>
      </c>
      <c r="C2329">
        <v>32</v>
      </c>
      <c r="D2329">
        <v>43.47</v>
      </c>
      <c r="R2329" s="73">
        <f t="shared" si="170"/>
        <v>4.9039341262578466E-4</v>
      </c>
      <c r="S2329" s="74">
        <f t="shared" si="172"/>
        <v>5.0652836723571104E-4</v>
      </c>
      <c r="U2329" s="86">
        <f t="shared" si="171"/>
        <v>3.239000000000003E-2</v>
      </c>
      <c r="W2329" s="85">
        <v>0.96760999999999997</v>
      </c>
    </row>
    <row r="2330" spans="2:23" x14ac:dyDescent="0.3">
      <c r="B2330">
        <v>168</v>
      </c>
      <c r="C2330">
        <v>32</v>
      </c>
      <c r="D2330">
        <v>45.618000000000002</v>
      </c>
      <c r="R2330" s="73">
        <f t="shared" si="170"/>
        <v>5.4050279329602186E-4</v>
      </c>
      <c r="S2330" s="74">
        <f t="shared" si="172"/>
        <v>5.585957082874524E-4</v>
      </c>
      <c r="U2330" s="86">
        <f t="shared" si="171"/>
        <v>3.3550999999999886E-2</v>
      </c>
      <c r="W2330" s="85">
        <v>0.96644900000000011</v>
      </c>
    </row>
    <row r="2331" spans="2:23" x14ac:dyDescent="0.3">
      <c r="B2331">
        <v>168</v>
      </c>
      <c r="C2331">
        <v>32</v>
      </c>
      <c r="D2331">
        <v>47.607999999999997</v>
      </c>
      <c r="R2331" s="73">
        <f t="shared" si="170"/>
        <v>8.2814070351769299E-4</v>
      </c>
      <c r="S2331" s="74">
        <f t="shared" si="172"/>
        <v>8.5689022754195296E-4</v>
      </c>
      <c r="U2331" s="86">
        <f t="shared" si="171"/>
        <v>3.5199000000000091E-2</v>
      </c>
      <c r="W2331" s="85">
        <v>0.96480099999999991</v>
      </c>
    </row>
    <row r="2332" spans="2:23" x14ac:dyDescent="0.3">
      <c r="B2332">
        <v>168</v>
      </c>
      <c r="C2332">
        <v>32</v>
      </c>
      <c r="D2332">
        <v>48.524000000000001</v>
      </c>
      <c r="R2332" s="73">
        <f t="shared" si="170"/>
        <v>5.8406113537112433E-4</v>
      </c>
      <c r="S2332" s="74">
        <f t="shared" si="172"/>
        <v>6.0536953772967104E-4</v>
      </c>
      <c r="U2332" s="86">
        <f t="shared" si="171"/>
        <v>3.5734000000000044E-2</v>
      </c>
      <c r="W2332" s="85">
        <v>0.96426599999999996</v>
      </c>
    </row>
    <row r="2333" spans="2:23" x14ac:dyDescent="0.3">
      <c r="B2333">
        <v>168</v>
      </c>
      <c r="C2333">
        <v>32</v>
      </c>
      <c r="D2333">
        <v>50.622</v>
      </c>
      <c r="R2333" s="73">
        <f t="shared" si="170"/>
        <v>5.0667302192560805E-4</v>
      </c>
      <c r="S2333" s="74">
        <f t="shared" si="172"/>
        <v>5.2544943192605362E-4</v>
      </c>
      <c r="U2333" s="86">
        <f t="shared" si="171"/>
        <v>3.6796999999999969E-2</v>
      </c>
      <c r="W2333" s="85">
        <v>0.96320300000000003</v>
      </c>
    </row>
    <row r="2334" spans="2:23" x14ac:dyDescent="0.3">
      <c r="B2334">
        <v>168</v>
      </c>
      <c r="C2334">
        <v>32</v>
      </c>
      <c r="D2334">
        <v>53.237000000000002</v>
      </c>
      <c r="R2334" s="73">
        <f t="shared" si="170"/>
        <v>6.2065009560230964E-4</v>
      </c>
      <c r="S2334" s="74">
        <f t="shared" si="172"/>
        <v>6.443606338459387E-4</v>
      </c>
      <c r="U2334" s="86">
        <f t="shared" si="171"/>
        <v>3.842000000000001E-2</v>
      </c>
      <c r="W2334" s="85">
        <v>0.96157999999999999</v>
      </c>
    </row>
    <row r="2335" spans="2:23" x14ac:dyDescent="0.3">
      <c r="B2335">
        <v>168</v>
      </c>
      <c r="C2335">
        <v>32</v>
      </c>
      <c r="D2335">
        <v>54.113</v>
      </c>
      <c r="R2335" s="73">
        <f t="shared" si="170"/>
        <v>6.0502283105013798E-4</v>
      </c>
      <c r="S2335" s="74">
        <f t="shared" si="172"/>
        <v>6.2919656300062187E-4</v>
      </c>
      <c r="U2335" s="86">
        <f t="shared" si="171"/>
        <v>3.8949999999999929E-2</v>
      </c>
      <c r="W2335" s="85">
        <v>0.96105000000000007</v>
      </c>
    </row>
    <row r="2336" spans="2:23" x14ac:dyDescent="0.3">
      <c r="B2336">
        <v>168</v>
      </c>
      <c r="C2336">
        <v>32</v>
      </c>
      <c r="D2336">
        <v>56.279000000000003</v>
      </c>
      <c r="R2336" s="73">
        <f t="shared" si="170"/>
        <v>5.6140350877192642E-4</v>
      </c>
      <c r="S2336" s="74">
        <f t="shared" si="172"/>
        <v>5.8415640057429515E-4</v>
      </c>
      <c r="U2336" s="86">
        <f t="shared" si="171"/>
        <v>4.0165999999999924E-2</v>
      </c>
      <c r="W2336" s="85">
        <v>0.95983400000000008</v>
      </c>
    </row>
    <row r="2337" spans="2:23" x14ac:dyDescent="0.3">
      <c r="B2337">
        <v>168</v>
      </c>
      <c r="C2337">
        <v>32</v>
      </c>
      <c r="D2337">
        <v>59.414999999999999</v>
      </c>
      <c r="R2337" s="73">
        <f t="shared" si="170"/>
        <v>5.4559948979596032E-4</v>
      </c>
      <c r="S2337" s="74">
        <f t="shared" si="172"/>
        <v>5.6843109308063716E-4</v>
      </c>
      <c r="U2337" s="86">
        <f t="shared" si="171"/>
        <v>4.1877000000000053E-2</v>
      </c>
      <c r="W2337" s="85">
        <v>0.95812299999999995</v>
      </c>
    </row>
    <row r="2338" spans="2:23" x14ac:dyDescent="0.3">
      <c r="B2338">
        <v>168</v>
      </c>
      <c r="C2338">
        <v>32</v>
      </c>
      <c r="D2338">
        <v>59.438000000000002</v>
      </c>
      <c r="R2338" s="73">
        <f t="shared" si="170"/>
        <v>5.6521739130121313E-4</v>
      </c>
      <c r="S2338" s="74">
        <f t="shared" si="172"/>
        <v>5.8992153544087055E-4</v>
      </c>
      <c r="U2338" s="86">
        <f t="shared" si="171"/>
        <v>4.1889999999999983E-2</v>
      </c>
      <c r="W2338" s="85">
        <v>0.95811000000000002</v>
      </c>
    </row>
    <row r="2339" spans="2:23" x14ac:dyDescent="0.3">
      <c r="B2339">
        <v>168</v>
      </c>
      <c r="C2339">
        <v>32</v>
      </c>
      <c r="D2339">
        <v>62.055999999999997</v>
      </c>
      <c r="R2339" s="73">
        <f t="shared" si="170"/>
        <v>5.6760886172650508E-4</v>
      </c>
      <c r="S2339" s="74">
        <f t="shared" si="172"/>
        <v>5.924255688036917E-4</v>
      </c>
      <c r="U2339" s="86">
        <f t="shared" si="171"/>
        <v>4.337599999999997E-2</v>
      </c>
      <c r="W2339" s="85">
        <v>0.95662400000000003</v>
      </c>
    </row>
    <row r="2340" spans="2:23" x14ac:dyDescent="0.3">
      <c r="B2340">
        <v>168</v>
      </c>
      <c r="C2340">
        <v>32</v>
      </c>
      <c r="D2340">
        <v>64.718999999999994</v>
      </c>
      <c r="R2340" s="73">
        <f t="shared" si="170"/>
        <v>4.1682313180625491E-4</v>
      </c>
      <c r="S2340" s="74">
        <f t="shared" si="172"/>
        <v>4.3572305504174563E-4</v>
      </c>
      <c r="U2340" s="86">
        <f t="shared" si="171"/>
        <v>4.4486000000000026E-2</v>
      </c>
      <c r="W2340" s="85">
        <v>0.95551399999999997</v>
      </c>
    </row>
    <row r="2341" spans="2:23" x14ac:dyDescent="0.3">
      <c r="B2341">
        <v>168</v>
      </c>
      <c r="C2341">
        <v>32</v>
      </c>
      <c r="D2341">
        <v>64.861000000000004</v>
      </c>
      <c r="R2341" s="73">
        <f t="shared" si="170"/>
        <v>3.7323943661947862E-4</v>
      </c>
      <c r="S2341" s="74">
        <f t="shared" si="172"/>
        <v>3.906163976869817E-4</v>
      </c>
      <c r="U2341" s="86">
        <f t="shared" si="171"/>
        <v>4.4538999999999995E-2</v>
      </c>
      <c r="W2341" s="85">
        <v>0.955461</v>
      </c>
    </row>
    <row r="2342" spans="2:23" x14ac:dyDescent="0.3">
      <c r="B2342">
        <v>168</v>
      </c>
      <c r="C2342">
        <v>32</v>
      </c>
      <c r="D2342">
        <v>68.284999999999997</v>
      </c>
      <c r="R2342" s="73">
        <f t="shared" si="170"/>
        <v>4.0099299065419412E-4</v>
      </c>
      <c r="S2342" s="74">
        <f t="shared" si="172"/>
        <v>4.196853567588778E-4</v>
      </c>
      <c r="U2342" s="86">
        <f t="shared" si="171"/>
        <v>4.5911999999999953E-2</v>
      </c>
      <c r="W2342" s="85">
        <v>0.95408800000000005</v>
      </c>
    </row>
    <row r="2343" spans="2:23" x14ac:dyDescent="0.3">
      <c r="B2343">
        <v>168</v>
      </c>
      <c r="C2343">
        <v>32</v>
      </c>
      <c r="D2343">
        <v>70.307000000000002</v>
      </c>
      <c r="R2343" s="73">
        <f t="shared" si="170"/>
        <v>4.7972304648863688E-4</v>
      </c>
      <c r="S2343" s="74">
        <f t="shared" si="172"/>
        <v>5.0280796581514159E-4</v>
      </c>
      <c r="U2343" s="86">
        <f t="shared" si="171"/>
        <v>4.6881999999999979E-2</v>
      </c>
      <c r="W2343" s="85">
        <v>0.95311800000000002</v>
      </c>
    </row>
    <row r="2344" spans="2:23" x14ac:dyDescent="0.3">
      <c r="B2344">
        <v>168</v>
      </c>
      <c r="C2344">
        <v>32</v>
      </c>
      <c r="D2344">
        <v>70.902000000000001</v>
      </c>
      <c r="R2344" s="73">
        <f t="shared" si="170"/>
        <v>4.3529411764707516E-4</v>
      </c>
      <c r="S2344" s="74">
        <f t="shared" si="172"/>
        <v>4.5670537923643784E-4</v>
      </c>
      <c r="U2344" s="86">
        <f t="shared" si="171"/>
        <v>4.7140999999999988E-2</v>
      </c>
      <c r="W2344" s="85">
        <v>0.95285900000000001</v>
      </c>
    </row>
    <row r="2345" spans="2:23" x14ac:dyDescent="0.3">
      <c r="B2345">
        <v>168</v>
      </c>
      <c r="C2345">
        <v>32</v>
      </c>
      <c r="D2345">
        <v>74.647999999999996</v>
      </c>
      <c r="R2345" s="73">
        <f t="shared" si="170"/>
        <v>3.860117458622395E-4</v>
      </c>
      <c r="S2345" s="74">
        <f t="shared" si="172"/>
        <v>4.0510898869847427E-4</v>
      </c>
      <c r="U2345" s="86">
        <f t="shared" si="171"/>
        <v>4.8586999999999936E-2</v>
      </c>
      <c r="W2345" s="85">
        <v>0.95141300000000006</v>
      </c>
    </row>
    <row r="2346" spans="2:23" x14ac:dyDescent="0.3">
      <c r="B2346">
        <v>168</v>
      </c>
      <c r="C2346">
        <v>32</v>
      </c>
      <c r="D2346">
        <v>76.039000000000001</v>
      </c>
      <c r="R2346" s="73">
        <f t="shared" si="170"/>
        <v>4.5363048166797754E-4</v>
      </c>
      <c r="S2346" s="74">
        <f t="shared" si="172"/>
        <v>4.7679659797372699E-4</v>
      </c>
      <c r="U2346" s="86">
        <f t="shared" si="171"/>
        <v>4.9218000000000095E-2</v>
      </c>
      <c r="W2346" s="85">
        <v>0.9507819999999999</v>
      </c>
    </row>
    <row r="2347" spans="2:23" x14ac:dyDescent="0.3">
      <c r="B2347">
        <v>168</v>
      </c>
      <c r="C2347">
        <v>32</v>
      </c>
      <c r="D2347">
        <v>78.665000000000006</v>
      </c>
      <c r="R2347" s="73">
        <f t="shared" si="170"/>
        <v>4.3869002284841157E-4</v>
      </c>
      <c r="S2347" s="74">
        <f t="shared" si="172"/>
        <v>4.6139916705239647E-4</v>
      </c>
      <c r="U2347" s="86">
        <f t="shared" si="171"/>
        <v>5.0370000000000026E-2</v>
      </c>
      <c r="W2347" s="85">
        <v>0.94962999999999997</v>
      </c>
    </row>
    <row r="2348" spans="2:23" x14ac:dyDescent="0.3">
      <c r="B2348">
        <v>168</v>
      </c>
      <c r="C2348">
        <v>32</v>
      </c>
      <c r="D2348">
        <v>81.27</v>
      </c>
      <c r="R2348" s="73">
        <f t="shared" si="170"/>
        <v>3.1055662188102218E-4</v>
      </c>
      <c r="S2348" s="74">
        <f t="shared" si="172"/>
        <v>3.2702907646243507E-4</v>
      </c>
      <c r="U2348" s="86">
        <f t="shared" si="171"/>
        <v>5.1179000000000086E-2</v>
      </c>
      <c r="W2348" s="85">
        <v>0.94882099999999991</v>
      </c>
    </row>
    <row r="2349" spans="2:23" x14ac:dyDescent="0.3">
      <c r="B2349">
        <v>168</v>
      </c>
      <c r="C2349">
        <v>32</v>
      </c>
      <c r="D2349">
        <v>82.772999999999996</v>
      </c>
      <c r="R2349" s="73">
        <f t="shared" si="170"/>
        <v>2.920825016632443E-4</v>
      </c>
      <c r="S2349" s="74">
        <f t="shared" si="172"/>
        <v>3.0783730720888798E-4</v>
      </c>
      <c r="U2349" s="86">
        <f t="shared" si="171"/>
        <v>5.1617999999999942E-2</v>
      </c>
      <c r="W2349" s="85">
        <v>0.94838200000000006</v>
      </c>
    </row>
    <row r="2350" spans="2:23" x14ac:dyDescent="0.3">
      <c r="B2350">
        <v>168</v>
      </c>
      <c r="C2350">
        <v>32</v>
      </c>
      <c r="D2350">
        <v>86.384</v>
      </c>
      <c r="R2350" s="73">
        <f t="shared" si="170"/>
        <v>3.566878980891901E-4</v>
      </c>
      <c r="S2350" s="74">
        <f t="shared" si="172"/>
        <v>3.7610150560553666E-4</v>
      </c>
      <c r="U2350" s="86">
        <f t="shared" si="171"/>
        <v>5.2906000000000009E-2</v>
      </c>
      <c r="W2350" s="85">
        <v>0.94709399999999999</v>
      </c>
    </row>
    <row r="2351" spans="2:23" x14ac:dyDescent="0.3">
      <c r="B2351">
        <v>168</v>
      </c>
      <c r="C2351">
        <v>32</v>
      </c>
      <c r="D2351">
        <v>86.429000000000002</v>
      </c>
      <c r="R2351" s="73">
        <f t="shared" si="170"/>
        <v>3.3333333333303728E-4</v>
      </c>
      <c r="S2351" s="74">
        <f t="shared" si="172"/>
        <v>3.5195380113593505E-4</v>
      </c>
      <c r="U2351" s="86">
        <f t="shared" si="171"/>
        <v>5.2920999999999996E-2</v>
      </c>
      <c r="W2351" s="85">
        <v>0.947079</v>
      </c>
    </row>
    <row r="2352" spans="2:23" x14ac:dyDescent="0.3">
      <c r="B2352">
        <v>168</v>
      </c>
      <c r="C2352">
        <v>32</v>
      </c>
      <c r="D2352">
        <v>90.355999999999995</v>
      </c>
      <c r="R2352" s="73">
        <f t="shared" si="170"/>
        <v>2.7374586198116889E-4</v>
      </c>
      <c r="S2352" s="74">
        <f t="shared" si="172"/>
        <v>2.8904226783739147E-4</v>
      </c>
      <c r="U2352" s="86">
        <f t="shared" si="171"/>
        <v>5.3996000000000044E-2</v>
      </c>
      <c r="W2352" s="85">
        <v>0.94600399999999996</v>
      </c>
    </row>
    <row r="2353" spans="2:23" x14ac:dyDescent="0.3">
      <c r="B2353">
        <v>168</v>
      </c>
      <c r="C2353">
        <v>32</v>
      </c>
      <c r="D2353">
        <v>92.161000000000001</v>
      </c>
      <c r="R2353" s="73">
        <f t="shared" si="170"/>
        <v>2.9030470914125593E-4</v>
      </c>
      <c r="S2353" s="74">
        <f t="shared" si="172"/>
        <v>3.0687471632388015E-4</v>
      </c>
      <c r="U2353" s="86">
        <f t="shared" si="171"/>
        <v>5.4520000000000013E-2</v>
      </c>
      <c r="W2353" s="85">
        <v>0.94547999999999999</v>
      </c>
    </row>
    <row r="2354" spans="2:23" x14ac:dyDescent="0.3">
      <c r="B2354">
        <v>168</v>
      </c>
      <c r="C2354">
        <v>32</v>
      </c>
      <c r="D2354">
        <v>93.966999999999999</v>
      </c>
      <c r="R2354" s="73">
        <f t="shared" si="170"/>
        <v>2.9125138427459367E-4</v>
      </c>
      <c r="S2354" s="74">
        <f t="shared" si="172"/>
        <v>3.0804605520433397E-4</v>
      </c>
      <c r="U2354" s="86">
        <f t="shared" si="171"/>
        <v>5.5045999999999928E-2</v>
      </c>
      <c r="W2354" s="85">
        <v>0.94495400000000007</v>
      </c>
    </row>
    <row r="2355" spans="2:23" x14ac:dyDescent="0.3">
      <c r="B2355">
        <v>168</v>
      </c>
      <c r="C2355">
        <v>32</v>
      </c>
      <c r="D2355">
        <v>97.105999999999995</v>
      </c>
      <c r="R2355" s="73">
        <f t="shared" si="170"/>
        <v>2.7301688435811051E-4</v>
      </c>
      <c r="S2355" s="74">
        <f t="shared" si="172"/>
        <v>2.8892081980510213E-4</v>
      </c>
      <c r="U2355" s="86">
        <f t="shared" si="171"/>
        <v>5.5903000000000036E-2</v>
      </c>
      <c r="W2355" s="85">
        <v>0.94409699999999996</v>
      </c>
    </row>
    <row r="2356" spans="2:23" x14ac:dyDescent="0.3">
      <c r="B2356">
        <v>168</v>
      </c>
      <c r="C2356">
        <v>32</v>
      </c>
      <c r="D2356">
        <v>99.382999999999996</v>
      </c>
      <c r="R2356" s="73">
        <f t="shared" si="170"/>
        <v>2.8502415458932776E-4</v>
      </c>
      <c r="S2356" s="74">
        <f t="shared" si="172"/>
        <v>3.0190134550721776E-4</v>
      </c>
      <c r="U2356" s="86">
        <f t="shared" si="171"/>
        <v>5.6551999999999936E-2</v>
      </c>
      <c r="W2356" s="85">
        <v>0.94344800000000006</v>
      </c>
    </row>
    <row r="2357" spans="2:23" x14ac:dyDescent="0.3">
      <c r="B2357">
        <v>168</v>
      </c>
      <c r="C2357">
        <v>32</v>
      </c>
      <c r="D2357">
        <v>102.91</v>
      </c>
      <c r="R2357" s="73">
        <f t="shared" ref="R2357:R2420" si="173">IF(D2357&gt;D2356,(U2357-U2356)/1/(D2357-D2356),0)</f>
        <v>3.2917493620642993E-4</v>
      </c>
      <c r="S2357" s="74">
        <f t="shared" si="172"/>
        <v>3.4890628440192769E-4</v>
      </c>
      <c r="U2357" s="86">
        <f t="shared" si="171"/>
        <v>5.7713000000000014E-2</v>
      </c>
      <c r="W2357" s="85">
        <v>0.94228699999999999</v>
      </c>
    </row>
    <row r="2358" spans="2:23" x14ac:dyDescent="0.3">
      <c r="B2358">
        <v>168</v>
      </c>
      <c r="C2358">
        <v>32</v>
      </c>
      <c r="D2358">
        <v>103.82599999999999</v>
      </c>
      <c r="R2358" s="73">
        <f t="shared" si="173"/>
        <v>3.5152838427940456E-4</v>
      </c>
      <c r="S2358" s="74">
        <f t="shared" si="172"/>
        <v>3.7305872232069908E-4</v>
      </c>
      <c r="U2358" s="86">
        <f t="shared" si="171"/>
        <v>5.8034999999999948E-2</v>
      </c>
      <c r="W2358" s="85">
        <v>0.94196500000000005</v>
      </c>
    </row>
    <row r="2359" spans="2:23" x14ac:dyDescent="0.3">
      <c r="B2359">
        <v>168</v>
      </c>
      <c r="C2359">
        <v>32</v>
      </c>
      <c r="D2359">
        <v>107.408</v>
      </c>
      <c r="R2359" s="73">
        <f t="shared" si="173"/>
        <v>3.4226689000559958E-4</v>
      </c>
      <c r="S2359" s="74">
        <f t="shared" si="172"/>
        <v>3.6335414798384185E-4</v>
      </c>
      <c r="U2359" s="86">
        <f t="shared" si="171"/>
        <v>5.9261000000000008E-2</v>
      </c>
      <c r="W2359" s="85">
        <v>0.94073899999999999</v>
      </c>
    </row>
    <row r="2360" spans="2:23" x14ac:dyDescent="0.3">
      <c r="B2360">
        <v>168</v>
      </c>
      <c r="C2360">
        <v>32</v>
      </c>
      <c r="D2360">
        <v>108.14100000000001</v>
      </c>
      <c r="R2360" s="73">
        <f t="shared" si="173"/>
        <v>3.4788540245566686E-4</v>
      </c>
      <c r="S2360" s="74">
        <f t="shared" si="172"/>
        <v>3.6980012783106349E-4</v>
      </c>
      <c r="U2360" s="86">
        <f t="shared" si="171"/>
        <v>5.9516000000000013E-2</v>
      </c>
      <c r="W2360" s="85">
        <v>0.94048399999999999</v>
      </c>
    </row>
    <row r="2361" spans="2:23" x14ac:dyDescent="0.3">
      <c r="B2361">
        <v>168</v>
      </c>
      <c r="C2361">
        <v>32</v>
      </c>
      <c r="D2361">
        <v>112.137</v>
      </c>
      <c r="R2361" s="73">
        <f t="shared" si="173"/>
        <v>3.5335335335334598E-4</v>
      </c>
      <c r="S2361" s="74">
        <f t="shared" si="172"/>
        <v>3.7571436978549983E-4</v>
      </c>
      <c r="U2361" s="86">
        <f t="shared" si="171"/>
        <v>6.0927999999999982E-2</v>
      </c>
      <c r="W2361" s="85">
        <v>0.93907200000000002</v>
      </c>
    </row>
    <row r="2362" spans="2:23" x14ac:dyDescent="0.3">
      <c r="B2362">
        <v>168</v>
      </c>
      <c r="C2362">
        <v>32</v>
      </c>
      <c r="D2362">
        <v>113.73</v>
      </c>
      <c r="R2362" s="73">
        <f t="shared" si="173"/>
        <v>3.5969868173253824E-4</v>
      </c>
      <c r="S2362" s="74">
        <f t="shared" si="172"/>
        <v>3.8303631854909759E-4</v>
      </c>
      <c r="U2362" s="86">
        <f t="shared" si="171"/>
        <v>6.1500999999999917E-2</v>
      </c>
      <c r="W2362" s="85">
        <v>0.93849900000000008</v>
      </c>
    </row>
    <row r="2363" spans="2:23" x14ac:dyDescent="0.3">
      <c r="B2363">
        <v>168</v>
      </c>
      <c r="C2363">
        <v>32</v>
      </c>
      <c r="D2363">
        <v>115.43300000000001</v>
      </c>
      <c r="R2363" s="73">
        <f t="shared" si="173"/>
        <v>3.4703464474457259E-4</v>
      </c>
      <c r="S2363" s="74">
        <f t="shared" si="172"/>
        <v>3.6977625415112066E-4</v>
      </c>
      <c r="U2363" s="86">
        <f t="shared" si="171"/>
        <v>6.2091999999999925E-2</v>
      </c>
      <c r="W2363" s="85">
        <v>0.93790800000000007</v>
      </c>
    </row>
    <row r="2364" spans="2:23" x14ac:dyDescent="0.3">
      <c r="B2364">
        <v>168</v>
      </c>
      <c r="C2364">
        <v>32</v>
      </c>
      <c r="D2364">
        <v>118.878</v>
      </c>
      <c r="R2364" s="73">
        <f t="shared" si="173"/>
        <v>3.2801161103050149E-4</v>
      </c>
      <c r="S2364" s="74">
        <f t="shared" si="172"/>
        <v>3.4972685064046954E-4</v>
      </c>
      <c r="U2364" s="86">
        <f t="shared" si="171"/>
        <v>6.3222E-2</v>
      </c>
      <c r="W2364" s="85">
        <v>0.936778</v>
      </c>
    </row>
    <row r="2365" spans="2:23" x14ac:dyDescent="0.3">
      <c r="B2365">
        <v>168</v>
      </c>
      <c r="C2365">
        <v>32</v>
      </c>
      <c r="D2365">
        <v>119.732</v>
      </c>
      <c r="R2365" s="73">
        <f t="shared" si="173"/>
        <v>3.3372365339576112E-4</v>
      </c>
      <c r="S2365" s="74">
        <f t="shared" si="172"/>
        <v>3.562462540706134E-4</v>
      </c>
      <c r="U2365" s="86">
        <f t="shared" ref="U2365:U2428" si="174">100%-W2365</f>
        <v>6.350699999999998E-2</v>
      </c>
      <c r="W2365" s="85">
        <v>0.93649300000000002</v>
      </c>
    </row>
    <row r="2366" spans="2:23" x14ac:dyDescent="0.3">
      <c r="B2366">
        <v>168</v>
      </c>
      <c r="C2366">
        <v>32</v>
      </c>
      <c r="D2366">
        <v>124.17400000000001</v>
      </c>
      <c r="R2366" s="73">
        <f t="shared" si="173"/>
        <v>3.39936965330934E-4</v>
      </c>
      <c r="S2366" s="74">
        <f t="shared" si="172"/>
        <v>3.6298932862384876E-4</v>
      </c>
      <c r="U2366" s="86">
        <f t="shared" si="174"/>
        <v>6.5016999999999991E-2</v>
      </c>
      <c r="W2366" s="85">
        <v>0.93498300000000001</v>
      </c>
    </row>
    <row r="2367" spans="2:23" x14ac:dyDescent="0.3">
      <c r="B2367">
        <v>168</v>
      </c>
      <c r="C2367">
        <v>32</v>
      </c>
      <c r="D2367">
        <v>124.395</v>
      </c>
      <c r="R2367" s="73">
        <f t="shared" si="173"/>
        <v>3.2126696832550058E-4</v>
      </c>
      <c r="S2367" s="74">
        <f t="shared" si="172"/>
        <v>3.4360728304739293E-4</v>
      </c>
      <c r="U2367" s="86">
        <f t="shared" si="174"/>
        <v>6.5087999999999924E-2</v>
      </c>
      <c r="W2367" s="85">
        <v>0.93491200000000008</v>
      </c>
    </row>
    <row r="2368" spans="2:23" x14ac:dyDescent="0.3">
      <c r="B2368">
        <v>168</v>
      </c>
      <c r="C2368">
        <v>32</v>
      </c>
      <c r="D2368">
        <v>128.90299999999999</v>
      </c>
      <c r="R2368" s="73">
        <f t="shared" si="173"/>
        <v>3.1921029281279517E-4</v>
      </c>
      <c r="S2368" s="74">
        <f t="shared" si="172"/>
        <v>3.4143351760678559E-4</v>
      </c>
      <c r="U2368" s="86">
        <f t="shared" si="174"/>
        <v>6.6527000000000003E-2</v>
      </c>
      <c r="W2368" s="85">
        <v>0.933473</v>
      </c>
    </row>
    <row r="2369" spans="2:23" x14ac:dyDescent="0.3">
      <c r="B2369">
        <v>168</v>
      </c>
      <c r="C2369">
        <v>32</v>
      </c>
      <c r="D2369">
        <v>129.684</v>
      </c>
      <c r="R2369" s="73">
        <f t="shared" si="173"/>
        <v>3.6107554417399654E-4</v>
      </c>
      <c r="S2369" s="74">
        <f t="shared" si="172"/>
        <v>3.8680877130243353E-4</v>
      </c>
      <c r="U2369" s="86">
        <f t="shared" si="174"/>
        <v>6.6808999999999896E-2</v>
      </c>
      <c r="W2369" s="85">
        <v>0.9331910000000001</v>
      </c>
    </row>
    <row r="2370" spans="2:23" x14ac:dyDescent="0.3">
      <c r="B2370">
        <v>168</v>
      </c>
      <c r="C2370">
        <v>32</v>
      </c>
      <c r="D2370">
        <v>132.62899999999999</v>
      </c>
      <c r="R2370" s="73">
        <f t="shared" si="173"/>
        <v>3.419354838709995E-4</v>
      </c>
      <c r="S2370" s="74">
        <f t="shared" si="172"/>
        <v>3.6641532534175688E-4</v>
      </c>
      <c r="U2370" s="86">
        <f t="shared" si="174"/>
        <v>6.7815999999999987E-2</v>
      </c>
      <c r="W2370" s="85">
        <v>0.93218400000000001</v>
      </c>
    </row>
    <row r="2371" spans="2:23" x14ac:dyDescent="0.3">
      <c r="B2371">
        <v>168</v>
      </c>
      <c r="C2371">
        <v>32</v>
      </c>
      <c r="D2371">
        <v>135.20099999999999</v>
      </c>
      <c r="R2371" s="73">
        <f t="shared" si="173"/>
        <v>2.3172628304822719E-4</v>
      </c>
      <c r="S2371" s="74">
        <f t="shared" si="172"/>
        <v>2.4858427418645587E-4</v>
      </c>
      <c r="U2371" s="86">
        <f t="shared" si="174"/>
        <v>6.8412000000000028E-2</v>
      </c>
      <c r="W2371" s="85">
        <v>0.93158799999999997</v>
      </c>
    </row>
    <row r="2372" spans="2:23" x14ac:dyDescent="0.3">
      <c r="B2372">
        <v>168</v>
      </c>
      <c r="C2372">
        <v>32</v>
      </c>
      <c r="D2372">
        <v>137.64400000000001</v>
      </c>
      <c r="R2372" s="73">
        <f t="shared" si="173"/>
        <v>2.1940237413015895E-4</v>
      </c>
      <c r="S2372" s="74">
        <f t="shared" si="172"/>
        <v>2.3551438418073113E-4</v>
      </c>
      <c r="U2372" s="86">
        <f t="shared" si="174"/>
        <v>6.8948000000000009E-2</v>
      </c>
      <c r="W2372" s="85">
        <v>0.93105199999999999</v>
      </c>
    </row>
    <row r="2373" spans="2:23" x14ac:dyDescent="0.3">
      <c r="B2373">
        <v>168</v>
      </c>
      <c r="C2373">
        <v>32</v>
      </c>
      <c r="D2373">
        <v>140.71799999999999</v>
      </c>
      <c r="R2373" s="73">
        <f t="shared" si="173"/>
        <v>2.7163305139884012E-4</v>
      </c>
      <c r="S2373" s="74">
        <f t="shared" si="172"/>
        <v>2.9174852897457946E-4</v>
      </c>
      <c r="U2373" s="86">
        <f t="shared" si="174"/>
        <v>6.9783000000000039E-2</v>
      </c>
      <c r="W2373" s="85">
        <v>0.93021699999999996</v>
      </c>
    </row>
    <row r="2374" spans="2:23" x14ac:dyDescent="0.3">
      <c r="B2374">
        <v>168</v>
      </c>
      <c r="C2374">
        <v>32</v>
      </c>
      <c r="D2374">
        <v>142.08699999999999</v>
      </c>
      <c r="R2374" s="73">
        <f t="shared" si="173"/>
        <v>3.0898466033597611E-4</v>
      </c>
      <c r="S2374" s="74">
        <f t="shared" si="172"/>
        <v>3.3216406530516652E-4</v>
      </c>
      <c r="U2374" s="86">
        <f t="shared" si="174"/>
        <v>7.0205999999999991E-2</v>
      </c>
      <c r="W2374" s="85">
        <v>0.92979400000000001</v>
      </c>
    </row>
    <row r="2375" spans="2:23" x14ac:dyDescent="0.3">
      <c r="B2375">
        <v>168</v>
      </c>
      <c r="C2375">
        <v>32</v>
      </c>
      <c r="D2375">
        <v>145.74100000000001</v>
      </c>
      <c r="R2375" s="73">
        <f t="shared" si="173"/>
        <v>3.0131362889983883E-4</v>
      </c>
      <c r="S2375" s="74">
        <f t="shared" si="172"/>
        <v>3.2406493147927261E-4</v>
      </c>
      <c r="U2375" s="86">
        <f t="shared" si="174"/>
        <v>7.1307000000000009E-2</v>
      </c>
      <c r="W2375" s="85">
        <v>0.92869299999999999</v>
      </c>
    </row>
    <row r="2376" spans="2:23" x14ac:dyDescent="0.3">
      <c r="B2376">
        <v>168</v>
      </c>
      <c r="C2376">
        <v>32</v>
      </c>
      <c r="D2376">
        <v>146.34899999999999</v>
      </c>
      <c r="R2376" s="73">
        <f t="shared" si="173"/>
        <v>2.6809210526320846E-4</v>
      </c>
      <c r="S2376" s="74">
        <f t="shared" si="172"/>
        <v>2.8867678044650763E-4</v>
      </c>
      <c r="U2376" s="86">
        <f t="shared" si="174"/>
        <v>7.1470000000000034E-2</v>
      </c>
      <c r="W2376" s="85">
        <v>0.92852999999999997</v>
      </c>
    </row>
    <row r="2377" spans="2:23" x14ac:dyDescent="0.3">
      <c r="B2377">
        <v>168</v>
      </c>
      <c r="C2377">
        <v>32</v>
      </c>
      <c r="D2377">
        <v>149.89699999999999</v>
      </c>
      <c r="R2377" s="73">
        <f t="shared" si="173"/>
        <v>2.7311161217584163E-4</v>
      </c>
      <c r="S2377" s="74">
        <f t="shared" si="172"/>
        <v>2.9413332059905622E-4</v>
      </c>
      <c r="U2377" s="86">
        <f t="shared" si="174"/>
        <v>7.243899999999992E-2</v>
      </c>
      <c r="W2377" s="85">
        <v>0.92756100000000008</v>
      </c>
    </row>
    <row r="2378" spans="2:23" x14ac:dyDescent="0.3">
      <c r="B2378">
        <v>168</v>
      </c>
      <c r="C2378">
        <v>32</v>
      </c>
      <c r="D2378">
        <v>151.18299999999999</v>
      </c>
      <c r="R2378" s="73">
        <f t="shared" si="173"/>
        <v>3.623639191291423E-4</v>
      </c>
      <c r="S2378" s="74">
        <f t="shared" ref="S2378:S2441" si="175">IF(D2378&gt;D2377,(U2378-U2377)/W2377/(D2378-D2377),0)</f>
        <v>3.9066316838368826E-4</v>
      </c>
      <c r="U2378" s="86">
        <f t="shared" si="174"/>
        <v>7.2904999999999998E-2</v>
      </c>
      <c r="W2378" s="85">
        <v>0.927095</v>
      </c>
    </row>
    <row r="2379" spans="2:23" x14ac:dyDescent="0.3">
      <c r="B2379">
        <v>168</v>
      </c>
      <c r="C2379">
        <v>32</v>
      </c>
      <c r="D2379">
        <v>152.834</v>
      </c>
      <c r="R2379" s="73">
        <f t="shared" si="173"/>
        <v>3.6583888552388496E-4</v>
      </c>
      <c r="S2379" s="74">
        <f t="shared" si="175"/>
        <v>3.9460776460220907E-4</v>
      </c>
      <c r="U2379" s="86">
        <f t="shared" si="174"/>
        <v>7.3508999999999936E-2</v>
      </c>
      <c r="W2379" s="85">
        <v>0.92649100000000006</v>
      </c>
    </row>
    <row r="2380" spans="2:23" x14ac:dyDescent="0.3">
      <c r="B2380">
        <v>168</v>
      </c>
      <c r="C2380">
        <v>32</v>
      </c>
      <c r="D2380">
        <v>156.58600000000001</v>
      </c>
      <c r="R2380" s="73">
        <f t="shared" si="173"/>
        <v>2.8038379530921143E-4</v>
      </c>
      <c r="S2380" s="74">
        <f t="shared" si="175"/>
        <v>3.0262981001349324E-4</v>
      </c>
      <c r="U2380" s="86">
        <f t="shared" si="174"/>
        <v>7.4561000000000099E-2</v>
      </c>
      <c r="W2380" s="85">
        <v>0.9254389999999999</v>
      </c>
    </row>
    <row r="2381" spans="2:23" x14ac:dyDescent="0.3">
      <c r="B2381">
        <v>168</v>
      </c>
      <c r="C2381">
        <v>32</v>
      </c>
      <c r="D2381">
        <v>156.846</v>
      </c>
      <c r="R2381" s="73">
        <f t="shared" si="173"/>
        <v>3.0769230769219917E-4</v>
      </c>
      <c r="S2381" s="74">
        <f t="shared" si="175"/>
        <v>3.3248253822477681E-4</v>
      </c>
      <c r="U2381" s="86">
        <f t="shared" si="174"/>
        <v>7.4641000000000068E-2</v>
      </c>
      <c r="W2381" s="85">
        <v>0.92535899999999993</v>
      </c>
    </row>
    <row r="2382" spans="2:23" x14ac:dyDescent="0.3">
      <c r="B2382">
        <v>168</v>
      </c>
      <c r="C2382">
        <v>32</v>
      </c>
      <c r="D2382">
        <v>159.78399999999999</v>
      </c>
      <c r="R2382" s="73">
        <f t="shared" si="173"/>
        <v>3.5330156569090421E-4</v>
      </c>
      <c r="S2382" s="74">
        <f t="shared" si="175"/>
        <v>3.8179945911900599E-4</v>
      </c>
      <c r="U2382" s="86">
        <f t="shared" si="174"/>
        <v>7.5678999999999941E-2</v>
      </c>
      <c r="W2382" s="85">
        <v>0.92432100000000006</v>
      </c>
    </row>
    <row r="2383" spans="2:23" x14ac:dyDescent="0.3">
      <c r="B2383">
        <v>168</v>
      </c>
      <c r="C2383">
        <v>32</v>
      </c>
      <c r="D2383">
        <v>162.274</v>
      </c>
      <c r="R2383" s="73">
        <f t="shared" si="173"/>
        <v>2.4819277108433944E-4</v>
      </c>
      <c r="S2383" s="74">
        <f t="shared" si="175"/>
        <v>2.6851361278640149E-4</v>
      </c>
      <c r="U2383" s="86">
        <f t="shared" si="174"/>
        <v>7.6296999999999948E-2</v>
      </c>
      <c r="W2383" s="85">
        <v>0.92370300000000005</v>
      </c>
    </row>
    <row r="2384" spans="2:23" x14ac:dyDescent="0.3">
      <c r="B2384">
        <v>168</v>
      </c>
      <c r="C2384">
        <v>32</v>
      </c>
      <c r="D2384">
        <v>164.65600000000001</v>
      </c>
      <c r="R2384" s="73">
        <f t="shared" si="173"/>
        <v>2.1578505457599218E-4</v>
      </c>
      <c r="S2384" s="74">
        <f t="shared" si="175"/>
        <v>2.3360869735834154E-4</v>
      </c>
      <c r="U2384" s="86">
        <f t="shared" si="174"/>
        <v>7.6810999999999963E-2</v>
      </c>
      <c r="W2384" s="85">
        <v>0.92318900000000004</v>
      </c>
    </row>
    <row r="2385" spans="2:23" x14ac:dyDescent="0.3">
      <c r="B2385">
        <v>48</v>
      </c>
      <c r="C2385">
        <v>32</v>
      </c>
      <c r="D2385">
        <v>0</v>
      </c>
      <c r="R2385" s="73">
        <f t="shared" si="173"/>
        <v>0</v>
      </c>
      <c r="S2385" s="74">
        <f t="shared" si="175"/>
        <v>0</v>
      </c>
      <c r="U2385" s="86">
        <f t="shared" si="174"/>
        <v>0</v>
      </c>
      <c r="W2385" s="87">
        <v>1</v>
      </c>
    </row>
    <row r="2386" spans="2:23" x14ac:dyDescent="0.3">
      <c r="B2386">
        <v>48</v>
      </c>
      <c r="C2386">
        <v>32</v>
      </c>
      <c r="D2386">
        <v>0.23</v>
      </c>
      <c r="R2386" s="73">
        <f t="shared" si="173"/>
        <v>2.5652173913008792E-4</v>
      </c>
      <c r="S2386" s="74">
        <f t="shared" si="175"/>
        <v>2.5652173913008792E-4</v>
      </c>
      <c r="U2386" s="86">
        <f t="shared" si="174"/>
        <v>5.8999999999920227E-5</v>
      </c>
      <c r="W2386" s="85">
        <v>0.99994100000000008</v>
      </c>
    </row>
    <row r="2387" spans="2:23" x14ac:dyDescent="0.3">
      <c r="B2387">
        <v>48</v>
      </c>
      <c r="C2387">
        <v>32</v>
      </c>
      <c r="D2387">
        <v>0.246</v>
      </c>
      <c r="R2387" s="73">
        <f t="shared" si="173"/>
        <v>3.1250000000204752E-4</v>
      </c>
      <c r="S2387" s="74">
        <f t="shared" si="175"/>
        <v>3.1251843858992427E-4</v>
      </c>
      <c r="U2387" s="86">
        <f t="shared" si="174"/>
        <v>6.3999999999952983E-5</v>
      </c>
      <c r="W2387" s="85">
        <v>0.99993600000000005</v>
      </c>
    </row>
    <row r="2388" spans="2:23" x14ac:dyDescent="0.3">
      <c r="B2388">
        <v>48</v>
      </c>
      <c r="C2388">
        <v>32</v>
      </c>
      <c r="D2388">
        <v>2.008</v>
      </c>
      <c r="R2388" s="73">
        <f t="shared" si="173"/>
        <v>3.1725312145288093E-4</v>
      </c>
      <c r="S2388" s="74">
        <f t="shared" si="175"/>
        <v>3.1727342695220587E-4</v>
      </c>
      <c r="U2388" s="86">
        <f t="shared" si="174"/>
        <v>6.2299999999992917E-4</v>
      </c>
      <c r="W2388" s="85">
        <v>0.99937700000000007</v>
      </c>
    </row>
    <row r="2389" spans="2:23" x14ac:dyDescent="0.3">
      <c r="B2389">
        <v>48</v>
      </c>
      <c r="C2389">
        <v>32</v>
      </c>
      <c r="D2389">
        <v>4.1120000000000001</v>
      </c>
      <c r="R2389" s="73">
        <f t="shared" si="173"/>
        <v>3.336501901140591E-4</v>
      </c>
      <c r="S2389" s="74">
        <f t="shared" si="175"/>
        <v>3.3385818376254313E-4</v>
      </c>
      <c r="U2389" s="86">
        <f t="shared" si="174"/>
        <v>1.3249999999999096E-3</v>
      </c>
      <c r="W2389" s="85">
        <v>0.99867500000000009</v>
      </c>
    </row>
    <row r="2390" spans="2:23" x14ac:dyDescent="0.3">
      <c r="B2390">
        <v>48</v>
      </c>
      <c r="C2390">
        <v>32</v>
      </c>
      <c r="D2390">
        <v>5.5330000000000004</v>
      </c>
      <c r="R2390" s="73">
        <f t="shared" si="173"/>
        <v>3.6382828993673512E-4</v>
      </c>
      <c r="S2390" s="74">
        <f t="shared" si="175"/>
        <v>3.6431100201440414E-4</v>
      </c>
      <c r="U2390" s="86">
        <f t="shared" si="174"/>
        <v>1.8420000000000103E-3</v>
      </c>
      <c r="W2390" s="85">
        <v>0.99815799999999999</v>
      </c>
    </row>
    <row r="2391" spans="2:23" x14ac:dyDescent="0.3">
      <c r="B2391">
        <v>48</v>
      </c>
      <c r="C2391">
        <v>32</v>
      </c>
      <c r="D2391">
        <v>5.6920000000000002</v>
      </c>
      <c r="R2391" s="73">
        <f t="shared" si="173"/>
        <v>3.7735849056641556E-4</v>
      </c>
      <c r="S2391" s="74">
        <f t="shared" si="175"/>
        <v>3.7805486763259485E-4</v>
      </c>
      <c r="U2391" s="86">
        <f t="shared" si="174"/>
        <v>1.9020000000000703E-3</v>
      </c>
      <c r="W2391" s="85">
        <v>0.99809799999999993</v>
      </c>
    </row>
    <row r="2392" spans="2:23" x14ac:dyDescent="0.3">
      <c r="B2392">
        <v>48</v>
      </c>
      <c r="C2392">
        <v>32</v>
      </c>
      <c r="D2392">
        <v>7.3529999999999998</v>
      </c>
      <c r="R2392" s="73">
        <f t="shared" si="173"/>
        <v>4.0096327513542719E-4</v>
      </c>
      <c r="S2392" s="74">
        <f t="shared" si="175"/>
        <v>4.0172736057524137E-4</v>
      </c>
      <c r="U2392" s="86">
        <f t="shared" si="174"/>
        <v>2.5680000000000147E-3</v>
      </c>
      <c r="W2392" s="85">
        <v>0.99743199999999999</v>
      </c>
    </row>
    <row r="2393" spans="2:23" x14ac:dyDescent="0.3">
      <c r="B2393">
        <v>48</v>
      </c>
      <c r="C2393">
        <v>32</v>
      </c>
      <c r="D2393">
        <v>9.2859999999999996</v>
      </c>
      <c r="R2393" s="73">
        <f t="shared" si="173"/>
        <v>4.2162441800310929E-4</v>
      </c>
      <c r="S2393" s="74">
        <f t="shared" si="175"/>
        <v>4.2270993712163762E-4</v>
      </c>
      <c r="U2393" s="86">
        <f t="shared" si="174"/>
        <v>3.3830000000000249E-3</v>
      </c>
      <c r="W2393" s="85">
        <v>0.99661699999999998</v>
      </c>
    </row>
    <row r="2394" spans="2:23" x14ac:dyDescent="0.3">
      <c r="B2394">
        <v>48</v>
      </c>
      <c r="C2394">
        <v>32</v>
      </c>
      <c r="D2394">
        <v>10.935</v>
      </c>
      <c r="R2394" s="73">
        <f t="shared" si="173"/>
        <v>4.1540327471197469E-4</v>
      </c>
      <c r="S2394" s="74">
        <f t="shared" si="175"/>
        <v>4.1681335428953622E-4</v>
      </c>
      <c r="U2394" s="86">
        <f t="shared" si="174"/>
        <v>4.0680000000000716E-3</v>
      </c>
      <c r="W2394" s="85">
        <v>0.99593199999999993</v>
      </c>
    </row>
    <row r="2395" spans="2:23" x14ac:dyDescent="0.3">
      <c r="B2395">
        <v>48</v>
      </c>
      <c r="C2395">
        <v>32</v>
      </c>
      <c r="D2395">
        <v>11.016999999999999</v>
      </c>
      <c r="R2395" s="73">
        <f t="shared" si="173"/>
        <v>4.0243902438963602E-4</v>
      </c>
      <c r="S2395" s="74">
        <f t="shared" si="175"/>
        <v>4.0408283335572714E-4</v>
      </c>
      <c r="U2395" s="86">
        <f t="shared" si="174"/>
        <v>4.1010000000000213E-3</v>
      </c>
      <c r="W2395" s="85">
        <v>0.99589899999999998</v>
      </c>
    </row>
    <row r="2396" spans="2:23" x14ac:dyDescent="0.3">
      <c r="B2396">
        <v>48</v>
      </c>
      <c r="C2396">
        <v>32</v>
      </c>
      <c r="D2396">
        <v>12.925000000000001</v>
      </c>
      <c r="R2396" s="73">
        <f t="shared" si="173"/>
        <v>3.8207547169810229E-4</v>
      </c>
      <c r="S2396" s="74">
        <f t="shared" si="175"/>
        <v>3.8364881549042855E-4</v>
      </c>
      <c r="U2396" s="86">
        <f t="shared" si="174"/>
        <v>4.830000000000001E-3</v>
      </c>
      <c r="W2396" s="85">
        <v>0.99517</v>
      </c>
    </row>
    <row r="2397" spans="2:23" x14ac:dyDescent="0.3">
      <c r="B2397">
        <v>48</v>
      </c>
      <c r="C2397">
        <v>32</v>
      </c>
      <c r="D2397">
        <v>15.028</v>
      </c>
      <c r="R2397" s="73">
        <f t="shared" si="173"/>
        <v>3.4427009034715075E-4</v>
      </c>
      <c r="S2397" s="74">
        <f t="shared" si="175"/>
        <v>3.4594098530617957E-4</v>
      </c>
      <c r="U2397" s="86">
        <f t="shared" si="174"/>
        <v>5.5540000000000589E-3</v>
      </c>
      <c r="W2397" s="85">
        <v>0.99444599999999994</v>
      </c>
    </row>
    <row r="2398" spans="2:23" x14ac:dyDescent="0.3">
      <c r="B2398">
        <v>48</v>
      </c>
      <c r="C2398">
        <v>32</v>
      </c>
      <c r="D2398">
        <v>16.117999999999999</v>
      </c>
      <c r="R2398" s="73">
        <f t="shared" si="173"/>
        <v>3.2110091743115784E-4</v>
      </c>
      <c r="S2398" s="74">
        <f t="shared" si="175"/>
        <v>3.2289427221906256E-4</v>
      </c>
      <c r="U2398" s="86">
        <f t="shared" si="174"/>
        <v>5.9040000000000203E-3</v>
      </c>
      <c r="W2398" s="85">
        <v>0.99409599999999998</v>
      </c>
    </row>
    <row r="2399" spans="2:23" x14ac:dyDescent="0.3">
      <c r="B2399">
        <v>48</v>
      </c>
      <c r="C2399">
        <v>32</v>
      </c>
      <c r="D2399">
        <v>17.018000000000001</v>
      </c>
      <c r="R2399" s="73">
        <f t="shared" si="173"/>
        <v>3.122222222221945E-4</v>
      </c>
      <c r="S2399" s="74">
        <f t="shared" si="175"/>
        <v>3.1407653005564303E-4</v>
      </c>
      <c r="U2399" s="86">
        <f t="shared" si="174"/>
        <v>6.1849999999999961E-3</v>
      </c>
      <c r="W2399" s="85">
        <v>0.993815</v>
      </c>
    </row>
    <row r="2400" spans="2:23" x14ac:dyDescent="0.3">
      <c r="B2400">
        <v>48</v>
      </c>
      <c r="C2400">
        <v>32</v>
      </c>
      <c r="D2400">
        <v>19.634</v>
      </c>
      <c r="R2400" s="73">
        <f t="shared" si="173"/>
        <v>2.9969418960244917E-4</v>
      </c>
      <c r="S2400" s="74">
        <f t="shared" si="175"/>
        <v>3.015593340837572E-4</v>
      </c>
      <c r="U2400" s="86">
        <f t="shared" si="174"/>
        <v>6.969000000000003E-3</v>
      </c>
      <c r="W2400" s="85">
        <v>0.993031</v>
      </c>
    </row>
    <row r="2401" spans="2:23" x14ac:dyDescent="0.3">
      <c r="B2401">
        <v>48</v>
      </c>
      <c r="C2401">
        <v>32</v>
      </c>
      <c r="D2401">
        <v>21.76</v>
      </c>
      <c r="R2401" s="73">
        <f t="shared" si="173"/>
        <v>2.9115710253994583E-4</v>
      </c>
      <c r="S2401" s="74">
        <f t="shared" si="175"/>
        <v>2.9320041624072746E-4</v>
      </c>
      <c r="U2401" s="86">
        <f t="shared" si="174"/>
        <v>7.5879999999999281E-3</v>
      </c>
      <c r="W2401" s="85">
        <v>0.99241200000000007</v>
      </c>
    </row>
    <row r="2402" spans="2:23" x14ac:dyDescent="0.3">
      <c r="B2402">
        <v>48</v>
      </c>
      <c r="C2402">
        <v>32</v>
      </c>
      <c r="D2402">
        <v>21.908000000000001</v>
      </c>
      <c r="R2402" s="73">
        <f t="shared" si="173"/>
        <v>2.9054054054064419E-4</v>
      </c>
      <c r="S2402" s="74">
        <f t="shared" si="175"/>
        <v>2.9276201873883445E-4</v>
      </c>
      <c r="U2402" s="86">
        <f t="shared" si="174"/>
        <v>7.6309999999999434E-3</v>
      </c>
      <c r="W2402" s="85">
        <v>0.99236900000000006</v>
      </c>
    </row>
    <row r="2403" spans="2:23" x14ac:dyDescent="0.3">
      <c r="B2403">
        <v>48</v>
      </c>
      <c r="C2403">
        <v>32</v>
      </c>
      <c r="D2403">
        <v>24.637</v>
      </c>
      <c r="R2403" s="73">
        <f t="shared" si="173"/>
        <v>2.9021619640894655E-4</v>
      </c>
      <c r="S2403" s="74">
        <f t="shared" si="175"/>
        <v>2.9244786607496455E-4</v>
      </c>
      <c r="U2403" s="86">
        <f t="shared" si="174"/>
        <v>8.4229999999999583E-3</v>
      </c>
      <c r="W2403" s="85">
        <v>0.99157700000000004</v>
      </c>
    </row>
    <row r="2404" spans="2:23" x14ac:dyDescent="0.3">
      <c r="B2404">
        <v>48</v>
      </c>
      <c r="C2404">
        <v>32</v>
      </c>
      <c r="D2404">
        <v>27.265999999999998</v>
      </c>
      <c r="R2404" s="73">
        <f t="shared" si="173"/>
        <v>2.9288702928876383E-4</v>
      </c>
      <c r="S2404" s="74">
        <f t="shared" si="175"/>
        <v>2.9537497268367844E-4</v>
      </c>
      <c r="U2404" s="86">
        <f t="shared" si="174"/>
        <v>9.1930000000001177E-3</v>
      </c>
      <c r="W2404" s="85">
        <v>0.99080699999999988</v>
      </c>
    </row>
    <row r="2405" spans="2:23" x14ac:dyDescent="0.3">
      <c r="B2405">
        <v>48</v>
      </c>
      <c r="C2405">
        <v>32</v>
      </c>
      <c r="D2405">
        <v>27.422999999999998</v>
      </c>
      <c r="R2405" s="73">
        <f t="shared" si="173"/>
        <v>2.9936305732425615E-4</v>
      </c>
      <c r="S2405" s="74">
        <f t="shared" si="175"/>
        <v>3.0214063619277636E-4</v>
      </c>
      <c r="U2405" s="86">
        <f t="shared" si="174"/>
        <v>9.240000000000026E-3</v>
      </c>
      <c r="W2405" s="85">
        <v>0.99075999999999997</v>
      </c>
    </row>
    <row r="2406" spans="2:23" x14ac:dyDescent="0.3">
      <c r="B2406">
        <v>48</v>
      </c>
      <c r="C2406">
        <v>32</v>
      </c>
      <c r="D2406">
        <v>30.039000000000001</v>
      </c>
      <c r="R2406" s="73">
        <f t="shared" si="173"/>
        <v>3.0428134556575607E-4</v>
      </c>
      <c r="S2406" s="74">
        <f t="shared" si="175"/>
        <v>3.0711912629270065E-4</v>
      </c>
      <c r="U2406" s="86">
        <f t="shared" si="174"/>
        <v>1.0036000000000045E-2</v>
      </c>
      <c r="W2406" s="85">
        <v>0.98996399999999996</v>
      </c>
    </row>
    <row r="2407" spans="2:23" x14ac:dyDescent="0.3">
      <c r="B2407">
        <v>48</v>
      </c>
      <c r="C2407">
        <v>32</v>
      </c>
      <c r="D2407">
        <v>32.322000000000003</v>
      </c>
      <c r="R2407" s="73">
        <f t="shared" si="173"/>
        <v>3.337713534822777E-4</v>
      </c>
      <c r="S2407" s="74">
        <f t="shared" si="175"/>
        <v>3.3715504147855654E-4</v>
      </c>
      <c r="U2407" s="86">
        <f t="shared" si="174"/>
        <v>1.0798000000000085E-2</v>
      </c>
      <c r="W2407" s="85">
        <v>0.98920199999999991</v>
      </c>
    </row>
    <row r="2408" spans="2:23" x14ac:dyDescent="0.3">
      <c r="B2408">
        <v>48</v>
      </c>
      <c r="C2408">
        <v>32</v>
      </c>
      <c r="D2408">
        <v>32.654000000000003</v>
      </c>
      <c r="R2408" s="73">
        <f t="shared" si="173"/>
        <v>3.5542168674684101E-4</v>
      </c>
      <c r="S2408" s="74">
        <f t="shared" si="175"/>
        <v>3.5930142351798828E-4</v>
      </c>
      <c r="U2408" s="86">
        <f t="shared" si="174"/>
        <v>1.0916000000000037E-2</v>
      </c>
      <c r="W2408" s="85">
        <v>0.98908399999999996</v>
      </c>
    </row>
    <row r="2409" spans="2:23" x14ac:dyDescent="0.3">
      <c r="B2409">
        <v>48</v>
      </c>
      <c r="C2409">
        <v>32</v>
      </c>
      <c r="D2409">
        <v>35.042000000000002</v>
      </c>
      <c r="R2409" s="73">
        <f t="shared" si="173"/>
        <v>3.6348408710216941E-4</v>
      </c>
      <c r="S2409" s="74">
        <f t="shared" si="175"/>
        <v>3.6749566983407825E-4</v>
      </c>
      <c r="U2409" s="86">
        <f t="shared" si="174"/>
        <v>1.1784000000000017E-2</v>
      </c>
      <c r="W2409" s="85">
        <v>0.98821599999999998</v>
      </c>
    </row>
    <row r="2410" spans="2:23" x14ac:dyDescent="0.3">
      <c r="B2410">
        <v>48</v>
      </c>
      <c r="C2410">
        <v>32</v>
      </c>
      <c r="D2410">
        <v>37.372999999999998</v>
      </c>
      <c r="R2410" s="73">
        <f t="shared" si="173"/>
        <v>3.43200343200306E-4</v>
      </c>
      <c r="S2410" s="74">
        <f t="shared" si="175"/>
        <v>3.4729284205103542E-4</v>
      </c>
      <c r="U2410" s="86">
        <f t="shared" si="174"/>
        <v>1.2583999999999929E-2</v>
      </c>
      <c r="W2410" s="85">
        <v>0.98741600000000007</v>
      </c>
    </row>
    <row r="2411" spans="2:23" x14ac:dyDescent="0.3">
      <c r="B2411">
        <v>48</v>
      </c>
      <c r="C2411">
        <v>32</v>
      </c>
      <c r="D2411">
        <v>37.872999999999998</v>
      </c>
      <c r="R2411" s="73">
        <f t="shared" si="173"/>
        <v>3.1200000000008998E-4</v>
      </c>
      <c r="S2411" s="74">
        <f t="shared" si="175"/>
        <v>3.1597624506802602E-4</v>
      </c>
      <c r="U2411" s="86">
        <f t="shared" si="174"/>
        <v>1.2739999999999974E-2</v>
      </c>
      <c r="W2411" s="85">
        <v>0.98726000000000003</v>
      </c>
    </row>
    <row r="2412" spans="2:23" x14ac:dyDescent="0.3">
      <c r="B2412">
        <v>48</v>
      </c>
      <c r="C2412">
        <v>32</v>
      </c>
      <c r="D2412">
        <v>39.648000000000003</v>
      </c>
      <c r="R2412" s="73">
        <f t="shared" si="173"/>
        <v>2.8112676056339469E-4</v>
      </c>
      <c r="S2412" s="74">
        <f t="shared" si="175"/>
        <v>2.8475453331786428E-4</v>
      </c>
      <c r="U2412" s="86">
        <f t="shared" si="174"/>
        <v>1.3239000000000001E-2</v>
      </c>
      <c r="W2412" s="85">
        <v>0.986761</v>
      </c>
    </row>
    <row r="2413" spans="2:23" x14ac:dyDescent="0.3">
      <c r="B2413">
        <v>48</v>
      </c>
      <c r="C2413">
        <v>32</v>
      </c>
      <c r="D2413">
        <v>42.377000000000002</v>
      </c>
      <c r="R2413" s="73">
        <f t="shared" si="173"/>
        <v>2.4441187248079311E-4</v>
      </c>
      <c r="S2413" s="74">
        <f t="shared" si="175"/>
        <v>2.4769105434932384E-4</v>
      </c>
      <c r="U2413" s="86">
        <f t="shared" si="174"/>
        <v>1.3906000000000085E-2</v>
      </c>
      <c r="W2413" s="85">
        <v>0.98609399999999992</v>
      </c>
    </row>
    <row r="2414" spans="2:23" x14ac:dyDescent="0.3">
      <c r="B2414">
        <v>48</v>
      </c>
      <c r="C2414">
        <v>32</v>
      </c>
      <c r="D2414">
        <v>43.47</v>
      </c>
      <c r="R2414" s="73">
        <f t="shared" si="173"/>
        <v>2.378774016467775E-4</v>
      </c>
      <c r="S2414" s="74">
        <f t="shared" si="175"/>
        <v>2.4123197346984923E-4</v>
      </c>
      <c r="U2414" s="86">
        <f t="shared" si="174"/>
        <v>1.4166000000000012E-2</v>
      </c>
      <c r="W2414" s="85">
        <v>0.98583399999999999</v>
      </c>
    </row>
    <row r="2415" spans="2:23" x14ac:dyDescent="0.3">
      <c r="B2415">
        <v>48</v>
      </c>
      <c r="C2415">
        <v>32</v>
      </c>
      <c r="D2415">
        <v>45.618000000000002</v>
      </c>
      <c r="R2415" s="73">
        <f t="shared" si="173"/>
        <v>2.4999999999995246E-4</v>
      </c>
      <c r="S2415" s="74">
        <f t="shared" si="175"/>
        <v>2.5359238979377101E-4</v>
      </c>
      <c r="U2415" s="86">
        <f t="shared" si="174"/>
        <v>1.4702999999999911E-2</v>
      </c>
      <c r="W2415" s="85">
        <v>0.98529700000000009</v>
      </c>
    </row>
    <row r="2416" spans="2:23" x14ac:dyDescent="0.3">
      <c r="B2416">
        <v>48</v>
      </c>
      <c r="C2416">
        <v>32</v>
      </c>
      <c r="D2416">
        <v>47.607999999999997</v>
      </c>
      <c r="R2416" s="73">
        <f t="shared" si="173"/>
        <v>2.5628140703518179E-4</v>
      </c>
      <c r="S2416" s="74">
        <f t="shared" si="175"/>
        <v>2.601057417562235E-4</v>
      </c>
      <c r="U2416" s="86">
        <f t="shared" si="174"/>
        <v>1.5212999999999921E-2</v>
      </c>
      <c r="W2416" s="85">
        <v>0.98478700000000008</v>
      </c>
    </row>
    <row r="2417" spans="2:23" x14ac:dyDescent="0.3">
      <c r="B2417">
        <v>48</v>
      </c>
      <c r="C2417">
        <v>32</v>
      </c>
      <c r="D2417">
        <v>48.524000000000001</v>
      </c>
      <c r="R2417" s="73">
        <f t="shared" si="173"/>
        <v>2.5218340611363676E-4</v>
      </c>
      <c r="S2417" s="74">
        <f t="shared" si="175"/>
        <v>2.5607913804064916E-4</v>
      </c>
      <c r="U2417" s="86">
        <f t="shared" si="174"/>
        <v>1.5444000000000013E-2</v>
      </c>
      <c r="W2417" s="85">
        <v>0.98455599999999999</v>
      </c>
    </row>
    <row r="2418" spans="2:23" x14ac:dyDescent="0.3">
      <c r="B2418">
        <v>48</v>
      </c>
      <c r="C2418">
        <v>32</v>
      </c>
      <c r="D2418">
        <v>50.622</v>
      </c>
      <c r="R2418" s="73">
        <f t="shared" si="173"/>
        <v>2.4404194470927941E-4</v>
      </c>
      <c r="S2418" s="74">
        <f t="shared" si="175"/>
        <v>2.4787004975773794E-4</v>
      </c>
      <c r="U2418" s="86">
        <f t="shared" si="174"/>
        <v>1.5956000000000081E-2</v>
      </c>
      <c r="W2418" s="85">
        <v>0.98404399999999992</v>
      </c>
    </row>
    <row r="2419" spans="2:23" x14ac:dyDescent="0.3">
      <c r="B2419">
        <v>48</v>
      </c>
      <c r="C2419">
        <v>32</v>
      </c>
      <c r="D2419">
        <v>53.237000000000002</v>
      </c>
      <c r="R2419" s="73">
        <f t="shared" si="173"/>
        <v>2.4015296367111335E-4</v>
      </c>
      <c r="S2419" s="74">
        <f t="shared" si="175"/>
        <v>2.4404697723995409E-4</v>
      </c>
      <c r="U2419" s="86">
        <f t="shared" si="174"/>
        <v>1.6584000000000043E-2</v>
      </c>
      <c r="W2419" s="85">
        <v>0.98341599999999996</v>
      </c>
    </row>
    <row r="2420" spans="2:23" x14ac:dyDescent="0.3">
      <c r="B2420">
        <v>48</v>
      </c>
      <c r="C2420">
        <v>32</v>
      </c>
      <c r="D2420">
        <v>54.113</v>
      </c>
      <c r="R2420" s="73">
        <f t="shared" si="173"/>
        <v>2.4315068493140215E-4</v>
      </c>
      <c r="S2420" s="74">
        <f t="shared" si="175"/>
        <v>2.4725109712614213E-4</v>
      </c>
      <c r="U2420" s="86">
        <f t="shared" si="174"/>
        <v>1.6796999999999951E-2</v>
      </c>
      <c r="W2420" s="85">
        <v>0.98320300000000005</v>
      </c>
    </row>
    <row r="2421" spans="2:23" x14ac:dyDescent="0.3">
      <c r="B2421">
        <v>48</v>
      </c>
      <c r="C2421">
        <v>32</v>
      </c>
      <c r="D2421">
        <v>56.279000000000003</v>
      </c>
      <c r="R2421" s="73">
        <f t="shared" ref="R2421:R2484" si="176">IF(D2421&gt;D2420,(U2421-U2420)/1/(D2421-D2420),0)</f>
        <v>2.4653739612189913E-4</v>
      </c>
      <c r="S2421" s="74">
        <f t="shared" si="175"/>
        <v>2.5074923095423738E-4</v>
      </c>
      <c r="U2421" s="86">
        <f t="shared" si="174"/>
        <v>1.7330999999999985E-2</v>
      </c>
      <c r="W2421" s="85">
        <v>0.98266900000000001</v>
      </c>
    </row>
    <row r="2422" spans="2:23" x14ac:dyDescent="0.3">
      <c r="B2422">
        <v>48</v>
      </c>
      <c r="C2422">
        <v>32</v>
      </c>
      <c r="D2422">
        <v>59.414999999999999</v>
      </c>
      <c r="R2422" s="73">
        <f t="shared" si="176"/>
        <v>2.3054846938776473E-4</v>
      </c>
      <c r="S2422" s="74">
        <f t="shared" si="175"/>
        <v>2.3461457457980736E-4</v>
      </c>
      <c r="U2422" s="86">
        <f t="shared" si="174"/>
        <v>1.8054000000000014E-2</v>
      </c>
      <c r="W2422" s="85">
        <v>0.98194599999999999</v>
      </c>
    </row>
    <row r="2423" spans="2:23" x14ac:dyDescent="0.3">
      <c r="B2423">
        <v>48</v>
      </c>
      <c r="C2423">
        <v>32</v>
      </c>
      <c r="D2423">
        <v>59.438000000000002</v>
      </c>
      <c r="R2423" s="73">
        <f t="shared" si="176"/>
        <v>2.1739130434439259E-4</v>
      </c>
      <c r="S2423" s="74">
        <f t="shared" si="175"/>
        <v>2.2138824776962542E-4</v>
      </c>
      <c r="U2423" s="86">
        <f t="shared" si="174"/>
        <v>1.8058999999999936E-2</v>
      </c>
      <c r="W2423" s="85">
        <v>0.98194100000000006</v>
      </c>
    </row>
    <row r="2424" spans="2:23" x14ac:dyDescent="0.3">
      <c r="B2424">
        <v>48</v>
      </c>
      <c r="C2424">
        <v>32</v>
      </c>
      <c r="D2424">
        <v>62.055999999999997</v>
      </c>
      <c r="R2424" s="73">
        <f t="shared" si="176"/>
        <v>1.8831168831171796E-4</v>
      </c>
      <c r="S2424" s="74">
        <f t="shared" si="175"/>
        <v>1.9177495217301036E-4</v>
      </c>
      <c r="U2424" s="86">
        <f t="shared" si="174"/>
        <v>1.8552000000000013E-2</v>
      </c>
      <c r="W2424" s="85">
        <v>0.98144799999999999</v>
      </c>
    </row>
    <row r="2425" spans="2:23" x14ac:dyDescent="0.3">
      <c r="B2425">
        <v>48</v>
      </c>
      <c r="C2425">
        <v>32</v>
      </c>
      <c r="D2425">
        <v>64.718999999999994</v>
      </c>
      <c r="R2425" s="73">
        <f t="shared" si="176"/>
        <v>1.5959444235824605E-4</v>
      </c>
      <c r="S2425" s="74">
        <f t="shared" si="175"/>
        <v>1.6261120544159858E-4</v>
      </c>
      <c r="U2425" s="86">
        <f t="shared" si="174"/>
        <v>1.8977000000000022E-2</v>
      </c>
      <c r="W2425" s="85">
        <v>0.98102299999999998</v>
      </c>
    </row>
    <row r="2426" spans="2:23" x14ac:dyDescent="0.3">
      <c r="B2426">
        <v>48</v>
      </c>
      <c r="C2426">
        <v>32</v>
      </c>
      <c r="D2426">
        <v>64.861000000000004</v>
      </c>
      <c r="R2426" s="73">
        <f t="shared" si="176"/>
        <v>1.4788732394321294E-4</v>
      </c>
      <c r="S2426" s="74">
        <f t="shared" si="175"/>
        <v>1.5074807006891066E-4</v>
      </c>
      <c r="U2426" s="86">
        <f t="shared" si="174"/>
        <v>1.8997999999999959E-2</v>
      </c>
      <c r="W2426" s="85">
        <v>0.98100200000000004</v>
      </c>
    </row>
    <row r="2427" spans="2:23" x14ac:dyDescent="0.3">
      <c r="B2427">
        <v>48</v>
      </c>
      <c r="C2427">
        <v>32</v>
      </c>
      <c r="D2427">
        <v>68.284999999999997</v>
      </c>
      <c r="R2427" s="73">
        <f t="shared" si="176"/>
        <v>1.4106308411215312E-4</v>
      </c>
      <c r="S2427" s="74">
        <f t="shared" si="175"/>
        <v>1.4379489961503962E-4</v>
      </c>
      <c r="U2427" s="86">
        <f t="shared" si="174"/>
        <v>1.9480999999999971E-2</v>
      </c>
      <c r="W2427" s="85">
        <v>0.98051900000000003</v>
      </c>
    </row>
    <row r="2428" spans="2:23" x14ac:dyDescent="0.3">
      <c r="B2428">
        <v>48</v>
      </c>
      <c r="C2428">
        <v>32</v>
      </c>
      <c r="D2428">
        <v>70.307000000000002</v>
      </c>
      <c r="R2428" s="73">
        <f t="shared" si="176"/>
        <v>1.3402571711178065E-4</v>
      </c>
      <c r="S2428" s="74">
        <f t="shared" si="175"/>
        <v>1.3668854668984554E-4</v>
      </c>
      <c r="U2428" s="86">
        <f t="shared" si="174"/>
        <v>1.9751999999999992E-2</v>
      </c>
      <c r="W2428" s="85">
        <v>0.98024800000000001</v>
      </c>
    </row>
    <row r="2429" spans="2:23" x14ac:dyDescent="0.3">
      <c r="B2429">
        <v>48</v>
      </c>
      <c r="C2429">
        <v>32</v>
      </c>
      <c r="D2429">
        <v>70.902000000000001</v>
      </c>
      <c r="R2429" s="73">
        <f t="shared" si="176"/>
        <v>1.3445378151255317E-4</v>
      </c>
      <c r="S2429" s="74">
        <f t="shared" si="175"/>
        <v>1.371630255940876E-4</v>
      </c>
      <c r="U2429" s="86">
        <f t="shared" ref="U2429:U2469" si="177">100%-W2429</f>
        <v>1.9831999999999961E-2</v>
      </c>
      <c r="W2429" s="85">
        <v>0.98016800000000004</v>
      </c>
    </row>
    <row r="2430" spans="2:23" x14ac:dyDescent="0.3">
      <c r="B2430">
        <v>48</v>
      </c>
      <c r="C2430">
        <v>32</v>
      </c>
      <c r="D2430">
        <v>74.647999999999996</v>
      </c>
      <c r="R2430" s="73">
        <f t="shared" si="176"/>
        <v>1.3908168713296993E-4</v>
      </c>
      <c r="S2430" s="74">
        <f t="shared" si="175"/>
        <v>1.4189576392309271E-4</v>
      </c>
      <c r="U2430" s="86">
        <f t="shared" si="177"/>
        <v>2.0353000000000065E-2</v>
      </c>
      <c r="W2430" s="85">
        <v>0.97964699999999993</v>
      </c>
    </row>
    <row r="2431" spans="2:23" x14ac:dyDescent="0.3">
      <c r="B2431">
        <v>48</v>
      </c>
      <c r="C2431">
        <v>32</v>
      </c>
      <c r="D2431">
        <v>76.039000000000001</v>
      </c>
      <c r="R2431" s="73">
        <f t="shared" si="176"/>
        <v>1.5600287562897978E-4</v>
      </c>
      <c r="S2431" s="74">
        <f t="shared" si="175"/>
        <v>1.5924396811196255E-4</v>
      </c>
      <c r="U2431" s="86">
        <f t="shared" si="177"/>
        <v>2.0569999999999977E-2</v>
      </c>
      <c r="W2431" s="85">
        <v>0.97943000000000002</v>
      </c>
    </row>
    <row r="2432" spans="2:23" x14ac:dyDescent="0.3">
      <c r="B2432">
        <v>48</v>
      </c>
      <c r="C2432">
        <v>32</v>
      </c>
      <c r="D2432">
        <v>78.665000000000006</v>
      </c>
      <c r="R2432" s="73">
        <f t="shared" si="176"/>
        <v>1.7136329017519445E-4</v>
      </c>
      <c r="S2432" s="74">
        <f t="shared" si="175"/>
        <v>1.7496226394453349E-4</v>
      </c>
      <c r="U2432" s="86">
        <f t="shared" si="177"/>
        <v>2.1020000000000039E-2</v>
      </c>
      <c r="W2432" s="85">
        <v>0.97897999999999996</v>
      </c>
    </row>
    <row r="2433" spans="2:23" x14ac:dyDescent="0.3">
      <c r="B2433">
        <v>48</v>
      </c>
      <c r="C2433">
        <v>32</v>
      </c>
      <c r="D2433">
        <v>81.27</v>
      </c>
      <c r="R2433" s="73">
        <f t="shared" si="176"/>
        <v>1.5316698656431469E-4</v>
      </c>
      <c r="S2433" s="74">
        <f t="shared" si="175"/>
        <v>1.5645568506436771E-4</v>
      </c>
      <c r="U2433" s="86">
        <f t="shared" si="177"/>
        <v>2.1419000000000077E-2</v>
      </c>
      <c r="W2433" s="85">
        <v>0.97858099999999992</v>
      </c>
    </row>
    <row r="2434" spans="2:23" x14ac:dyDescent="0.3">
      <c r="B2434">
        <v>48</v>
      </c>
      <c r="C2434">
        <v>32</v>
      </c>
      <c r="D2434">
        <v>82.772999999999996</v>
      </c>
      <c r="R2434" s="73">
        <f t="shared" si="176"/>
        <v>1.0578842315363221E-4</v>
      </c>
      <c r="S2434" s="74">
        <f t="shared" si="175"/>
        <v>1.081039006005964E-4</v>
      </c>
      <c r="U2434" s="86">
        <f t="shared" si="177"/>
        <v>2.1577999999999986E-2</v>
      </c>
      <c r="W2434" s="85">
        <v>0.97842200000000001</v>
      </c>
    </row>
    <row r="2435" spans="2:23" x14ac:dyDescent="0.3">
      <c r="B2435">
        <v>48</v>
      </c>
      <c r="C2435">
        <v>32</v>
      </c>
      <c r="D2435">
        <v>86.384</v>
      </c>
      <c r="R2435" s="73">
        <f t="shared" si="176"/>
        <v>9.3602880088604007E-5</v>
      </c>
      <c r="S2435" s="74">
        <f t="shared" si="175"/>
        <v>9.5667186641964298E-5</v>
      </c>
      <c r="U2435" s="86">
        <f t="shared" si="177"/>
        <v>2.1915999999999936E-2</v>
      </c>
      <c r="W2435" s="85">
        <v>0.97808400000000006</v>
      </c>
    </row>
    <row r="2436" spans="2:23" x14ac:dyDescent="0.3">
      <c r="B2436">
        <v>48</v>
      </c>
      <c r="C2436">
        <v>32</v>
      </c>
      <c r="D2436">
        <v>86.429000000000002</v>
      </c>
      <c r="R2436" s="73">
        <f t="shared" si="176"/>
        <v>1.3333333333469521E-4</v>
      </c>
      <c r="S2436" s="74">
        <f t="shared" si="175"/>
        <v>1.3632094312420527E-4</v>
      </c>
      <c r="U2436" s="86">
        <f t="shared" si="177"/>
        <v>2.1921999999999997E-2</v>
      </c>
      <c r="W2436" s="85">
        <v>0.978078</v>
      </c>
    </row>
    <row r="2437" spans="2:23" x14ac:dyDescent="0.3">
      <c r="B2437">
        <v>48</v>
      </c>
      <c r="C2437">
        <v>32</v>
      </c>
      <c r="D2437">
        <v>90.355999999999995</v>
      </c>
      <c r="R2437" s="73">
        <f t="shared" si="176"/>
        <v>1.4260249554367353E-4</v>
      </c>
      <c r="S2437" s="74">
        <f t="shared" si="175"/>
        <v>1.4579869452505174E-4</v>
      </c>
      <c r="U2437" s="86">
        <f t="shared" si="177"/>
        <v>2.2482000000000002E-2</v>
      </c>
      <c r="W2437" s="85">
        <v>0.977518</v>
      </c>
    </row>
    <row r="2438" spans="2:23" x14ac:dyDescent="0.3">
      <c r="B2438">
        <v>48</v>
      </c>
      <c r="C2438">
        <v>32</v>
      </c>
      <c r="D2438">
        <v>92.161000000000001</v>
      </c>
      <c r="R2438" s="73">
        <f t="shared" si="176"/>
        <v>1.4238227146811676E-4</v>
      </c>
      <c r="S2438" s="74">
        <f t="shared" si="175"/>
        <v>1.4565693058144887E-4</v>
      </c>
      <c r="U2438" s="86">
        <f t="shared" si="177"/>
        <v>2.2738999999999954E-2</v>
      </c>
      <c r="W2438" s="85">
        <v>0.97726100000000005</v>
      </c>
    </row>
    <row r="2439" spans="2:23" x14ac:dyDescent="0.3">
      <c r="B2439">
        <v>48</v>
      </c>
      <c r="C2439">
        <v>32</v>
      </c>
      <c r="D2439">
        <v>93.966999999999999</v>
      </c>
      <c r="R2439" s="73">
        <f t="shared" si="176"/>
        <v>1.1184939091917816E-4</v>
      </c>
      <c r="S2439" s="74">
        <f t="shared" si="175"/>
        <v>1.1445191296816119E-4</v>
      </c>
      <c r="U2439" s="86">
        <f t="shared" si="177"/>
        <v>2.2940999999999989E-2</v>
      </c>
      <c r="W2439" s="85">
        <v>0.97705900000000001</v>
      </c>
    </row>
    <row r="2440" spans="2:23" x14ac:dyDescent="0.3">
      <c r="B2440">
        <v>48</v>
      </c>
      <c r="C2440">
        <v>32</v>
      </c>
      <c r="D2440">
        <v>97.105999999999995</v>
      </c>
      <c r="R2440" s="73">
        <f t="shared" si="176"/>
        <v>7.5820324944237265E-5</v>
      </c>
      <c r="S2440" s="74">
        <f t="shared" si="175"/>
        <v>7.7600559376902792E-5</v>
      </c>
      <c r="U2440" s="86">
        <f t="shared" si="177"/>
        <v>2.317899999999995E-2</v>
      </c>
      <c r="W2440" s="85">
        <v>0.97682100000000005</v>
      </c>
    </row>
    <row r="2441" spans="2:23" x14ac:dyDescent="0.3">
      <c r="B2441">
        <v>48</v>
      </c>
      <c r="C2441">
        <v>32</v>
      </c>
      <c r="D2441">
        <v>99.382999999999996</v>
      </c>
      <c r="R2441" s="73">
        <f t="shared" si="176"/>
        <v>6.9828722002643906E-5</v>
      </c>
      <c r="S2441" s="74">
        <f t="shared" si="175"/>
        <v>7.1485688782943751E-5</v>
      </c>
      <c r="U2441" s="86">
        <f t="shared" si="177"/>
        <v>2.333799999999997E-2</v>
      </c>
      <c r="W2441" s="85">
        <v>0.97666200000000003</v>
      </c>
    </row>
    <row r="2442" spans="2:23" x14ac:dyDescent="0.3">
      <c r="B2442">
        <v>48</v>
      </c>
      <c r="C2442">
        <v>32</v>
      </c>
      <c r="D2442">
        <v>102.91</v>
      </c>
      <c r="R2442" s="73">
        <f t="shared" si="176"/>
        <v>7.9671108590895001E-5</v>
      </c>
      <c r="S2442" s="74">
        <f t="shared" ref="S2442:S2505" si="178">IF(D2442&gt;D2441,(U2442-U2441)/W2441/(D2442-D2441),0)</f>
        <v>8.1574903693288972E-5</v>
      </c>
      <c r="U2442" s="86">
        <f t="shared" si="177"/>
        <v>2.3619000000000057E-2</v>
      </c>
      <c r="W2442" s="85">
        <v>0.97638099999999994</v>
      </c>
    </row>
    <row r="2443" spans="2:23" x14ac:dyDescent="0.3">
      <c r="B2443">
        <v>48</v>
      </c>
      <c r="C2443">
        <v>32</v>
      </c>
      <c r="D2443">
        <v>103.82599999999999</v>
      </c>
      <c r="R2443" s="73">
        <f t="shared" si="176"/>
        <v>9.3886462882129696E-5</v>
      </c>
      <c r="S2443" s="74">
        <f t="shared" si="178"/>
        <v>9.61576094599646E-5</v>
      </c>
      <c r="U2443" s="86">
        <f t="shared" si="177"/>
        <v>2.3705000000000087E-2</v>
      </c>
      <c r="W2443" s="85">
        <v>0.97629499999999991</v>
      </c>
    </row>
    <row r="2444" spans="2:23" x14ac:dyDescent="0.3">
      <c r="B2444">
        <v>48</v>
      </c>
      <c r="C2444">
        <v>32</v>
      </c>
      <c r="D2444">
        <v>107.408</v>
      </c>
      <c r="R2444" s="73">
        <f t="shared" si="176"/>
        <v>9.854829704074147E-5</v>
      </c>
      <c r="S2444" s="74">
        <f t="shared" si="178"/>
        <v>1.0094110595746313E-4</v>
      </c>
      <c r="U2444" s="86">
        <f t="shared" si="177"/>
        <v>2.4058000000000024E-2</v>
      </c>
      <c r="W2444" s="85">
        <v>0.97594199999999998</v>
      </c>
    </row>
    <row r="2445" spans="2:23" x14ac:dyDescent="0.3">
      <c r="B2445">
        <v>48</v>
      </c>
      <c r="C2445">
        <v>32</v>
      </c>
      <c r="D2445">
        <v>108.14100000000001</v>
      </c>
      <c r="R2445" s="73">
        <f t="shared" si="176"/>
        <v>8.7312414733905361E-5</v>
      </c>
      <c r="S2445" s="74">
        <f t="shared" si="178"/>
        <v>8.9464757878957314E-5</v>
      </c>
      <c r="U2445" s="86">
        <f t="shared" si="177"/>
        <v>2.4121999999999977E-2</v>
      </c>
      <c r="W2445" s="85">
        <v>0.97587800000000002</v>
      </c>
    </row>
    <row r="2446" spans="2:23" x14ac:dyDescent="0.3">
      <c r="B2446">
        <v>48</v>
      </c>
      <c r="C2446">
        <v>32</v>
      </c>
      <c r="D2446">
        <v>112.137</v>
      </c>
      <c r="R2446" s="73">
        <f t="shared" si="176"/>
        <v>7.2072072072088678E-5</v>
      </c>
      <c r="S2446" s="74">
        <f t="shared" si="178"/>
        <v>7.3853567835414539E-5</v>
      </c>
      <c r="U2446" s="86">
        <f t="shared" si="177"/>
        <v>2.4410000000000043E-2</v>
      </c>
      <c r="W2446" s="85">
        <v>0.97558999999999996</v>
      </c>
    </row>
    <row r="2447" spans="2:23" x14ac:dyDescent="0.3">
      <c r="B2447">
        <v>48</v>
      </c>
      <c r="C2447">
        <v>32</v>
      </c>
      <c r="D2447">
        <v>113.73</v>
      </c>
      <c r="R2447" s="73">
        <f t="shared" si="176"/>
        <v>7.5957313245472358E-5</v>
      </c>
      <c r="S2447" s="74">
        <f t="shared" si="178"/>
        <v>7.785782269751879E-5</v>
      </c>
      <c r="U2447" s="86">
        <f t="shared" si="177"/>
        <v>2.4531000000000081E-2</v>
      </c>
      <c r="W2447" s="85">
        <v>0.97546899999999992</v>
      </c>
    </row>
    <row r="2448" spans="2:23" x14ac:dyDescent="0.3">
      <c r="B2448">
        <v>48</v>
      </c>
      <c r="C2448">
        <v>32</v>
      </c>
      <c r="D2448">
        <v>115.43300000000001</v>
      </c>
      <c r="R2448" s="73">
        <f t="shared" si="176"/>
        <v>9.0428655314143995E-5</v>
      </c>
      <c r="S2448" s="74">
        <f t="shared" si="178"/>
        <v>9.2702746385732389E-5</v>
      </c>
      <c r="U2448" s="86">
        <f t="shared" si="177"/>
        <v>2.4685000000000068E-2</v>
      </c>
      <c r="W2448" s="85">
        <v>0.97531499999999993</v>
      </c>
    </row>
    <row r="2449" spans="2:23" x14ac:dyDescent="0.3">
      <c r="B2449">
        <v>48</v>
      </c>
      <c r="C2449">
        <v>32</v>
      </c>
      <c r="D2449">
        <v>118.878</v>
      </c>
      <c r="R2449" s="73">
        <f t="shared" si="176"/>
        <v>1.0043541364294867E-4</v>
      </c>
      <c r="S2449" s="74">
        <f t="shared" si="178"/>
        <v>1.0297741103433114E-4</v>
      </c>
      <c r="U2449" s="86">
        <f t="shared" si="177"/>
        <v>2.5031000000000025E-2</v>
      </c>
      <c r="W2449" s="85">
        <v>0.97496899999999997</v>
      </c>
    </row>
    <row r="2450" spans="2:23" x14ac:dyDescent="0.3">
      <c r="B2450">
        <v>48</v>
      </c>
      <c r="C2450">
        <v>32</v>
      </c>
      <c r="D2450">
        <v>119.732</v>
      </c>
      <c r="R2450" s="73">
        <f t="shared" si="176"/>
        <v>9.3676814988254172E-5</v>
      </c>
      <c r="S2450" s="74">
        <f t="shared" si="178"/>
        <v>9.6081839513106741E-5</v>
      </c>
      <c r="U2450" s="86">
        <f t="shared" si="177"/>
        <v>2.5110999999999994E-2</v>
      </c>
      <c r="W2450" s="85">
        <v>0.97488900000000001</v>
      </c>
    </row>
    <row r="2451" spans="2:23" x14ac:dyDescent="0.3">
      <c r="B2451">
        <v>48</v>
      </c>
      <c r="C2451">
        <v>32</v>
      </c>
      <c r="D2451">
        <v>124.17400000000001</v>
      </c>
      <c r="R2451" s="73">
        <f t="shared" si="176"/>
        <v>8.9599279603784062E-5</v>
      </c>
      <c r="S2451" s="74">
        <f t="shared" si="178"/>
        <v>9.1907160306233904E-5</v>
      </c>
      <c r="U2451" s="86">
        <f t="shared" si="177"/>
        <v>2.5509000000000004E-2</v>
      </c>
      <c r="W2451" s="85">
        <v>0.974491</v>
      </c>
    </row>
    <row r="2452" spans="2:23" x14ac:dyDescent="0.3">
      <c r="B2452">
        <v>48</v>
      </c>
      <c r="C2452">
        <v>32</v>
      </c>
      <c r="D2452">
        <v>124.395</v>
      </c>
      <c r="R2452" s="73">
        <f t="shared" si="176"/>
        <v>9.5022624434111947E-5</v>
      </c>
      <c r="S2452" s="74">
        <f t="shared" si="178"/>
        <v>9.7510007207980313E-5</v>
      </c>
      <c r="U2452" s="86">
        <f t="shared" si="177"/>
        <v>2.5529999999999942E-2</v>
      </c>
      <c r="W2452" s="85">
        <v>0.97447000000000006</v>
      </c>
    </row>
    <row r="2453" spans="2:23" x14ac:dyDescent="0.3">
      <c r="B2453">
        <v>48</v>
      </c>
      <c r="C2453">
        <v>32</v>
      </c>
      <c r="D2453">
        <v>128.90299999999999</v>
      </c>
      <c r="R2453" s="73">
        <f t="shared" si="176"/>
        <v>9.4055013309691965E-5</v>
      </c>
      <c r="S2453" s="74">
        <f t="shared" si="178"/>
        <v>9.6519147136075989E-5</v>
      </c>
      <c r="U2453" s="86">
        <f t="shared" si="177"/>
        <v>2.5954000000000033E-2</v>
      </c>
      <c r="W2453" s="85">
        <v>0.97404599999999997</v>
      </c>
    </row>
    <row r="2454" spans="2:23" x14ac:dyDescent="0.3">
      <c r="B2454">
        <v>48</v>
      </c>
      <c r="C2454">
        <v>32</v>
      </c>
      <c r="D2454">
        <v>129.684</v>
      </c>
      <c r="R2454" s="73">
        <f t="shared" si="176"/>
        <v>6.402048655554813E-5</v>
      </c>
      <c r="S2454" s="74">
        <f t="shared" si="178"/>
        <v>6.5726348196643827E-5</v>
      </c>
      <c r="U2454" s="86">
        <f t="shared" si="177"/>
        <v>2.6003999999999916E-2</v>
      </c>
      <c r="W2454" s="85">
        <v>0.97399600000000008</v>
      </c>
    </row>
    <row r="2455" spans="2:23" x14ac:dyDescent="0.3">
      <c r="B2455">
        <v>48</v>
      </c>
      <c r="C2455">
        <v>32</v>
      </c>
      <c r="D2455">
        <v>132.62899999999999</v>
      </c>
      <c r="R2455" s="73">
        <f t="shared" si="176"/>
        <v>3.7691001697858924E-5</v>
      </c>
      <c r="S2455" s="74">
        <f t="shared" si="178"/>
        <v>3.8697285920947236E-5</v>
      </c>
      <c r="U2455" s="86">
        <f t="shared" si="177"/>
        <v>2.611500000000011E-2</v>
      </c>
      <c r="W2455" s="85">
        <v>0.97388499999999989</v>
      </c>
    </row>
    <row r="2456" spans="2:23" x14ac:dyDescent="0.3">
      <c r="B2456">
        <v>48</v>
      </c>
      <c r="C2456">
        <v>32</v>
      </c>
      <c r="D2456">
        <v>135.20099999999999</v>
      </c>
      <c r="R2456" s="73">
        <f t="shared" si="176"/>
        <v>4.3934681181927918E-5</v>
      </c>
      <c r="S2456" s="74">
        <f t="shared" si="178"/>
        <v>4.5112802006323045E-5</v>
      </c>
      <c r="U2456" s="86">
        <f t="shared" si="177"/>
        <v>2.6228000000000029E-2</v>
      </c>
      <c r="W2456" s="85">
        <v>0.97377199999999997</v>
      </c>
    </row>
    <row r="2457" spans="2:23" x14ac:dyDescent="0.3">
      <c r="B2457">
        <v>48</v>
      </c>
      <c r="C2457">
        <v>32</v>
      </c>
      <c r="D2457">
        <v>137.64400000000001</v>
      </c>
      <c r="R2457" s="73">
        <f t="shared" si="176"/>
        <v>8.4731887024132706E-5</v>
      </c>
      <c r="S2457" s="74">
        <f t="shared" si="178"/>
        <v>8.701409264605339E-5</v>
      </c>
      <c r="U2457" s="86">
        <f t="shared" si="177"/>
        <v>2.6434999999999986E-2</v>
      </c>
      <c r="W2457" s="85">
        <v>0.97356500000000001</v>
      </c>
    </row>
    <row r="2458" spans="2:23" x14ac:dyDescent="0.3">
      <c r="B2458">
        <v>48</v>
      </c>
      <c r="C2458">
        <v>32</v>
      </c>
      <c r="D2458">
        <v>140.71799999999999</v>
      </c>
      <c r="R2458" s="73">
        <f t="shared" si="176"/>
        <v>7.8724788549110517E-5</v>
      </c>
      <c r="S2458" s="74">
        <f t="shared" si="178"/>
        <v>8.0862385715499755E-5</v>
      </c>
      <c r="U2458" s="86">
        <f t="shared" si="177"/>
        <v>2.6676999999999951E-2</v>
      </c>
      <c r="W2458" s="85">
        <v>0.97332300000000005</v>
      </c>
    </row>
    <row r="2459" spans="2:23" x14ac:dyDescent="0.3">
      <c r="B2459">
        <v>48</v>
      </c>
      <c r="C2459">
        <v>32</v>
      </c>
      <c r="D2459">
        <v>142.08699999999999</v>
      </c>
      <c r="R2459" s="73">
        <f t="shared" si="176"/>
        <v>3.4331628926237587E-5</v>
      </c>
      <c r="S2459" s="74">
        <f t="shared" si="178"/>
        <v>3.5272595968899926E-5</v>
      </c>
      <c r="U2459" s="86">
        <f t="shared" si="177"/>
        <v>2.672399999999997E-2</v>
      </c>
      <c r="W2459" s="85">
        <v>0.97327600000000003</v>
      </c>
    </row>
    <row r="2460" spans="2:23" x14ac:dyDescent="0.3">
      <c r="B2460">
        <v>48</v>
      </c>
      <c r="C2460">
        <v>32</v>
      </c>
      <c r="D2460">
        <v>145.74100000000001</v>
      </c>
      <c r="R2460" s="73">
        <f t="shared" si="176"/>
        <v>1.9704433497526134E-5</v>
      </c>
      <c r="S2460" s="74">
        <f t="shared" si="178"/>
        <v>2.0245473532200664E-5</v>
      </c>
      <c r="U2460" s="86">
        <f t="shared" si="177"/>
        <v>2.6795999999999931E-2</v>
      </c>
      <c r="W2460" s="85">
        <v>0.97320400000000007</v>
      </c>
    </row>
    <row r="2461" spans="2:23" x14ac:dyDescent="0.3">
      <c r="B2461">
        <v>48</v>
      </c>
      <c r="C2461">
        <v>32</v>
      </c>
      <c r="D2461">
        <v>146.34899999999999</v>
      </c>
      <c r="R2461" s="73">
        <f t="shared" si="176"/>
        <v>5.0986842105270542E-5</v>
      </c>
      <c r="S2461" s="74">
        <f t="shared" si="178"/>
        <v>5.2390703393400083E-5</v>
      </c>
      <c r="U2461" s="86">
        <f t="shared" si="177"/>
        <v>2.6826999999999934E-2</v>
      </c>
      <c r="W2461" s="85">
        <v>0.97317300000000007</v>
      </c>
    </row>
    <row r="2462" spans="2:23" x14ac:dyDescent="0.3">
      <c r="B2462">
        <v>48</v>
      </c>
      <c r="C2462">
        <v>32</v>
      </c>
      <c r="D2462">
        <v>149.89699999999999</v>
      </c>
      <c r="R2462" s="73">
        <f t="shared" si="176"/>
        <v>1.0710259301015974E-4</v>
      </c>
      <c r="S2462" s="74">
        <f t="shared" si="178"/>
        <v>1.1005503955633761E-4</v>
      </c>
      <c r="U2462" s="86">
        <f t="shared" si="177"/>
        <v>2.7206999999999981E-2</v>
      </c>
      <c r="W2462" s="85">
        <v>0.97279300000000002</v>
      </c>
    </row>
    <row r="2463" spans="2:23" x14ac:dyDescent="0.3">
      <c r="B2463">
        <v>48</v>
      </c>
      <c r="C2463">
        <v>32</v>
      </c>
      <c r="D2463">
        <v>151.18299999999999</v>
      </c>
      <c r="R2463" s="73">
        <f t="shared" si="176"/>
        <v>1.1197511664077203E-4</v>
      </c>
      <c r="S2463" s="74">
        <f t="shared" si="178"/>
        <v>1.151068281132492E-4</v>
      </c>
      <c r="U2463" s="86">
        <f t="shared" si="177"/>
        <v>2.7351000000000014E-2</v>
      </c>
      <c r="W2463" s="85">
        <v>0.97264899999999999</v>
      </c>
    </row>
    <row r="2464" spans="2:23" x14ac:dyDescent="0.3">
      <c r="B2464">
        <v>48</v>
      </c>
      <c r="C2464">
        <v>32</v>
      </c>
      <c r="D2464">
        <v>152.834</v>
      </c>
      <c r="R2464" s="73">
        <f t="shared" si="176"/>
        <v>7.6923076923069309E-5</v>
      </c>
      <c r="S2464" s="74">
        <f t="shared" si="178"/>
        <v>7.9086162555114234E-5</v>
      </c>
      <c r="U2464" s="86">
        <f t="shared" si="177"/>
        <v>2.7478000000000002E-2</v>
      </c>
      <c r="W2464" s="85">
        <v>0.972522</v>
      </c>
    </row>
    <row r="2465" spans="2:23" x14ac:dyDescent="0.3">
      <c r="B2465">
        <v>48</v>
      </c>
      <c r="C2465">
        <v>32</v>
      </c>
      <c r="D2465">
        <v>156.58600000000001</v>
      </c>
      <c r="R2465" s="73">
        <f t="shared" si="176"/>
        <v>5.2505330490405712E-5</v>
      </c>
      <c r="S2465" s="74">
        <f t="shared" si="178"/>
        <v>5.3988835718272402E-5</v>
      </c>
      <c r="U2465" s="86">
        <f t="shared" si="177"/>
        <v>2.7675000000000005E-2</v>
      </c>
      <c r="W2465" s="85">
        <v>0.97232499999999999</v>
      </c>
    </row>
    <row r="2466" spans="2:23" x14ac:dyDescent="0.3">
      <c r="B2466">
        <v>48</v>
      </c>
      <c r="C2466">
        <v>32</v>
      </c>
      <c r="D2466">
        <v>156.846</v>
      </c>
      <c r="R2466" s="73">
        <f t="shared" si="176"/>
        <v>5.7692307692687663E-5</v>
      </c>
      <c r="S2466" s="74">
        <f t="shared" si="178"/>
        <v>5.9334386848726167E-5</v>
      </c>
      <c r="U2466" s="86">
        <f t="shared" si="177"/>
        <v>2.7690000000000103E-2</v>
      </c>
      <c r="W2466" s="85">
        <v>0.9723099999999999</v>
      </c>
    </row>
    <row r="2467" spans="2:23" x14ac:dyDescent="0.3">
      <c r="B2467">
        <v>48</v>
      </c>
      <c r="C2467">
        <v>32</v>
      </c>
      <c r="D2467">
        <v>159.78399999999999</v>
      </c>
      <c r="R2467" s="73">
        <f t="shared" si="176"/>
        <v>6.6031313818858478E-5</v>
      </c>
      <c r="S2467" s="74">
        <f t="shared" si="178"/>
        <v>6.7911791320523791E-5</v>
      </c>
      <c r="U2467" s="86">
        <f t="shared" si="177"/>
        <v>2.7883999999999909E-2</v>
      </c>
      <c r="W2467" s="85">
        <v>0.97211600000000009</v>
      </c>
    </row>
    <row r="2468" spans="2:23" x14ac:dyDescent="0.3">
      <c r="B2468">
        <v>48</v>
      </c>
      <c r="C2468">
        <v>32</v>
      </c>
      <c r="D2468">
        <v>162.274</v>
      </c>
      <c r="R2468" s="73">
        <f t="shared" si="176"/>
        <v>7.6305220883587878E-5</v>
      </c>
      <c r="S2468" s="74">
        <f t="shared" si="178"/>
        <v>7.8493946075970219E-5</v>
      </c>
      <c r="U2468" s="86">
        <f t="shared" si="177"/>
        <v>2.8074000000000043E-2</v>
      </c>
      <c r="W2468" s="85">
        <v>0.97192599999999996</v>
      </c>
    </row>
    <row r="2469" spans="2:23" x14ac:dyDescent="0.3">
      <c r="B2469">
        <v>48</v>
      </c>
      <c r="C2469">
        <v>32</v>
      </c>
      <c r="D2469">
        <v>164.65600000000001</v>
      </c>
      <c r="R2469" s="73">
        <f t="shared" si="176"/>
        <v>7.6406381192235126E-5</v>
      </c>
      <c r="S2469" s="74">
        <f t="shared" si="178"/>
        <v>7.8613373026583432E-5</v>
      </c>
      <c r="U2469" s="86">
        <f t="shared" si="177"/>
        <v>2.8255999999999948E-2</v>
      </c>
      <c r="W2469" s="85">
        <v>0.97174400000000005</v>
      </c>
    </row>
    <row r="2470" spans="2:23" x14ac:dyDescent="0.3">
      <c r="B2470">
        <v>112</v>
      </c>
      <c r="C2470">
        <v>30</v>
      </c>
      <c r="D2470">
        <v>0</v>
      </c>
      <c r="I2470">
        <f>IF(D2470&gt;D2469,(P2470+P2469)/2*(D2470-D2469),0)</f>
        <v>0</v>
      </c>
      <c r="P2470" s="72">
        <v>0</v>
      </c>
      <c r="R2470" s="73">
        <f t="shared" si="176"/>
        <v>0</v>
      </c>
      <c r="S2470" s="74">
        <f t="shared" si="178"/>
        <v>0</v>
      </c>
      <c r="T2470">
        <f>IF(D2470&gt;D2469,T2469+(P2470+P2469)/2*(D2470-D2469),0)</f>
        <v>0</v>
      </c>
      <c r="U2470" s="86">
        <f>T2470/(0.19/0.03)</f>
        <v>0</v>
      </c>
      <c r="W2470" s="89">
        <f>100%-U2470</f>
        <v>1</v>
      </c>
    </row>
    <row r="2471" spans="2:23" x14ac:dyDescent="0.3">
      <c r="B2471">
        <v>112</v>
      </c>
      <c r="C2471">
        <v>30</v>
      </c>
      <c r="D2471" s="84">
        <v>1.21</v>
      </c>
      <c r="I2471">
        <f>IF(D2471&gt;D2470,(P2471+P2470)/1*(D2471-D2470),)</f>
        <v>2.0245186771320034E-2</v>
      </c>
      <c r="P2471" s="72">
        <v>1.6731559315140525E-2</v>
      </c>
      <c r="R2471" s="73">
        <f t="shared" si="176"/>
        <v>2.6418251550221878E-3</v>
      </c>
      <c r="S2471" s="74">
        <f t="shared" si="178"/>
        <v>2.6418251550221878E-3</v>
      </c>
      <c r="T2471">
        <f>IF(D2471&gt;D2470,T2470+(P2471+P2470)/1*(D2471-D2470),0)</f>
        <v>2.0245186771320034E-2</v>
      </c>
      <c r="U2471" s="86">
        <f t="shared" ref="U2471:U2514" si="179">T2471/(0.19/0.03)</f>
        <v>3.1966084375768472E-3</v>
      </c>
      <c r="W2471" s="89">
        <f t="shared" ref="W2471:W2534" si="180">100%-U2471</f>
        <v>0.99680339156242315</v>
      </c>
    </row>
    <row r="2472" spans="2:23" x14ac:dyDescent="0.3">
      <c r="B2472">
        <v>112</v>
      </c>
      <c r="C2472">
        <v>30</v>
      </c>
      <c r="D2472">
        <v>4.01</v>
      </c>
      <c r="I2472">
        <f t="shared" ref="I2472:I2479" si="181">IF(D2472&gt;D2471,(P2472+P2471)/2*(D2472-D2471),)</f>
        <v>3.2912990793342464E-2</v>
      </c>
      <c r="P2472" s="72">
        <v>6.7777198229612362E-3</v>
      </c>
      <c r="R2472" s="73">
        <f t="shared" si="176"/>
        <v>1.8559957214290864E-3</v>
      </c>
      <c r="S2472" s="74">
        <f t="shared" si="178"/>
        <v>1.8619476389621192E-3</v>
      </c>
      <c r="T2472">
        <f t="shared" ref="T2472:T2514" si="182">IF(D2472&gt;D2471,T2471+(P2472+P2471)/2*(D2472-D2471),0)</f>
        <v>5.3158177564662498E-2</v>
      </c>
      <c r="U2472" s="86">
        <f t="shared" si="179"/>
        <v>8.3933964575782886E-3</v>
      </c>
      <c r="W2472" s="89">
        <f t="shared" si="180"/>
        <v>0.99160660354242169</v>
      </c>
    </row>
    <row r="2473" spans="2:23" x14ac:dyDescent="0.3">
      <c r="B2473">
        <v>112</v>
      </c>
      <c r="C2473">
        <v>30</v>
      </c>
      <c r="D2473">
        <v>9.56</v>
      </c>
      <c r="I2473">
        <f t="shared" si="181"/>
        <v>2.5709566378576302E-2</v>
      </c>
      <c r="P2473" s="72">
        <v>2.4869887819311243E-3</v>
      </c>
      <c r="R2473" s="73">
        <f t="shared" si="176"/>
        <v>7.3142436354413354E-4</v>
      </c>
      <c r="S2473" s="74">
        <f t="shared" si="178"/>
        <v>7.3761546255459419E-4</v>
      </c>
      <c r="T2473">
        <f t="shared" si="182"/>
        <v>7.8867743943238797E-2</v>
      </c>
      <c r="U2473" s="86">
        <f t="shared" si="179"/>
        <v>1.245280167524823E-2</v>
      </c>
      <c r="W2473" s="89">
        <f t="shared" si="180"/>
        <v>0.9875471983247518</v>
      </c>
    </row>
    <row r="2474" spans="2:23" x14ac:dyDescent="0.3">
      <c r="B2474">
        <v>112</v>
      </c>
      <c r="C2474">
        <v>30</v>
      </c>
      <c r="D2474">
        <v>19.239999999999998</v>
      </c>
      <c r="I2474">
        <f t="shared" si="181"/>
        <v>1.9553765417193798E-2</v>
      </c>
      <c r="P2474" s="72">
        <v>1.5530453951750336E-3</v>
      </c>
      <c r="R2474" s="73">
        <f t="shared" si="176"/>
        <v>3.1895006661364399E-4</v>
      </c>
      <c r="S2474" s="74">
        <f t="shared" si="178"/>
        <v>3.2297197253427704E-4</v>
      </c>
      <c r="T2474">
        <f t="shared" si="182"/>
        <v>9.8421509360432591E-2</v>
      </c>
      <c r="U2474" s="86">
        <f t="shared" si="179"/>
        <v>1.5540238320068303E-2</v>
      </c>
      <c r="W2474" s="89">
        <f t="shared" si="180"/>
        <v>0.98445976167993166</v>
      </c>
    </row>
    <row r="2475" spans="2:23" x14ac:dyDescent="0.3">
      <c r="B2475">
        <v>112</v>
      </c>
      <c r="C2475">
        <v>30</v>
      </c>
      <c r="D2475">
        <v>83.99</v>
      </c>
      <c r="I2475">
        <f t="shared" si="181"/>
        <v>7.9936999372258705E-2</v>
      </c>
      <c r="P2475" s="72">
        <v>9.1605111053179864E-4</v>
      </c>
      <c r="R2475" s="73">
        <f t="shared" si="176"/>
        <v>1.9492867150317094E-4</v>
      </c>
      <c r="S2475" s="74">
        <f t="shared" si="178"/>
        <v>1.9800572770037331E-4</v>
      </c>
      <c r="T2475">
        <f t="shared" si="182"/>
        <v>0.1783585087326913</v>
      </c>
      <c r="U2475" s="86">
        <f t="shared" si="179"/>
        <v>2.8161869799898622E-2</v>
      </c>
      <c r="W2475" s="89">
        <f t="shared" si="180"/>
        <v>0.97183813020010135</v>
      </c>
    </row>
    <row r="2476" spans="2:23" x14ac:dyDescent="0.3">
      <c r="B2476">
        <v>112</v>
      </c>
      <c r="C2476">
        <v>30</v>
      </c>
      <c r="D2476">
        <v>133.01</v>
      </c>
      <c r="I2476">
        <f t="shared" si="181"/>
        <v>4.2568789551079698E-2</v>
      </c>
      <c r="P2476" s="72">
        <v>8.2074160881049837E-4</v>
      </c>
      <c r="R2476" s="73">
        <f t="shared" si="176"/>
        <v>1.3711521468491824E-4</v>
      </c>
      <c r="S2476" s="74">
        <f t="shared" si="178"/>
        <v>1.4108853154041841E-4</v>
      </c>
      <c r="T2476">
        <f t="shared" si="182"/>
        <v>0.220927298283771</v>
      </c>
      <c r="U2476" s="86">
        <f t="shared" si="179"/>
        <v>3.4883257623753314E-2</v>
      </c>
      <c r="W2476" s="89">
        <f t="shared" si="180"/>
        <v>0.96511674237624667</v>
      </c>
    </row>
    <row r="2477" spans="2:23" x14ac:dyDescent="0.3">
      <c r="B2477">
        <v>112</v>
      </c>
      <c r="C2477">
        <v>30</v>
      </c>
      <c r="D2477">
        <v>197.24</v>
      </c>
      <c r="I2477">
        <f t="shared" si="181"/>
        <v>5.2679718741228024E-2</v>
      </c>
      <c r="P2477" s="72">
        <v>8.1960460763751705E-4</v>
      </c>
      <c r="R2477" s="73">
        <f t="shared" si="176"/>
        <v>1.2950101708800109E-4</v>
      </c>
      <c r="S2477" s="74">
        <f t="shared" si="178"/>
        <v>1.3418171232751827E-4</v>
      </c>
      <c r="T2477">
        <f t="shared" si="182"/>
        <v>0.27360701702499901</v>
      </c>
      <c r="U2477" s="86">
        <f t="shared" si="179"/>
        <v>4.3201107951315626E-2</v>
      </c>
      <c r="W2477" s="89">
        <f t="shared" si="180"/>
        <v>0.9567988920486844</v>
      </c>
    </row>
    <row r="2478" spans="2:23" x14ac:dyDescent="0.3">
      <c r="B2478">
        <v>112</v>
      </c>
      <c r="C2478">
        <v>30</v>
      </c>
      <c r="D2478">
        <v>368.45</v>
      </c>
      <c r="I2478">
        <f t="shared" si="181"/>
        <v>0.14740476341249167</v>
      </c>
      <c r="P2478" s="72">
        <v>9.0231307722308325E-4</v>
      </c>
      <c r="R2478" s="73">
        <f t="shared" si="176"/>
        <v>1.3594086985741581E-4</v>
      </c>
      <c r="S2478" s="74">
        <f t="shared" si="178"/>
        <v>1.4207883285309949E-4</v>
      </c>
      <c r="T2478">
        <f t="shared" si="182"/>
        <v>0.42101178043749066</v>
      </c>
      <c r="U2478" s="86">
        <f>T2478/(0.19/0.03)</f>
        <v>6.6475544279603782E-2</v>
      </c>
      <c r="W2478" s="89">
        <f t="shared" si="180"/>
        <v>0.93352445572039622</v>
      </c>
    </row>
    <row r="2479" spans="2:23" x14ac:dyDescent="0.3">
      <c r="B2479">
        <v>113</v>
      </c>
      <c r="C2479">
        <v>30</v>
      </c>
      <c r="D2479">
        <v>0</v>
      </c>
      <c r="I2479">
        <f t="shared" si="181"/>
        <v>0</v>
      </c>
      <c r="P2479" s="72">
        <v>0</v>
      </c>
      <c r="R2479" s="73">
        <f t="shared" si="176"/>
        <v>0</v>
      </c>
      <c r="S2479" s="74">
        <f t="shared" si="178"/>
        <v>0</v>
      </c>
      <c r="T2479">
        <f t="shared" si="182"/>
        <v>0</v>
      </c>
      <c r="U2479" s="86">
        <f t="shared" si="179"/>
        <v>0</v>
      </c>
      <c r="W2479" s="89">
        <f t="shared" si="180"/>
        <v>1</v>
      </c>
    </row>
    <row r="2480" spans="2:23" x14ac:dyDescent="0.3">
      <c r="B2480">
        <v>113</v>
      </c>
      <c r="C2480">
        <v>30</v>
      </c>
      <c r="D2480" s="84">
        <v>1.1299999999999999</v>
      </c>
      <c r="I2480">
        <f>IF(D2480&gt;D2479,(P2480+P2479)/1*(D2480-D2479),)</f>
        <v>4.2672977345591294E-3</v>
      </c>
      <c r="P2480" s="72">
        <v>3.776369676601E-3</v>
      </c>
      <c r="R2480" s="73">
        <f t="shared" si="176"/>
        <v>5.96268896305421E-4</v>
      </c>
      <c r="S2480" s="74">
        <f t="shared" si="178"/>
        <v>5.96268896305421E-4</v>
      </c>
      <c r="T2480">
        <f>IF(D2480&gt;D2479,T2479+(P2480+P2479)/1*(D2480-D2479),0)</f>
        <v>4.2672977345591294E-3</v>
      </c>
      <c r="U2480" s="86">
        <f t="shared" si="179"/>
        <v>6.7378385282512569E-4</v>
      </c>
      <c r="W2480" s="89">
        <f t="shared" si="180"/>
        <v>0.99932621614717487</v>
      </c>
    </row>
    <row r="2481" spans="2:23" x14ac:dyDescent="0.3">
      <c r="B2481">
        <v>113</v>
      </c>
      <c r="C2481">
        <v>30</v>
      </c>
      <c r="D2481">
        <v>4.29</v>
      </c>
      <c r="I2481">
        <f t="shared" ref="I2481:I2488" si="183">IF(D2481&gt;D2480,(P2481+P2480)/2*(D2481-D2480),)</f>
        <v>7.5081530504906889E-3</v>
      </c>
      <c r="P2481" s="72">
        <v>9.7562592497538517E-4</v>
      </c>
      <c r="R2481" s="73">
        <f t="shared" si="176"/>
        <v>3.7515754749287248E-4</v>
      </c>
      <c r="S2481" s="74">
        <f t="shared" si="178"/>
        <v>3.7541049302125133E-4</v>
      </c>
      <c r="T2481">
        <f t="shared" si="182"/>
        <v>1.1775450785049818E-2</v>
      </c>
      <c r="U2481" s="86">
        <f t="shared" si="179"/>
        <v>1.8592817029026028E-3</v>
      </c>
      <c r="W2481" s="89">
        <f t="shared" si="180"/>
        <v>0.99814071829709738</v>
      </c>
    </row>
    <row r="2482" spans="2:23" x14ac:dyDescent="0.3">
      <c r="B2482">
        <v>113</v>
      </c>
      <c r="C2482">
        <v>30</v>
      </c>
      <c r="D2482">
        <v>9.82</v>
      </c>
      <c r="I2482">
        <f t="shared" si="183"/>
        <v>3.7299179773613352E-3</v>
      </c>
      <c r="P2482" s="72">
        <v>3.733498353722947E-4</v>
      </c>
      <c r="R2482" s="73">
        <f t="shared" si="176"/>
        <v>1.0649808634323783E-4</v>
      </c>
      <c r="S2482" s="74">
        <f t="shared" si="178"/>
        <v>1.0669646512861585E-4</v>
      </c>
      <c r="T2482">
        <f t="shared" si="182"/>
        <v>1.5505368762411154E-2</v>
      </c>
      <c r="U2482" s="86">
        <f t="shared" si="179"/>
        <v>2.448216120380708E-3</v>
      </c>
      <c r="W2482" s="89">
        <f t="shared" si="180"/>
        <v>0.99755178387961929</v>
      </c>
    </row>
    <row r="2483" spans="2:23" x14ac:dyDescent="0.3">
      <c r="B2483">
        <v>113</v>
      </c>
      <c r="C2483">
        <v>30</v>
      </c>
      <c r="D2483">
        <v>18.16</v>
      </c>
      <c r="I2483">
        <f t="shared" si="183"/>
        <v>2.1633552909359022E-3</v>
      </c>
      <c r="P2483" s="72">
        <v>1.454404022622142E-4</v>
      </c>
      <c r="R2483" s="73">
        <f t="shared" si="176"/>
        <v>4.0957124023777062E-5</v>
      </c>
      <c r="S2483" s="74">
        <f t="shared" si="178"/>
        <v>4.1057642004798028E-5</v>
      </c>
      <c r="T2483">
        <f t="shared" si="182"/>
        <v>1.7668724053347056E-2</v>
      </c>
      <c r="U2483" s="86">
        <f t="shared" si="179"/>
        <v>2.7897985347390087E-3</v>
      </c>
      <c r="W2483" s="89">
        <f t="shared" si="180"/>
        <v>0.99721020146526096</v>
      </c>
    </row>
    <row r="2484" spans="2:23" x14ac:dyDescent="0.3">
      <c r="B2484">
        <v>113</v>
      </c>
      <c r="C2484">
        <v>30</v>
      </c>
      <c r="D2484">
        <v>85.22</v>
      </c>
      <c r="I2484">
        <f t="shared" si="183"/>
        <v>1.2127117140727258E-2</v>
      </c>
      <c r="P2484" s="72">
        <v>2.1623920229272935E-4</v>
      </c>
      <c r="R2484" s="73">
        <f t="shared" si="176"/>
        <v>2.8553652991179757E-5</v>
      </c>
      <c r="S2484" s="74">
        <f t="shared" si="178"/>
        <v>2.863353478456614E-5</v>
      </c>
      <c r="T2484">
        <f t="shared" si="182"/>
        <v>2.9795841194074316E-2</v>
      </c>
      <c r="U2484" s="86">
        <f t="shared" si="179"/>
        <v>4.7046065043275234E-3</v>
      </c>
      <c r="W2484" s="89">
        <f t="shared" si="180"/>
        <v>0.99529539349567253</v>
      </c>
    </row>
    <row r="2485" spans="2:23" x14ac:dyDescent="0.3">
      <c r="B2485">
        <v>113</v>
      </c>
      <c r="C2485">
        <v>30</v>
      </c>
      <c r="D2485">
        <v>133.88999999999999</v>
      </c>
      <c r="I2485">
        <f t="shared" si="183"/>
        <v>1.1459141904605641E-2</v>
      </c>
      <c r="P2485" s="72">
        <v>2.5465218478783956E-4</v>
      </c>
      <c r="R2485" s="73">
        <f t="shared" ref="R2485:R2548" si="184">IF(D2485&gt;D2484,(U2485-U2484)/1/(D2485-D2484),0)</f>
        <v>3.7175635822150154E-5</v>
      </c>
      <c r="S2485" s="74">
        <f t="shared" si="178"/>
        <v>3.7351359269916878E-5</v>
      </c>
      <c r="T2485">
        <f t="shared" si="182"/>
        <v>4.1254983098679955E-2</v>
      </c>
      <c r="U2485" s="86">
        <f t="shared" si="179"/>
        <v>6.5139446997915709E-3</v>
      </c>
      <c r="W2485" s="89">
        <f t="shared" si="180"/>
        <v>0.99348605530020839</v>
      </c>
    </row>
    <row r="2486" spans="2:23" x14ac:dyDescent="0.3">
      <c r="B2486">
        <v>113</v>
      </c>
      <c r="C2486">
        <v>30</v>
      </c>
      <c r="D2486">
        <v>197.4</v>
      </c>
      <c r="I2486">
        <f t="shared" si="183"/>
        <v>1.4021742740348328E-2</v>
      </c>
      <c r="P2486" s="72">
        <v>1.8690797078918208E-4</v>
      </c>
      <c r="R2486" s="73">
        <f t="shared" si="184"/>
        <v>3.4860012282396449E-5</v>
      </c>
      <c r="S2486" s="74">
        <f t="shared" si="178"/>
        <v>3.5088577334749371E-5</v>
      </c>
      <c r="T2486">
        <f t="shared" si="182"/>
        <v>5.5276725839028283E-2</v>
      </c>
      <c r="U2486" s="86">
        <f t="shared" si="179"/>
        <v>8.7279040798465702E-3</v>
      </c>
      <c r="W2486" s="89">
        <f t="shared" si="180"/>
        <v>0.99127209592015342</v>
      </c>
    </row>
    <row r="2487" spans="2:23" x14ac:dyDescent="0.3">
      <c r="B2487">
        <v>113</v>
      </c>
      <c r="C2487">
        <v>30</v>
      </c>
      <c r="D2487">
        <v>366.86</v>
      </c>
      <c r="I2487">
        <f t="shared" si="183"/>
        <v>3.168220890321978E-2</v>
      </c>
      <c r="P2487" s="72">
        <v>1.8701164331703506E-4</v>
      </c>
      <c r="R2487" s="73">
        <f t="shared" si="184"/>
        <v>2.9519969534701349E-5</v>
      </c>
      <c r="S2487" s="74">
        <f t="shared" si="178"/>
        <v>2.9779885519020165E-5</v>
      </c>
      <c r="T2487">
        <f t="shared" si="182"/>
        <v>8.6958934742248056E-2</v>
      </c>
      <c r="U2487" s="86">
        <f t="shared" si="179"/>
        <v>1.3730358117197061E-2</v>
      </c>
      <c r="W2487" s="89">
        <f t="shared" si="180"/>
        <v>0.98626964188280297</v>
      </c>
    </row>
    <row r="2488" spans="2:23" x14ac:dyDescent="0.3">
      <c r="B2488">
        <v>114</v>
      </c>
      <c r="C2488">
        <v>30</v>
      </c>
      <c r="D2488">
        <v>0</v>
      </c>
      <c r="I2488">
        <f t="shared" si="183"/>
        <v>0</v>
      </c>
      <c r="P2488" s="72">
        <v>0</v>
      </c>
      <c r="R2488" s="73">
        <f t="shared" si="184"/>
        <v>0</v>
      </c>
      <c r="S2488" s="74">
        <f t="shared" si="178"/>
        <v>0</v>
      </c>
      <c r="T2488">
        <f t="shared" si="182"/>
        <v>0</v>
      </c>
      <c r="U2488" s="86">
        <f t="shared" si="179"/>
        <v>0</v>
      </c>
      <c r="W2488" s="89">
        <f t="shared" si="180"/>
        <v>1</v>
      </c>
    </row>
    <row r="2489" spans="2:23" x14ac:dyDescent="0.3">
      <c r="B2489">
        <v>114</v>
      </c>
      <c r="C2489">
        <v>30</v>
      </c>
      <c r="D2489" s="84">
        <v>1.56</v>
      </c>
      <c r="I2489">
        <f>IF(D2489&gt;D2488,(P2489+P2488)/1*(D2489-D2488),)</f>
        <v>5.4874885679263843E-3</v>
      </c>
      <c r="P2489" s="72">
        <v>3.5176208768758874E-3</v>
      </c>
      <c r="R2489" s="73">
        <f t="shared" si="184"/>
        <v>5.5541382266461378E-4</v>
      </c>
      <c r="S2489" s="74">
        <f t="shared" si="178"/>
        <v>5.5541382266461378E-4</v>
      </c>
      <c r="T2489">
        <f>IF(D2489&gt;D2488,T2488+(P2489+P2488)/1*(D2489-D2488),0)</f>
        <v>5.4874885679263843E-3</v>
      </c>
      <c r="U2489" s="86">
        <f t="shared" si="179"/>
        <v>8.6644556335679749E-4</v>
      </c>
      <c r="W2489" s="89">
        <f t="shared" si="180"/>
        <v>0.9991335544366432</v>
      </c>
    </row>
    <row r="2490" spans="2:23" x14ac:dyDescent="0.3">
      <c r="B2490">
        <v>114</v>
      </c>
      <c r="C2490">
        <v>30</v>
      </c>
      <c r="D2490">
        <v>3.49</v>
      </c>
      <c r="I2490">
        <f t="shared" ref="I2490:I2497" si="185">IF(D2490&gt;D2489,(P2490+P2489)/2*(D2490-D2489),)</f>
        <v>4.7986578310364736E-3</v>
      </c>
      <c r="P2490" s="72">
        <v>1.4550815387059503E-3</v>
      </c>
      <c r="R2490" s="73">
        <f t="shared" si="184"/>
        <v>3.9258176965119773E-4</v>
      </c>
      <c r="S2490" s="74">
        <f t="shared" si="178"/>
        <v>3.9292221536144198E-4</v>
      </c>
      <c r="T2490">
        <f t="shared" si="182"/>
        <v>1.0286146398962859E-2</v>
      </c>
      <c r="U2490" s="86">
        <f t="shared" si="179"/>
        <v>1.6241283787836092E-3</v>
      </c>
      <c r="W2490" s="89">
        <f t="shared" si="180"/>
        <v>0.99837587162121644</v>
      </c>
    </row>
    <row r="2491" spans="2:23" x14ac:dyDescent="0.3">
      <c r="B2491">
        <v>114</v>
      </c>
      <c r="C2491">
        <v>30</v>
      </c>
      <c r="D2491">
        <v>9.74</v>
      </c>
      <c r="I2491">
        <f t="shared" si="185"/>
        <v>6.1636104045793907E-3</v>
      </c>
      <c r="P2491" s="72">
        <v>5.1727379075945472E-4</v>
      </c>
      <c r="R2491" s="73">
        <f t="shared" si="184"/>
        <v>1.5571226285253194E-4</v>
      </c>
      <c r="S2491" s="74">
        <f t="shared" si="178"/>
        <v>1.5596557096244523E-4</v>
      </c>
      <c r="T2491">
        <f t="shared" si="182"/>
        <v>1.644975680354225E-2</v>
      </c>
      <c r="U2491" s="86">
        <f t="shared" si="179"/>
        <v>2.5973300216119337E-3</v>
      </c>
      <c r="W2491" s="89">
        <f t="shared" si="180"/>
        <v>0.99740266997838811</v>
      </c>
    </row>
    <row r="2492" spans="2:23" x14ac:dyDescent="0.3">
      <c r="B2492">
        <v>114</v>
      </c>
      <c r="C2492">
        <v>30</v>
      </c>
      <c r="D2492">
        <v>17.54</v>
      </c>
      <c r="I2492">
        <f t="shared" si="185"/>
        <v>2.7427805924062957E-3</v>
      </c>
      <c r="P2492" s="72">
        <v>1.8600328421651861E-4</v>
      </c>
      <c r="R2492" s="73">
        <f t="shared" si="184"/>
        <v>5.5521874340208429E-5</v>
      </c>
      <c r="S2492" s="74">
        <f t="shared" si="178"/>
        <v>5.5666458504077891E-5</v>
      </c>
      <c r="T2492">
        <f t="shared" si="182"/>
        <v>1.9192537395948544E-2</v>
      </c>
      <c r="U2492" s="86">
        <f t="shared" si="179"/>
        <v>3.0304006414655594E-3</v>
      </c>
      <c r="W2492" s="89">
        <f t="shared" si="180"/>
        <v>0.99696959935853446</v>
      </c>
    </row>
    <row r="2493" spans="2:23" x14ac:dyDescent="0.3">
      <c r="B2493">
        <v>114</v>
      </c>
      <c r="C2493">
        <v>30</v>
      </c>
      <c r="D2493">
        <v>83.68</v>
      </c>
      <c r="I2493">
        <f t="shared" si="185"/>
        <v>1.2360947273944991E-2</v>
      </c>
      <c r="P2493" s="72">
        <v>1.8777800619609061E-4</v>
      </c>
      <c r="R2493" s="73">
        <f t="shared" si="184"/>
        <v>2.9509049243100728E-5</v>
      </c>
      <c r="S2493" s="74">
        <f t="shared" si="178"/>
        <v>2.9598745299843949E-5</v>
      </c>
      <c r="T2493">
        <f t="shared" si="182"/>
        <v>3.1553484669893536E-2</v>
      </c>
      <c r="U2493" s="86">
        <f t="shared" si="179"/>
        <v>4.9821291584042421E-3</v>
      </c>
      <c r="W2493" s="89">
        <f t="shared" si="180"/>
        <v>0.99501787084159576</v>
      </c>
    </row>
    <row r="2494" spans="2:23" x14ac:dyDescent="0.3">
      <c r="B2494">
        <v>114</v>
      </c>
      <c r="C2494">
        <v>30</v>
      </c>
      <c r="D2494">
        <v>132.41999999999999</v>
      </c>
      <c r="I2494">
        <f t="shared" si="185"/>
        <v>9.8840248277211901E-3</v>
      </c>
      <c r="P2494" s="72">
        <v>2.1780364451056487E-4</v>
      </c>
      <c r="R2494" s="73">
        <f t="shared" si="184"/>
        <v>3.2019604003157012E-5</v>
      </c>
      <c r="S2494" s="74">
        <f t="shared" si="178"/>
        <v>3.2179928563568936E-5</v>
      </c>
      <c r="T2494">
        <f t="shared" si="182"/>
        <v>4.1437509497614725E-2</v>
      </c>
      <c r="U2494" s="86">
        <f t="shared" si="179"/>
        <v>6.5427646575181141E-3</v>
      </c>
      <c r="W2494" s="89">
        <f t="shared" si="180"/>
        <v>0.99345723534248187</v>
      </c>
    </row>
    <row r="2495" spans="2:23" x14ac:dyDescent="0.3">
      <c r="B2495">
        <v>114</v>
      </c>
      <c r="C2495">
        <v>30</v>
      </c>
      <c r="D2495">
        <v>196.55</v>
      </c>
      <c r="I2495">
        <f t="shared" si="185"/>
        <v>1.2413028218836166E-2</v>
      </c>
      <c r="P2495" s="72">
        <v>1.6931714821783559E-4</v>
      </c>
      <c r="R2495" s="73">
        <f t="shared" si="184"/>
        <v>3.0562167846978961E-5</v>
      </c>
      <c r="S2495" s="74">
        <f t="shared" si="178"/>
        <v>3.0763445833119368E-5</v>
      </c>
      <c r="T2495">
        <f t="shared" si="182"/>
        <v>5.3850537716450889E-2</v>
      </c>
      <c r="U2495" s="86">
        <f t="shared" si="179"/>
        <v>8.5027164815448756E-3</v>
      </c>
      <c r="W2495" s="89">
        <f t="shared" si="180"/>
        <v>0.99149728351845512</v>
      </c>
    </row>
    <row r="2496" spans="2:23" x14ac:dyDescent="0.3">
      <c r="B2496">
        <v>114</v>
      </c>
      <c r="C2496">
        <v>30</v>
      </c>
      <c r="D2496">
        <v>367.87</v>
      </c>
      <c r="I2496">
        <f t="shared" si="185"/>
        <v>2.9419303443021013E-2</v>
      </c>
      <c r="P2496" s="72">
        <v>1.7412557234042984E-4</v>
      </c>
      <c r="R2496" s="73">
        <f t="shared" si="184"/>
        <v>2.7113898991442005E-5</v>
      </c>
      <c r="S2496" s="74">
        <f t="shared" si="178"/>
        <v>2.7346417829028096E-5</v>
      </c>
      <c r="T2496">
        <f t="shared" si="182"/>
        <v>8.3269841159471905E-2</v>
      </c>
      <c r="U2496" s="86">
        <f t="shared" si="179"/>
        <v>1.314786965675872E-2</v>
      </c>
      <c r="W2496" s="89">
        <f t="shared" si="180"/>
        <v>0.98685213034324126</v>
      </c>
    </row>
    <row r="2497" spans="2:23" x14ac:dyDescent="0.3">
      <c r="B2497">
        <v>115</v>
      </c>
      <c r="C2497">
        <v>30</v>
      </c>
      <c r="D2497">
        <v>0</v>
      </c>
      <c r="I2497">
        <f t="shared" si="185"/>
        <v>0</v>
      </c>
      <c r="P2497" s="72">
        <v>0</v>
      </c>
      <c r="R2497" s="73">
        <f t="shared" si="184"/>
        <v>0</v>
      </c>
      <c r="S2497" s="74">
        <f t="shared" si="178"/>
        <v>0</v>
      </c>
      <c r="T2497">
        <f t="shared" si="182"/>
        <v>0</v>
      </c>
      <c r="U2497" s="86">
        <f t="shared" si="179"/>
        <v>0</v>
      </c>
      <c r="W2497" s="89">
        <f t="shared" si="180"/>
        <v>1</v>
      </c>
    </row>
    <row r="2498" spans="2:23" x14ac:dyDescent="0.3">
      <c r="B2498">
        <v>115</v>
      </c>
      <c r="C2498">
        <v>30</v>
      </c>
      <c r="D2498" s="84">
        <v>1.35</v>
      </c>
      <c r="I2498">
        <f>IF(D2498&gt;D2497,(P2498+P2497)/1*(D2498-D2497),)</f>
        <v>1.995236008637651E-3</v>
      </c>
      <c r="P2498" s="72">
        <v>1.4779525989908524E-3</v>
      </c>
      <c r="R2498" s="73">
        <f t="shared" si="184"/>
        <v>1.1668046834138308E-4</v>
      </c>
      <c r="S2498" s="74">
        <f t="shared" si="178"/>
        <v>1.1668046834138308E-4</v>
      </c>
      <c r="T2498">
        <f t="shared" si="182"/>
        <v>9.9761800431882549E-4</v>
      </c>
      <c r="U2498" s="86">
        <f t="shared" si="179"/>
        <v>1.5751863226086716E-4</v>
      </c>
      <c r="W2498" s="89">
        <f t="shared" si="180"/>
        <v>0.99984248136773912</v>
      </c>
    </row>
    <row r="2499" spans="2:23" x14ac:dyDescent="0.3">
      <c r="B2499">
        <v>115</v>
      </c>
      <c r="C2499">
        <v>30</v>
      </c>
      <c r="D2499">
        <v>3.55</v>
      </c>
      <c r="I2499">
        <f t="shared" ref="I2499:I2506" si="186">IF(D2499&gt;D2498,(P2499+P2498)/2*(D2499-D2498),)</f>
        <v>1.8464088513741959E-3</v>
      </c>
      <c r="P2499" s="72">
        <v>2.0060090225841677E-4</v>
      </c>
      <c r="R2499" s="73">
        <f t="shared" si="184"/>
        <v>1.3251738167757384E-4</v>
      </c>
      <c r="S2499" s="74">
        <f t="shared" si="178"/>
        <v>1.3253825892284163E-4</v>
      </c>
      <c r="T2499">
        <f t="shared" si="182"/>
        <v>2.8440268556930211E-3</v>
      </c>
      <c r="U2499" s="86">
        <f t="shared" si="179"/>
        <v>4.4905687195152962E-4</v>
      </c>
      <c r="W2499" s="89">
        <f t="shared" si="180"/>
        <v>0.99955094312804849</v>
      </c>
    </row>
    <row r="2500" spans="2:23" x14ac:dyDescent="0.3">
      <c r="B2500">
        <v>115</v>
      </c>
      <c r="C2500">
        <v>30</v>
      </c>
      <c r="D2500">
        <v>9.36</v>
      </c>
      <c r="I2500">
        <f t="shared" si="186"/>
        <v>9.0590956855675483E-4</v>
      </c>
      <c r="P2500" s="72">
        <v>1.1124404388848685E-4</v>
      </c>
      <c r="R2500" s="73">
        <f t="shared" si="184"/>
        <v>2.461933785370292E-5</v>
      </c>
      <c r="S2500" s="74">
        <f t="shared" si="178"/>
        <v>2.4630398303319929E-5</v>
      </c>
      <c r="T2500">
        <f t="shared" si="182"/>
        <v>3.7499364242497761E-3</v>
      </c>
      <c r="U2500" s="86">
        <f t="shared" si="179"/>
        <v>5.9209522488154356E-4</v>
      </c>
      <c r="W2500" s="89">
        <f t="shared" si="180"/>
        <v>0.99940790477511843</v>
      </c>
    </row>
    <row r="2501" spans="2:23" x14ac:dyDescent="0.3">
      <c r="B2501">
        <v>115</v>
      </c>
      <c r="C2501">
        <v>30</v>
      </c>
      <c r="D2501">
        <v>17.079999999999998</v>
      </c>
      <c r="I2501">
        <f t="shared" si="186"/>
        <v>8.9240738461587442E-4</v>
      </c>
      <c r="P2501" s="72">
        <v>1.199495790689936E-4</v>
      </c>
      <c r="R2501" s="73">
        <f t="shared" si="184"/>
        <v>1.8252128128222144E-5</v>
      </c>
      <c r="S2501" s="74">
        <f t="shared" si="178"/>
        <v>1.8262941528693574E-5</v>
      </c>
      <c r="T2501">
        <f t="shared" si="182"/>
        <v>4.6423438088656508E-3</v>
      </c>
      <c r="U2501" s="86">
        <f t="shared" si="179"/>
        <v>7.3300165403141848E-4</v>
      </c>
      <c r="W2501" s="89">
        <f t="shared" si="180"/>
        <v>0.99926699834596855</v>
      </c>
    </row>
    <row r="2502" spans="2:23" x14ac:dyDescent="0.3">
      <c r="B2502">
        <v>115</v>
      </c>
      <c r="C2502">
        <v>30</v>
      </c>
      <c r="D2502">
        <v>83.6</v>
      </c>
      <c r="I2502">
        <f t="shared" si="186"/>
        <v>8.6298171571586018E-3</v>
      </c>
      <c r="P2502" s="72">
        <v>1.3951575939037509E-4</v>
      </c>
      <c r="R2502" s="73">
        <f t="shared" si="184"/>
        <v>2.0484105667844895E-5</v>
      </c>
      <c r="S2502" s="74">
        <f t="shared" si="178"/>
        <v>2.0499131565188389E-5</v>
      </c>
      <c r="T2502">
        <f t="shared" si="182"/>
        <v>1.3272160966024252E-2</v>
      </c>
      <c r="U2502" s="86">
        <f t="shared" si="179"/>
        <v>2.0956043630564608E-3</v>
      </c>
      <c r="W2502" s="89">
        <f t="shared" si="180"/>
        <v>0.99790439563694355</v>
      </c>
    </row>
    <row r="2503" spans="2:23" x14ac:dyDescent="0.3">
      <c r="B2503">
        <v>115</v>
      </c>
      <c r="C2503">
        <v>30</v>
      </c>
      <c r="D2503">
        <v>132.83000000000001</v>
      </c>
      <c r="I2503">
        <f t="shared" si="186"/>
        <v>7.0671916705254091E-3</v>
      </c>
      <c r="P2503" s="72">
        <v>1.4759338830515225E-4</v>
      </c>
      <c r="R2503" s="73">
        <f t="shared" si="184"/>
        <v>2.2666511660173211E-5</v>
      </c>
      <c r="S2503" s="74">
        <f t="shared" si="178"/>
        <v>2.2714111451233367E-5</v>
      </c>
      <c r="T2503">
        <f t="shared" si="182"/>
        <v>2.0339352636549662E-2</v>
      </c>
      <c r="U2503" s="86">
        <f t="shared" si="179"/>
        <v>3.2114767320867883E-3</v>
      </c>
      <c r="W2503" s="89">
        <f t="shared" si="180"/>
        <v>0.99678852326791323</v>
      </c>
    </row>
    <row r="2504" spans="2:23" x14ac:dyDescent="0.3">
      <c r="B2504">
        <v>115</v>
      </c>
      <c r="C2504">
        <v>30</v>
      </c>
      <c r="D2504">
        <v>197.01</v>
      </c>
      <c r="I2504">
        <f t="shared" si="186"/>
        <v>7.6941279668440868E-3</v>
      </c>
      <c r="P2504" s="72">
        <v>9.2173765538540166E-5</v>
      </c>
      <c r="R2504" s="73">
        <f t="shared" si="184"/>
        <v>1.8928985829765188E-5</v>
      </c>
      <c r="S2504" s="74">
        <f t="shared" si="178"/>
        <v>1.8989971681964803E-5</v>
      </c>
      <c r="T2504">
        <f t="shared" si="182"/>
        <v>2.8033480603393748E-2</v>
      </c>
      <c r="U2504" s="86">
        <f t="shared" si="179"/>
        <v>4.4263390426411177E-3</v>
      </c>
      <c r="W2504" s="89">
        <f t="shared" si="180"/>
        <v>0.99557366095735889</v>
      </c>
    </row>
    <row r="2505" spans="2:23" x14ac:dyDescent="0.3">
      <c r="B2505">
        <v>115</v>
      </c>
      <c r="C2505">
        <v>30</v>
      </c>
      <c r="D2505">
        <v>367.78</v>
      </c>
      <c r="I2505">
        <f t="shared" si="186"/>
        <v>1.2464129233336882E-2</v>
      </c>
      <c r="P2505" s="72">
        <v>5.3801865231933384E-5</v>
      </c>
      <c r="R2505" s="73">
        <f t="shared" si="184"/>
        <v>1.1524391902932122E-5</v>
      </c>
      <c r="S2505" s="74">
        <f t="shared" si="178"/>
        <v>1.157562956401447E-5</v>
      </c>
      <c r="T2505">
        <f t="shared" si="182"/>
        <v>4.0497609836730633E-2</v>
      </c>
      <c r="U2505" s="86">
        <f t="shared" si="179"/>
        <v>6.3943594479048361E-3</v>
      </c>
      <c r="W2505" s="89">
        <f t="shared" si="180"/>
        <v>0.99360564055209522</v>
      </c>
    </row>
    <row r="2506" spans="2:23" x14ac:dyDescent="0.3">
      <c r="B2506">
        <v>116</v>
      </c>
      <c r="C2506">
        <v>30</v>
      </c>
      <c r="D2506">
        <v>0</v>
      </c>
      <c r="I2506">
        <f t="shared" si="186"/>
        <v>0</v>
      </c>
      <c r="P2506" s="72">
        <v>0</v>
      </c>
      <c r="R2506" s="73">
        <f t="shared" si="184"/>
        <v>0</v>
      </c>
      <c r="S2506" s="74">
        <f t="shared" ref="S2506:S2569" si="187">IF(D2506&gt;D2505,(U2506-U2505)/W2505/(D2506-D2505),0)</f>
        <v>0</v>
      </c>
      <c r="T2506">
        <f t="shared" si="182"/>
        <v>0</v>
      </c>
      <c r="U2506" s="86">
        <f t="shared" si="179"/>
        <v>0</v>
      </c>
      <c r="W2506" s="89">
        <f t="shared" si="180"/>
        <v>1</v>
      </c>
    </row>
    <row r="2507" spans="2:23" x14ac:dyDescent="0.3">
      <c r="B2507">
        <v>116</v>
      </c>
      <c r="C2507">
        <v>30</v>
      </c>
      <c r="D2507" s="84">
        <v>0.82</v>
      </c>
      <c r="I2507">
        <f>IF(D2507&gt;D2506,(P2507+P2506)/1*(D2507-D2506),)</f>
        <v>1.0346162920248498E-3</v>
      </c>
      <c r="P2507" s="72">
        <v>1.2617271853961583E-3</v>
      </c>
      <c r="R2507" s="73">
        <f t="shared" si="184"/>
        <v>1.9922008190465657E-4</v>
      </c>
      <c r="S2507" s="74">
        <f t="shared" si="187"/>
        <v>1.9922008190465657E-4</v>
      </c>
      <c r="T2507">
        <f>IF(D2507&gt;D2506,T2506+(P2507+P2506)/1*(D2507-D2506),0)</f>
        <v>1.0346162920248498E-3</v>
      </c>
      <c r="U2507" s="86">
        <f t="shared" si="179"/>
        <v>1.6336046716181838E-4</v>
      </c>
      <c r="W2507" s="89">
        <f t="shared" si="180"/>
        <v>0.99983663953283819</v>
      </c>
    </row>
    <row r="2508" spans="2:23" x14ac:dyDescent="0.3">
      <c r="B2508">
        <v>116</v>
      </c>
      <c r="C2508">
        <v>30</v>
      </c>
      <c r="D2508">
        <v>3.61</v>
      </c>
      <c r="I2508">
        <f t="shared" ref="I2508:I2514" si="188">IF(D2508&gt;D2507,(P2508+P2507)/2*(D2508-D2507),)</f>
        <v>2.7177559307175981E-3</v>
      </c>
      <c r="P2508" s="72">
        <v>6.8648495131896578E-4</v>
      </c>
      <c r="R2508" s="73">
        <f t="shared" si="184"/>
        <v>1.5380622131961504E-4</v>
      </c>
      <c r="S2508" s="74">
        <f t="shared" si="187"/>
        <v>1.5383135128102445E-4</v>
      </c>
      <c r="T2508">
        <f t="shared" si="182"/>
        <v>3.7523722227424481E-3</v>
      </c>
      <c r="U2508" s="86">
        <f t="shared" si="179"/>
        <v>5.9247982464354434E-4</v>
      </c>
      <c r="W2508" s="89">
        <f t="shared" si="180"/>
        <v>0.9994075201753565</v>
      </c>
    </row>
    <row r="2509" spans="2:23" x14ac:dyDescent="0.3">
      <c r="B2509">
        <v>116</v>
      </c>
      <c r="C2509">
        <v>30</v>
      </c>
      <c r="D2509">
        <v>9.52</v>
      </c>
      <c r="I2509">
        <f t="shared" si="188"/>
        <v>2.7169339858814793E-3</v>
      </c>
      <c r="P2509" s="72">
        <v>2.3295125371706777E-4</v>
      </c>
      <c r="R2509" s="73">
        <f t="shared" si="184"/>
        <v>7.2587068818634251E-5</v>
      </c>
      <c r="S2509" s="74">
        <f t="shared" si="187"/>
        <v>7.263010068795369E-5</v>
      </c>
      <c r="T2509">
        <f t="shared" si="182"/>
        <v>6.4693062086239273E-3</v>
      </c>
      <c r="U2509" s="86">
        <f t="shared" si="179"/>
        <v>1.0214694013616727E-3</v>
      </c>
      <c r="W2509" s="89">
        <f t="shared" si="180"/>
        <v>0.99897853059863828</v>
      </c>
    </row>
    <row r="2510" spans="2:23" x14ac:dyDescent="0.3">
      <c r="B2510">
        <v>116</v>
      </c>
      <c r="C2510">
        <v>30</v>
      </c>
      <c r="D2510">
        <v>17.14</v>
      </c>
      <c r="I2510">
        <f t="shared" si="188"/>
        <v>1.3394491429531746E-3</v>
      </c>
      <c r="P2510" s="72">
        <v>1.1861020112628513E-4</v>
      </c>
      <c r="R2510" s="73">
        <f t="shared" si="184"/>
        <v>2.7754851698159412E-5</v>
      </c>
      <c r="S2510" s="74">
        <f t="shared" si="187"/>
        <v>2.77832314189248E-5</v>
      </c>
      <c r="T2510">
        <f t="shared" si="182"/>
        <v>7.8087553515771022E-3</v>
      </c>
      <c r="U2510" s="86">
        <f t="shared" si="179"/>
        <v>1.2329613713016475E-3</v>
      </c>
      <c r="W2510" s="89">
        <f t="shared" si="180"/>
        <v>0.99876703862869831</v>
      </c>
    </row>
    <row r="2511" spans="2:23" x14ac:dyDescent="0.3">
      <c r="B2511">
        <v>116</v>
      </c>
      <c r="C2511">
        <v>30</v>
      </c>
      <c r="D2511">
        <v>83.49</v>
      </c>
      <c r="I2511">
        <f t="shared" si="188"/>
        <v>7.9978348331337552E-3</v>
      </c>
      <c r="P2511" s="72">
        <v>1.2246997470291622E-4</v>
      </c>
      <c r="R2511" s="73">
        <f t="shared" si="184"/>
        <v>1.9032645460200106E-5</v>
      </c>
      <c r="S2511" s="74">
        <f t="shared" si="187"/>
        <v>1.9056140945872451E-5</v>
      </c>
      <c r="T2511">
        <f t="shared" si="182"/>
        <v>1.5806590184710857E-2</v>
      </c>
      <c r="U2511" s="86">
        <f t="shared" si="179"/>
        <v>2.4957773975859245E-3</v>
      </c>
      <c r="W2511" s="89">
        <f t="shared" si="180"/>
        <v>0.99750422260241411</v>
      </c>
    </row>
    <row r="2512" spans="2:23" x14ac:dyDescent="0.3">
      <c r="B2512">
        <v>116</v>
      </c>
      <c r="C2512">
        <v>30</v>
      </c>
      <c r="D2512">
        <v>133.07</v>
      </c>
      <c r="I2512">
        <f t="shared" si="188"/>
        <v>6.5441221458007433E-3</v>
      </c>
      <c r="P2512" s="72">
        <v>1.4151236276383421E-4</v>
      </c>
      <c r="R2512" s="73">
        <f t="shared" si="184"/>
        <v>2.0840710852638194E-5</v>
      </c>
      <c r="S2512" s="74">
        <f t="shared" si="187"/>
        <v>2.0892854767337557E-5</v>
      </c>
      <c r="T2512">
        <f t="shared" si="182"/>
        <v>2.2350712330511599E-2</v>
      </c>
      <c r="U2512" s="86">
        <f t="shared" si="179"/>
        <v>3.529059841659726E-3</v>
      </c>
      <c r="W2512" s="89">
        <f t="shared" si="180"/>
        <v>0.99647094015834026</v>
      </c>
    </row>
    <row r="2513" spans="2:23" x14ac:dyDescent="0.3">
      <c r="B2513">
        <v>116</v>
      </c>
      <c r="C2513">
        <v>30</v>
      </c>
      <c r="D2513">
        <v>197.18</v>
      </c>
      <c r="I2513">
        <f t="shared" si="188"/>
        <v>7.0948193714854236E-3</v>
      </c>
      <c r="P2513" s="72">
        <v>7.9820327034494339E-5</v>
      </c>
      <c r="R2513" s="73">
        <f t="shared" si="184"/>
        <v>1.7473633405131202E-5</v>
      </c>
      <c r="S2513" s="74">
        <f t="shared" si="187"/>
        <v>1.7535517295019788E-5</v>
      </c>
      <c r="T2513">
        <f t="shared" si="182"/>
        <v>2.9445531701997023E-2</v>
      </c>
      <c r="U2513" s="86">
        <f t="shared" si="179"/>
        <v>4.6492944792626877E-3</v>
      </c>
      <c r="W2513" s="89">
        <f t="shared" si="180"/>
        <v>0.99535070552073734</v>
      </c>
    </row>
    <row r="2514" spans="2:23" x14ac:dyDescent="0.3">
      <c r="B2514">
        <v>116</v>
      </c>
      <c r="C2514">
        <v>30</v>
      </c>
      <c r="D2514">
        <v>368.42</v>
      </c>
      <c r="I2514">
        <f t="shared" si="188"/>
        <v>1.0358612147376794E-2</v>
      </c>
      <c r="P2514" s="72">
        <v>4.1163229930896865E-5</v>
      </c>
      <c r="R2514" s="73">
        <f t="shared" si="184"/>
        <v>9.551333444636149E-6</v>
      </c>
      <c r="S2514" s="74">
        <f t="shared" si="187"/>
        <v>9.5959478319143605E-6</v>
      </c>
      <c r="T2514">
        <f t="shared" si="182"/>
        <v>3.9804143849373821E-2</v>
      </c>
      <c r="U2514" s="86">
        <f t="shared" si="179"/>
        <v>6.284864818322182E-3</v>
      </c>
      <c r="W2514" s="89">
        <f t="shared" si="180"/>
        <v>0.99371513518167787</v>
      </c>
    </row>
    <row r="2515" spans="2:23" x14ac:dyDescent="0.3">
      <c r="B2515">
        <v>117</v>
      </c>
      <c r="C2515">
        <v>46</v>
      </c>
      <c r="D2515">
        <v>0</v>
      </c>
      <c r="E2515" s="64">
        <v>41288</v>
      </c>
      <c r="R2515" s="73">
        <f t="shared" si="184"/>
        <v>0</v>
      </c>
      <c r="S2515" s="74">
        <f t="shared" si="187"/>
        <v>0</v>
      </c>
      <c r="T2515">
        <v>0</v>
      </c>
      <c r="U2515" s="86">
        <f>T2515/$V$2515</f>
        <v>0</v>
      </c>
      <c r="V2515">
        <f>1/(PI()*(0.66/2)^2)*0.6679*1000</f>
        <v>1952.2421761446626</v>
      </c>
      <c r="W2515" s="89">
        <f t="shared" si="180"/>
        <v>1</v>
      </c>
    </row>
    <row r="2516" spans="2:23" x14ac:dyDescent="0.3">
      <c r="B2516">
        <v>117</v>
      </c>
      <c r="C2516">
        <v>46</v>
      </c>
      <c r="D2516">
        <v>1</v>
      </c>
      <c r="E2516" s="64">
        <v>41289</v>
      </c>
      <c r="R2516" s="73">
        <f t="shared" si="184"/>
        <v>2.146651778685745E-4</v>
      </c>
      <c r="S2516" s="74">
        <f>IF(D2516&gt;D2515,(U2516-U2515)/W2515/(D2516-D2515),0)</f>
        <v>2.146651778685745E-4</v>
      </c>
      <c r="T2516">
        <v>0.41907841398462697</v>
      </c>
      <c r="U2516" s="86">
        <f t="shared" ref="U2516:U2578" si="189">T2516/$V$2515</f>
        <v>2.146651778685745E-4</v>
      </c>
      <c r="V2516">
        <f>$V$2515-T2516</f>
        <v>1951.823097730678</v>
      </c>
      <c r="W2516" s="89">
        <f t="shared" si="180"/>
        <v>0.99978533482213139</v>
      </c>
    </row>
    <row r="2517" spans="2:23" x14ac:dyDescent="0.3">
      <c r="B2517">
        <v>117</v>
      </c>
      <c r="C2517">
        <v>46</v>
      </c>
      <c r="D2517">
        <v>2</v>
      </c>
      <c r="E2517" s="64">
        <v>41290</v>
      </c>
      <c r="R2517" s="73">
        <f t="shared" si="184"/>
        <v>2.4598744606735355E-4</v>
      </c>
      <c r="S2517" s="74">
        <f t="shared" si="187"/>
        <v>2.4604026234403245E-4</v>
      </c>
      <c r="T2517">
        <v>0.89930548099942498</v>
      </c>
      <c r="U2517" s="86">
        <f t="shared" si="189"/>
        <v>4.6065262393592802E-4</v>
      </c>
      <c r="V2517">
        <f t="shared" ref="V2517:V2580" si="190">$V$2515-T2517</f>
        <v>1951.3428706636632</v>
      </c>
      <c r="W2517" s="89">
        <f t="shared" si="180"/>
        <v>0.99953934737606409</v>
      </c>
    </row>
    <row r="2518" spans="2:23" x14ac:dyDescent="0.3">
      <c r="B2518">
        <v>117</v>
      </c>
      <c r="C2518">
        <v>46</v>
      </c>
      <c r="D2518">
        <v>7</v>
      </c>
      <c r="E2518" s="64">
        <v>41295</v>
      </c>
      <c r="R2518" s="73">
        <f t="shared" si="184"/>
        <v>2.1189057429400315E-4</v>
      </c>
      <c r="S2518" s="74">
        <f t="shared" si="187"/>
        <v>2.1198822722711883E-4</v>
      </c>
      <c r="T2518">
        <v>2.9676140603207601</v>
      </c>
      <c r="U2518" s="86">
        <f t="shared" si="189"/>
        <v>1.5201054954059438E-3</v>
      </c>
      <c r="V2518">
        <f t="shared" si="190"/>
        <v>1949.2745620843418</v>
      </c>
      <c r="W2518" s="89">
        <f t="shared" si="180"/>
        <v>0.99847989450459407</v>
      </c>
    </row>
    <row r="2519" spans="2:23" x14ac:dyDescent="0.3">
      <c r="B2519">
        <v>117</v>
      </c>
      <c r="C2519">
        <v>46</v>
      </c>
      <c r="D2519">
        <v>15</v>
      </c>
      <c r="E2519" s="64">
        <v>41303</v>
      </c>
      <c r="R2519" s="73">
        <f t="shared" si="184"/>
        <v>2.6138110958014691E-4</v>
      </c>
      <c r="S2519" s="74">
        <f t="shared" si="187"/>
        <v>2.6177904133946914E-4</v>
      </c>
      <c r="T2519">
        <v>7.0498478696795797</v>
      </c>
      <c r="U2519" s="86">
        <f t="shared" si="189"/>
        <v>3.6111543720471189E-3</v>
      </c>
      <c r="V2519">
        <f t="shared" si="190"/>
        <v>1945.1923282749831</v>
      </c>
      <c r="W2519" s="89">
        <f t="shared" si="180"/>
        <v>0.99638884562795293</v>
      </c>
    </row>
    <row r="2520" spans="2:23" x14ac:dyDescent="0.3">
      <c r="B2520">
        <v>117</v>
      </c>
      <c r="C2520">
        <v>46</v>
      </c>
      <c r="D2520">
        <v>17</v>
      </c>
      <c r="E2520" s="64">
        <v>41305</v>
      </c>
      <c r="R2520" s="73">
        <f t="shared" si="184"/>
        <v>2.6261179644340412E-4</v>
      </c>
      <c r="S2520" s="74">
        <f t="shared" si="187"/>
        <v>2.6356356516405864E-4</v>
      </c>
      <c r="T2520">
        <v>8.0752115196194403</v>
      </c>
      <c r="U2520" s="86">
        <f t="shared" si="189"/>
        <v>4.1363779649339271E-3</v>
      </c>
      <c r="V2520">
        <f t="shared" si="190"/>
        <v>1944.1669646250432</v>
      </c>
      <c r="W2520" s="89">
        <f t="shared" si="180"/>
        <v>0.99586362203506607</v>
      </c>
    </row>
    <row r="2521" spans="2:23" x14ac:dyDescent="0.3">
      <c r="B2521">
        <v>117</v>
      </c>
      <c r="C2521">
        <v>46</v>
      </c>
      <c r="D2521">
        <v>21</v>
      </c>
      <c r="E2521" s="64">
        <v>41309</v>
      </c>
      <c r="R2521" s="73">
        <f t="shared" si="184"/>
        <v>9.1073238154228651E-5</v>
      </c>
      <c r="S2521" s="74">
        <f t="shared" si="187"/>
        <v>9.1451516190659501E-5</v>
      </c>
      <c r="T2521">
        <v>8.7863995861904503</v>
      </c>
      <c r="U2521" s="86">
        <f t="shared" si="189"/>
        <v>4.5006709175508417E-3</v>
      </c>
      <c r="V2521">
        <f t="shared" si="190"/>
        <v>1943.4557765584721</v>
      </c>
      <c r="W2521" s="89">
        <f t="shared" si="180"/>
        <v>0.9954993290824492</v>
      </c>
    </row>
    <row r="2522" spans="2:23" x14ac:dyDescent="0.3">
      <c r="B2522">
        <v>117</v>
      </c>
      <c r="C2522">
        <v>46</v>
      </c>
      <c r="D2522">
        <v>24</v>
      </c>
      <c r="E2522" s="64">
        <v>41312</v>
      </c>
      <c r="R2522" s="73">
        <f t="shared" si="184"/>
        <v>7.6137433761383426E-5</v>
      </c>
      <c r="S2522" s="74">
        <f t="shared" si="187"/>
        <v>7.6481652510563948E-5</v>
      </c>
      <c r="T2522">
        <v>9.2323157143076298</v>
      </c>
      <c r="U2522" s="86">
        <f t="shared" si="189"/>
        <v>4.729083218834992E-3</v>
      </c>
      <c r="V2522">
        <f t="shared" si="190"/>
        <v>1943.009860430355</v>
      </c>
      <c r="W2522" s="89">
        <f t="shared" si="180"/>
        <v>0.99527091678116497</v>
      </c>
    </row>
    <row r="2523" spans="2:23" x14ac:dyDescent="0.3">
      <c r="B2523">
        <v>117</v>
      </c>
      <c r="C2523">
        <v>46</v>
      </c>
      <c r="D2523">
        <v>31</v>
      </c>
      <c r="E2523" s="64">
        <v>41319</v>
      </c>
      <c r="R2523" s="73">
        <f t="shared" si="184"/>
        <v>9.2978026603704743E-5</v>
      </c>
      <c r="S2523" s="74">
        <f t="shared" si="187"/>
        <v>9.341981669112538E-5</v>
      </c>
      <c r="T2523">
        <v>10.502925089240801</v>
      </c>
      <c r="U2523" s="86">
        <f t="shared" si="189"/>
        <v>5.3799294050609252E-3</v>
      </c>
      <c r="V2523">
        <f t="shared" si="190"/>
        <v>1941.7392510554218</v>
      </c>
      <c r="W2523" s="89">
        <f t="shared" si="180"/>
        <v>0.99462007059493907</v>
      </c>
    </row>
    <row r="2524" spans="2:23" x14ac:dyDescent="0.3">
      <c r="B2524">
        <v>117</v>
      </c>
      <c r="C2524">
        <v>46</v>
      </c>
      <c r="D2524">
        <v>38</v>
      </c>
      <c r="E2524" s="64">
        <v>41326</v>
      </c>
      <c r="R2524" s="73">
        <f t="shared" si="184"/>
        <v>7.0621150412875365E-5</v>
      </c>
      <c r="S2524" s="74">
        <f t="shared" si="187"/>
        <v>7.1003142306019234E-5</v>
      </c>
      <c r="T2524">
        <v>11.468012207787901</v>
      </c>
      <c r="U2524" s="86">
        <f t="shared" si="189"/>
        <v>5.8742774579510527E-3</v>
      </c>
      <c r="V2524">
        <f t="shared" si="190"/>
        <v>1940.7741639368746</v>
      </c>
      <c r="W2524" s="89">
        <f t="shared" si="180"/>
        <v>0.9941257225420489</v>
      </c>
    </row>
    <row r="2525" spans="2:23" x14ac:dyDescent="0.3">
      <c r="B2525">
        <v>117</v>
      </c>
      <c r="C2525">
        <v>46</v>
      </c>
      <c r="D2525">
        <v>44</v>
      </c>
      <c r="E2525" s="64">
        <v>41332</v>
      </c>
      <c r="R2525" s="73">
        <f t="shared" si="184"/>
        <v>6.1647188788203564E-5</v>
      </c>
      <c r="S2525" s="74">
        <f t="shared" si="187"/>
        <v>6.2011461317555892E-5</v>
      </c>
      <c r="T2525">
        <v>12.1901136597464</v>
      </c>
      <c r="U2525" s="86">
        <f t="shared" si="189"/>
        <v>6.2441605906802741E-3</v>
      </c>
      <c r="V2525">
        <f t="shared" si="190"/>
        <v>1940.0520624849162</v>
      </c>
      <c r="W2525" s="89">
        <f t="shared" si="180"/>
        <v>0.99375583940931977</v>
      </c>
    </row>
    <row r="2526" spans="2:23" x14ac:dyDescent="0.3">
      <c r="B2526">
        <v>117</v>
      </c>
      <c r="C2526">
        <v>46</v>
      </c>
      <c r="D2526">
        <v>58</v>
      </c>
      <c r="E2526" s="64">
        <v>41346</v>
      </c>
      <c r="R2526" s="73">
        <f t="shared" si="184"/>
        <v>5.3569881862915924E-5</v>
      </c>
      <c r="S2526" s="74">
        <f t="shared" si="187"/>
        <v>5.3906482597131123E-5</v>
      </c>
      <c r="T2526">
        <v>13.654253018160601</v>
      </c>
      <c r="U2526" s="86">
        <f t="shared" si="189"/>
        <v>6.9941389367610971E-3</v>
      </c>
      <c r="V2526">
        <f t="shared" si="190"/>
        <v>1938.5879231265021</v>
      </c>
      <c r="W2526" s="89">
        <f t="shared" si="180"/>
        <v>0.99300586106323885</v>
      </c>
    </row>
    <row r="2527" spans="2:23" x14ac:dyDescent="0.3">
      <c r="B2527">
        <v>117</v>
      </c>
      <c r="C2527">
        <v>46</v>
      </c>
      <c r="D2527">
        <v>66</v>
      </c>
      <c r="E2527" s="64">
        <v>41354</v>
      </c>
      <c r="R2527" s="73">
        <f t="shared" si="184"/>
        <v>9.0909559979591905E-5</v>
      </c>
      <c r="S2527" s="74">
        <f t="shared" si="187"/>
        <v>9.1549872507552495E-5</v>
      </c>
      <c r="T2527">
        <v>15.074072835815899</v>
      </c>
      <c r="U2527" s="86">
        <f t="shared" si="189"/>
        <v>7.7214154165978323E-3</v>
      </c>
      <c r="V2527">
        <f t="shared" si="190"/>
        <v>1937.1681033088466</v>
      </c>
      <c r="W2527" s="89">
        <f t="shared" si="180"/>
        <v>0.99227858458340212</v>
      </c>
    </row>
    <row r="2528" spans="2:23" x14ac:dyDescent="0.3">
      <c r="B2528">
        <v>117</v>
      </c>
      <c r="C2528">
        <v>46</v>
      </c>
      <c r="D2528">
        <v>72</v>
      </c>
      <c r="E2528" s="64">
        <v>41360</v>
      </c>
      <c r="R2528" s="73">
        <f t="shared" si="184"/>
        <v>9.0205755696623802E-5</v>
      </c>
      <c r="S2528" s="74">
        <f t="shared" si="187"/>
        <v>9.0907691749183273E-5</v>
      </c>
      <c r="T2528">
        <v>16.130693720627601</v>
      </c>
      <c r="U2528" s="86">
        <f t="shared" si="189"/>
        <v>8.2626499507775751E-3</v>
      </c>
      <c r="V2528">
        <f t="shared" si="190"/>
        <v>1936.1114824240351</v>
      </c>
      <c r="W2528" s="89">
        <f t="shared" si="180"/>
        <v>0.99173735004922248</v>
      </c>
    </row>
    <row r="2529" spans="2:23" x14ac:dyDescent="0.3">
      <c r="B2529">
        <v>117</v>
      </c>
      <c r="C2529">
        <v>46</v>
      </c>
      <c r="D2529">
        <v>84</v>
      </c>
      <c r="E2529" s="64">
        <v>41372</v>
      </c>
      <c r="R2529" s="73">
        <f t="shared" si="184"/>
        <v>5.0139060310238258E-5</v>
      </c>
      <c r="S2529" s="74">
        <f t="shared" si="187"/>
        <v>5.0556793396709037E-5</v>
      </c>
      <c r="T2529">
        <v>17.305296779146499</v>
      </c>
      <c r="U2529" s="86">
        <f t="shared" si="189"/>
        <v>8.8643186745004342E-3</v>
      </c>
      <c r="V2529">
        <f t="shared" si="190"/>
        <v>1934.936879365516</v>
      </c>
      <c r="W2529" s="89">
        <f t="shared" si="180"/>
        <v>0.99113568132549956</v>
      </c>
    </row>
    <row r="2530" spans="2:23" x14ac:dyDescent="0.3">
      <c r="B2530">
        <v>117</v>
      </c>
      <c r="C2530">
        <v>46</v>
      </c>
      <c r="D2530">
        <v>107</v>
      </c>
      <c r="E2530" s="64">
        <v>41395</v>
      </c>
      <c r="R2530" s="73">
        <f t="shared" si="184"/>
        <v>4.850732552858071E-5</v>
      </c>
      <c r="S2530" s="74">
        <f t="shared" si="187"/>
        <v>4.894115552747453E-5</v>
      </c>
      <c r="T2530">
        <v>19.4833518543706</v>
      </c>
      <c r="U2530" s="86">
        <f t="shared" si="189"/>
        <v>9.9799871616577905E-3</v>
      </c>
      <c r="V2530">
        <f t="shared" si="190"/>
        <v>1932.7588242902921</v>
      </c>
      <c r="W2530" s="89">
        <f t="shared" si="180"/>
        <v>0.99002001283834218</v>
      </c>
    </row>
    <row r="2531" spans="2:23" x14ac:dyDescent="0.3">
      <c r="B2531">
        <v>117</v>
      </c>
      <c r="C2531">
        <v>46</v>
      </c>
      <c r="D2531">
        <v>113</v>
      </c>
      <c r="E2531" s="64">
        <v>41401</v>
      </c>
      <c r="R2531" s="73">
        <f t="shared" si="184"/>
        <v>6.0980038204677102E-5</v>
      </c>
      <c r="S2531" s="74">
        <f t="shared" si="187"/>
        <v>6.1594753049334946E-5</v>
      </c>
      <c r="T2531">
        <v>20.197638669287102</v>
      </c>
      <c r="U2531" s="86">
        <f t="shared" si="189"/>
        <v>1.0345867390885853E-2</v>
      </c>
      <c r="V2531">
        <f t="shared" si="190"/>
        <v>1932.0445374753756</v>
      </c>
      <c r="W2531" s="89">
        <f t="shared" si="180"/>
        <v>0.98965413260911417</v>
      </c>
    </row>
    <row r="2532" spans="2:23" x14ac:dyDescent="0.3">
      <c r="B2532">
        <v>117</v>
      </c>
      <c r="C2532">
        <v>46</v>
      </c>
      <c r="D2532">
        <v>128</v>
      </c>
      <c r="E2532" s="64">
        <v>41416</v>
      </c>
      <c r="R2532" s="73">
        <f t="shared" si="184"/>
        <v>5.4850497932447626E-5</v>
      </c>
      <c r="S2532" s="74">
        <f t="shared" si="187"/>
        <v>5.5423906317493291E-5</v>
      </c>
      <c r="T2532">
        <v>21.803860500980999</v>
      </c>
      <c r="U2532" s="86">
        <f t="shared" si="189"/>
        <v>1.1168624859872568E-2</v>
      </c>
      <c r="V2532">
        <f t="shared" si="190"/>
        <v>1930.4383156436816</v>
      </c>
      <c r="W2532" s="89">
        <f t="shared" si="180"/>
        <v>0.98883137514012742</v>
      </c>
    </row>
    <row r="2533" spans="2:23" x14ac:dyDescent="0.3">
      <c r="B2533">
        <v>117</v>
      </c>
      <c r="C2533">
        <v>46</v>
      </c>
      <c r="D2533">
        <v>142</v>
      </c>
      <c r="E2533" s="64">
        <v>41430</v>
      </c>
      <c r="R2533" s="73">
        <f t="shared" si="184"/>
        <v>3.5042290819223251E-5</v>
      </c>
      <c r="S2533" s="74">
        <f t="shared" si="187"/>
        <v>3.5438085501946576E-5</v>
      </c>
      <c r="T2533">
        <v>22.761615034185201</v>
      </c>
      <c r="U2533" s="86">
        <f t="shared" si="189"/>
        <v>1.1659216931341693E-2</v>
      </c>
      <c r="V2533">
        <f t="shared" si="190"/>
        <v>1929.4805611104773</v>
      </c>
      <c r="W2533" s="89">
        <f t="shared" si="180"/>
        <v>0.98834078306865836</v>
      </c>
    </row>
    <row r="2534" spans="2:23" x14ac:dyDescent="0.3">
      <c r="B2534">
        <v>117</v>
      </c>
      <c r="C2534">
        <v>46</v>
      </c>
      <c r="D2534">
        <v>161</v>
      </c>
      <c r="E2534" s="64">
        <v>41449</v>
      </c>
      <c r="R2534" s="73">
        <f t="shared" si="184"/>
        <v>3.6603579913168106E-5</v>
      </c>
      <c r="S2534" s="74">
        <f t="shared" si="187"/>
        <v>3.7035383483335751E-5</v>
      </c>
      <c r="T2534">
        <v>24.1193370317682</v>
      </c>
      <c r="U2534" s="86">
        <f t="shared" si="189"/>
        <v>1.2354684949691887E-2</v>
      </c>
      <c r="V2534">
        <f t="shared" si="190"/>
        <v>1928.1228391128943</v>
      </c>
      <c r="W2534" s="89">
        <f t="shared" si="180"/>
        <v>0.98764531505030806</v>
      </c>
    </row>
    <row r="2535" spans="2:23" x14ac:dyDescent="0.3">
      <c r="B2535">
        <v>117</v>
      </c>
      <c r="C2535">
        <v>46</v>
      </c>
      <c r="D2535">
        <v>175</v>
      </c>
      <c r="E2535" s="64">
        <v>41463</v>
      </c>
      <c r="R2535" s="73">
        <f t="shared" si="184"/>
        <v>3.6147419196816783E-5</v>
      </c>
      <c r="S2535" s="74">
        <f t="shared" si="187"/>
        <v>3.6599595670613319E-5</v>
      </c>
      <c r="T2535">
        <v>25.107296260175499</v>
      </c>
      <c r="U2535" s="86">
        <f t="shared" si="189"/>
        <v>1.2860748818447322E-2</v>
      </c>
      <c r="V2535">
        <f t="shared" si="190"/>
        <v>1927.1348798844872</v>
      </c>
      <c r="W2535" s="89">
        <f t="shared" ref="W2535:W2598" si="191">100%-U2535</f>
        <v>0.98713925118155266</v>
      </c>
    </row>
    <row r="2536" spans="2:23" x14ac:dyDescent="0.3">
      <c r="B2536">
        <v>117</v>
      </c>
      <c r="C2536">
        <v>46</v>
      </c>
      <c r="D2536">
        <v>192</v>
      </c>
      <c r="E2536" s="64">
        <v>41480</v>
      </c>
      <c r="R2536" s="73">
        <f t="shared" si="184"/>
        <v>2.0592389938302271E-5</v>
      </c>
      <c r="S2536" s="74">
        <f t="shared" si="187"/>
        <v>2.0860673824543282E-5</v>
      </c>
      <c r="T2536">
        <v>25.790718906643399</v>
      </c>
      <c r="U2536" s="86">
        <f t="shared" si="189"/>
        <v>1.3210819447398461E-2</v>
      </c>
      <c r="V2536">
        <f t="shared" si="190"/>
        <v>1926.4514572380192</v>
      </c>
      <c r="W2536" s="89">
        <f t="shared" si="191"/>
        <v>0.98678918055260156</v>
      </c>
    </row>
    <row r="2537" spans="2:23" x14ac:dyDescent="0.3">
      <c r="B2537">
        <v>117</v>
      </c>
      <c r="C2537">
        <v>46</v>
      </c>
      <c r="D2537">
        <v>213</v>
      </c>
      <c r="E2537" s="64">
        <v>41501</v>
      </c>
      <c r="R2537" s="73">
        <f t="shared" si="184"/>
        <v>1.3749229143224884E-5</v>
      </c>
      <c r="S2537" s="74">
        <f t="shared" si="187"/>
        <v>1.3933299446519388E-5</v>
      </c>
      <c r="T2537">
        <v>26.354397232123901</v>
      </c>
      <c r="U2537" s="86">
        <f t="shared" si="189"/>
        <v>1.3499553259406183E-2</v>
      </c>
      <c r="V2537">
        <f t="shared" si="190"/>
        <v>1925.8877789125388</v>
      </c>
      <c r="W2537" s="89">
        <f t="shared" si="191"/>
        <v>0.98650044674059378</v>
      </c>
    </row>
    <row r="2538" spans="2:23" x14ac:dyDescent="0.3">
      <c r="B2538">
        <v>117</v>
      </c>
      <c r="C2538">
        <v>46</v>
      </c>
      <c r="D2538">
        <v>233</v>
      </c>
      <c r="E2538" s="64">
        <v>41521</v>
      </c>
      <c r="R2538" s="73">
        <f t="shared" si="184"/>
        <v>2.48450703562819E-5</v>
      </c>
      <c r="S2538" s="74">
        <f t="shared" si="187"/>
        <v>2.5185057379720638E-5</v>
      </c>
      <c r="T2538">
        <v>27.3244691165002</v>
      </c>
      <c r="U2538" s="86">
        <f t="shared" si="189"/>
        <v>1.3996454666531821E-2</v>
      </c>
      <c r="V2538">
        <f t="shared" si="190"/>
        <v>1924.9177070281623</v>
      </c>
      <c r="W2538" s="89">
        <f t="shared" si="191"/>
        <v>0.98600354533346812</v>
      </c>
    </row>
    <row r="2539" spans="2:23" x14ac:dyDescent="0.3">
      <c r="B2539">
        <v>117</v>
      </c>
      <c r="C2539">
        <v>46</v>
      </c>
      <c r="D2539">
        <v>255</v>
      </c>
      <c r="E2539" s="64">
        <v>41543</v>
      </c>
      <c r="R2539" s="73">
        <f t="shared" si="184"/>
        <v>4.9237792754122638E-5</v>
      </c>
      <c r="S2539" s="74">
        <f t="shared" si="187"/>
        <v>4.9936729930793838E-5</v>
      </c>
      <c r="T2539">
        <v>29.439199221347302</v>
      </c>
      <c r="U2539" s="86">
        <f t="shared" si="189"/>
        <v>1.5079686107122519E-2</v>
      </c>
      <c r="V2539">
        <f t="shared" si="190"/>
        <v>1922.8029769233153</v>
      </c>
      <c r="W2539" s="89">
        <f t="shared" si="191"/>
        <v>0.98492031389287749</v>
      </c>
    </row>
    <row r="2540" spans="2:23" x14ac:dyDescent="0.3">
      <c r="B2540">
        <v>117</v>
      </c>
      <c r="C2540">
        <v>46</v>
      </c>
      <c r="D2540">
        <v>269</v>
      </c>
      <c r="E2540" s="64">
        <v>41557</v>
      </c>
      <c r="R2540" s="73">
        <f t="shared" si="184"/>
        <v>4.6823766940061835E-5</v>
      </c>
      <c r="S2540" s="74">
        <f t="shared" si="187"/>
        <v>4.7540665249345752E-5</v>
      </c>
      <c r="T2540">
        <v>30.718957878676299</v>
      </c>
      <c r="U2540" s="86">
        <f t="shared" si="189"/>
        <v>1.5735218844283385E-2</v>
      </c>
      <c r="V2540">
        <f t="shared" si="190"/>
        <v>1921.5232182659863</v>
      </c>
      <c r="W2540" s="89">
        <f t="shared" si="191"/>
        <v>0.98426478115571658</v>
      </c>
    </row>
    <row r="2541" spans="2:23" x14ac:dyDescent="0.3">
      <c r="B2541">
        <v>117</v>
      </c>
      <c r="C2541">
        <v>46</v>
      </c>
      <c r="D2541">
        <v>287</v>
      </c>
      <c r="E2541" s="64">
        <v>41575</v>
      </c>
      <c r="R2541" s="73">
        <f t="shared" si="184"/>
        <v>4.5620509631280733E-5</v>
      </c>
      <c r="S2541" s="74">
        <f t="shared" si="187"/>
        <v>4.6349834419264152E-5</v>
      </c>
      <c r="T2541">
        <v>32.322078972665501</v>
      </c>
      <c r="U2541" s="86">
        <f t="shared" si="189"/>
        <v>1.6556388017646438E-2</v>
      </c>
      <c r="V2541">
        <f t="shared" si="190"/>
        <v>1919.9200971719972</v>
      </c>
      <c r="W2541" s="89">
        <f t="shared" si="191"/>
        <v>0.98344361198235353</v>
      </c>
    </row>
    <row r="2542" spans="2:23" x14ac:dyDescent="0.3">
      <c r="B2542">
        <v>117</v>
      </c>
      <c r="C2542">
        <v>46</v>
      </c>
      <c r="D2542">
        <v>301</v>
      </c>
      <c r="E2542" s="64">
        <v>41589</v>
      </c>
      <c r="R2542" s="73">
        <f t="shared" si="184"/>
        <v>6.1915622225575066E-5</v>
      </c>
      <c r="S2542" s="74">
        <f t="shared" si="187"/>
        <v>6.2957978953943368E-5</v>
      </c>
      <c r="T2542">
        <v>34.014319019659602</v>
      </c>
      <c r="U2542" s="86">
        <f t="shared" si="189"/>
        <v>1.7423206728804489E-2</v>
      </c>
      <c r="V2542">
        <f t="shared" si="190"/>
        <v>1918.2278571250031</v>
      </c>
      <c r="W2542" s="89">
        <f t="shared" si="191"/>
        <v>0.98257679327119551</v>
      </c>
    </row>
    <row r="2543" spans="2:23" x14ac:dyDescent="0.3">
      <c r="B2543">
        <v>117</v>
      </c>
      <c r="C2543">
        <v>46</v>
      </c>
      <c r="D2543">
        <v>315</v>
      </c>
      <c r="E2543" s="64">
        <v>41603</v>
      </c>
      <c r="R2543" s="73">
        <f t="shared" si="184"/>
        <v>4.9489859817552999E-5</v>
      </c>
      <c r="S2543" s="74">
        <f t="shared" si="187"/>
        <v>5.0367421820325428E-5</v>
      </c>
      <c r="T2543">
        <v>35.366945702442003</v>
      </c>
      <c r="U2543" s="86">
        <f t="shared" si="189"/>
        <v>1.8116064766250231E-2</v>
      </c>
      <c r="V2543">
        <f t="shared" si="190"/>
        <v>1916.8752304422205</v>
      </c>
      <c r="W2543" s="89">
        <f t="shared" si="191"/>
        <v>0.98188393523374973</v>
      </c>
    </row>
    <row r="2544" spans="2:23" x14ac:dyDescent="0.3">
      <c r="B2544">
        <v>117</v>
      </c>
      <c r="C2544">
        <v>46</v>
      </c>
      <c r="D2544">
        <v>330</v>
      </c>
      <c r="E2544" s="64">
        <v>41618</v>
      </c>
      <c r="R2544" s="73">
        <f t="shared" si="184"/>
        <v>3.3636979844697589E-5</v>
      </c>
      <c r="S2544" s="74">
        <f t="shared" si="187"/>
        <v>3.4257592611177497E-5</v>
      </c>
      <c r="T2544">
        <v>36.351958663406201</v>
      </c>
      <c r="U2544" s="86">
        <f t="shared" si="189"/>
        <v>1.8620619463920695E-2</v>
      </c>
      <c r="V2544">
        <f t="shared" si="190"/>
        <v>1915.8902174812565</v>
      </c>
      <c r="W2544" s="89">
        <f t="shared" si="191"/>
        <v>0.98137938053607932</v>
      </c>
    </row>
    <row r="2545" spans="2:23" x14ac:dyDescent="0.3">
      <c r="B2545">
        <v>117</v>
      </c>
      <c r="C2545">
        <v>46</v>
      </c>
      <c r="D2545">
        <v>343</v>
      </c>
      <c r="E2545" s="64">
        <v>41631</v>
      </c>
      <c r="R2545" s="73">
        <f t="shared" si="184"/>
        <v>2.9078107924191175E-5</v>
      </c>
      <c r="S2545" s="74">
        <f t="shared" si="187"/>
        <v>2.9629833783859647E-5</v>
      </c>
      <c r="T2545">
        <v>37.0899362764034</v>
      </c>
      <c r="U2545" s="86">
        <f t="shared" si="189"/>
        <v>1.899863486693518E-2</v>
      </c>
      <c r="V2545">
        <f t="shared" si="190"/>
        <v>1915.1522398682591</v>
      </c>
      <c r="W2545" s="89">
        <f t="shared" si="191"/>
        <v>0.9810013651330648</v>
      </c>
    </row>
    <row r="2546" spans="2:23" x14ac:dyDescent="0.3">
      <c r="B2546">
        <v>117</v>
      </c>
      <c r="C2546">
        <v>46</v>
      </c>
      <c r="D2546">
        <v>360</v>
      </c>
      <c r="E2546" s="64">
        <v>41648</v>
      </c>
      <c r="R2546" s="73">
        <f t="shared" si="184"/>
        <v>3.3010707273217915E-5</v>
      </c>
      <c r="S2546" s="74">
        <f t="shared" si="187"/>
        <v>3.3650011556039252E-5</v>
      </c>
      <c r="T2546">
        <v>38.185499491456802</v>
      </c>
      <c r="U2546" s="86">
        <f t="shared" si="189"/>
        <v>1.9559816890579885E-2</v>
      </c>
      <c r="V2546">
        <f t="shared" si="190"/>
        <v>1914.0566766532058</v>
      </c>
      <c r="W2546" s="89">
        <f t="shared" si="191"/>
        <v>0.98044018310942016</v>
      </c>
    </row>
    <row r="2547" spans="2:23" x14ac:dyDescent="0.3">
      <c r="B2547">
        <v>118</v>
      </c>
      <c r="C2547">
        <v>46</v>
      </c>
      <c r="D2547">
        <v>0</v>
      </c>
      <c r="E2547" s="64">
        <v>41288</v>
      </c>
      <c r="R2547" s="73">
        <f t="shared" si="184"/>
        <v>0</v>
      </c>
      <c r="S2547" s="74">
        <f t="shared" si="187"/>
        <v>0</v>
      </c>
      <c r="T2547">
        <v>0</v>
      </c>
      <c r="U2547" s="86">
        <f t="shared" si="189"/>
        <v>0</v>
      </c>
      <c r="V2547">
        <f t="shared" si="190"/>
        <v>1952.2421761446626</v>
      </c>
      <c r="W2547" s="89">
        <f t="shared" si="191"/>
        <v>1</v>
      </c>
    </row>
    <row r="2548" spans="2:23" x14ac:dyDescent="0.3">
      <c r="B2548">
        <v>118</v>
      </c>
      <c r="C2548">
        <v>46</v>
      </c>
      <c r="D2548">
        <v>1</v>
      </c>
      <c r="E2548" s="64">
        <v>41289</v>
      </c>
      <c r="R2548" s="73">
        <f t="shared" si="184"/>
        <v>4.5772445710284631E-4</v>
      </c>
      <c r="S2548" s="74">
        <f t="shared" si="187"/>
        <v>4.5772445710284631E-4</v>
      </c>
      <c r="T2548">
        <v>0.89358899020909499</v>
      </c>
      <c r="U2548" s="86">
        <f t="shared" si="189"/>
        <v>4.5772445710284631E-4</v>
      </c>
      <c r="V2548">
        <f t="shared" si="190"/>
        <v>1951.3485871544535</v>
      </c>
      <c r="W2548" s="89">
        <f t="shared" si="191"/>
        <v>0.99954227554289721</v>
      </c>
    </row>
    <row r="2549" spans="2:23" x14ac:dyDescent="0.3">
      <c r="B2549">
        <v>118</v>
      </c>
      <c r="C2549">
        <v>46</v>
      </c>
      <c r="D2549">
        <v>2</v>
      </c>
      <c r="E2549" s="64">
        <v>41290</v>
      </c>
      <c r="R2549" s="73">
        <f t="shared" ref="R2549:R2612" si="192">IF(D2549&gt;D2548,(U2549-U2548)/1/(D2549-D2548),0)</f>
        <v>5.0464955709404323E-4</v>
      </c>
      <c r="S2549" s="74">
        <f t="shared" si="187"/>
        <v>5.0488065331698447E-4</v>
      </c>
      <c r="T2549">
        <v>1.87878713974081</v>
      </c>
      <c r="U2549" s="86">
        <f t="shared" si="189"/>
        <v>9.6237401419688954E-4</v>
      </c>
      <c r="V2549">
        <f t="shared" si="190"/>
        <v>1950.3633890049218</v>
      </c>
      <c r="W2549" s="89">
        <f t="shared" si="191"/>
        <v>0.99903762598580315</v>
      </c>
    </row>
    <row r="2550" spans="2:23" x14ac:dyDescent="0.3">
      <c r="B2550">
        <v>118</v>
      </c>
      <c r="C2550">
        <v>46</v>
      </c>
      <c r="D2550">
        <v>7</v>
      </c>
      <c r="E2550" s="64">
        <v>41295</v>
      </c>
      <c r="R2550" s="73">
        <f t="shared" si="192"/>
        <v>5.3849149898857148E-4</v>
      </c>
      <c r="S2550" s="74">
        <f t="shared" si="187"/>
        <v>5.390102284257947E-4</v>
      </c>
      <c r="T2550">
        <v>7.1351162188450603</v>
      </c>
      <c r="U2550" s="86">
        <f t="shared" si="189"/>
        <v>3.6548315091397467E-3</v>
      </c>
      <c r="V2550">
        <f t="shared" si="190"/>
        <v>1945.1070599258176</v>
      </c>
      <c r="W2550" s="89">
        <f t="shared" si="191"/>
        <v>0.9963451684908603</v>
      </c>
    </row>
    <row r="2551" spans="2:23" x14ac:dyDescent="0.3">
      <c r="B2551">
        <v>118</v>
      </c>
      <c r="C2551">
        <v>46</v>
      </c>
      <c r="D2551">
        <v>15</v>
      </c>
      <c r="E2551" s="64">
        <v>41303</v>
      </c>
      <c r="R2551" s="73">
        <f t="shared" si="192"/>
        <v>4.2050381903270789E-4</v>
      </c>
      <c r="S2551" s="74">
        <f t="shared" si="187"/>
        <v>4.2204632724785E-4</v>
      </c>
      <c r="T2551">
        <v>13.7025185448095</v>
      </c>
      <c r="U2551" s="86">
        <f t="shared" si="189"/>
        <v>7.0188620614014098E-3</v>
      </c>
      <c r="V2551">
        <f t="shared" si="190"/>
        <v>1938.5396575998532</v>
      </c>
      <c r="W2551" s="89">
        <f t="shared" si="191"/>
        <v>0.99298113793859855</v>
      </c>
    </row>
    <row r="2552" spans="2:23" x14ac:dyDescent="0.3">
      <c r="B2552">
        <v>118</v>
      </c>
      <c r="C2552">
        <v>46</v>
      </c>
      <c r="D2552">
        <v>17</v>
      </c>
      <c r="E2552" s="64">
        <v>41305</v>
      </c>
      <c r="R2552" s="73">
        <f t="shared" si="192"/>
        <v>4.9447496437197589E-4</v>
      </c>
      <c r="S2552" s="74">
        <f t="shared" si="187"/>
        <v>4.9797014815255428E-4</v>
      </c>
      <c r="T2552">
        <v>15.633188305798701</v>
      </c>
      <c r="U2552" s="86">
        <f t="shared" si="189"/>
        <v>8.0078119901453616E-3</v>
      </c>
      <c r="V2552">
        <f t="shared" si="190"/>
        <v>1936.6089878388639</v>
      </c>
      <c r="W2552" s="89">
        <f t="shared" si="191"/>
        <v>0.99199218800985467</v>
      </c>
    </row>
    <row r="2553" spans="2:23" x14ac:dyDescent="0.3">
      <c r="B2553">
        <v>118</v>
      </c>
      <c r="C2553">
        <v>46</v>
      </c>
      <c r="D2553">
        <v>21</v>
      </c>
      <c r="E2553" s="64">
        <v>41309</v>
      </c>
      <c r="R2553" s="73">
        <f t="shared" si="192"/>
        <v>4.2391219787321632E-4</v>
      </c>
      <c r="S2553" s="74">
        <f t="shared" si="187"/>
        <v>4.2733420988291603E-4</v>
      </c>
      <c r="T2553">
        <v>18.9435053924798</v>
      </c>
      <c r="U2553" s="86">
        <f t="shared" si="189"/>
        <v>9.7034607816382269E-3</v>
      </c>
      <c r="V2553">
        <f t="shared" si="190"/>
        <v>1933.2986707521827</v>
      </c>
      <c r="W2553" s="89">
        <f t="shared" si="191"/>
        <v>0.9902965392183618</v>
      </c>
    </row>
    <row r="2554" spans="2:23" x14ac:dyDescent="0.3">
      <c r="B2554">
        <v>118</v>
      </c>
      <c r="C2554">
        <v>46</v>
      </c>
      <c r="D2554">
        <v>24</v>
      </c>
      <c r="E2554" s="64">
        <v>41312</v>
      </c>
      <c r="R2554" s="73">
        <f t="shared" si="192"/>
        <v>1.4920724255707411E-4</v>
      </c>
      <c r="S2554" s="74">
        <f t="shared" si="187"/>
        <v>1.5066925577145101E-4</v>
      </c>
      <c r="T2554">
        <v>19.817371408198301</v>
      </c>
      <c r="U2554" s="86">
        <f t="shared" si="189"/>
        <v>1.0151082509309449E-2</v>
      </c>
      <c r="V2554">
        <f t="shared" si="190"/>
        <v>1932.4248047364642</v>
      </c>
      <c r="W2554" s="89">
        <f t="shared" si="191"/>
        <v>0.98984891749069059</v>
      </c>
    </row>
    <row r="2555" spans="2:23" x14ac:dyDescent="0.3">
      <c r="B2555">
        <v>118</v>
      </c>
      <c r="C2555">
        <v>46</v>
      </c>
      <c r="D2555">
        <v>31</v>
      </c>
      <c r="E2555" s="64">
        <v>41319</v>
      </c>
      <c r="R2555" s="73">
        <f t="shared" si="192"/>
        <v>9.5860957170958508E-5</v>
      </c>
      <c r="S2555" s="74">
        <f t="shared" si="187"/>
        <v>9.6844028898844617E-5</v>
      </c>
      <c r="T2555">
        <v>21.127378033641499</v>
      </c>
      <c r="U2555" s="86">
        <f t="shared" si="189"/>
        <v>1.0822109209506159E-2</v>
      </c>
      <c r="V2555">
        <f t="shared" si="190"/>
        <v>1931.1147981110212</v>
      </c>
      <c r="W2555" s="89">
        <f t="shared" si="191"/>
        <v>0.98917789079049379</v>
      </c>
    </row>
    <row r="2556" spans="2:23" x14ac:dyDescent="0.3">
      <c r="B2556">
        <v>118</v>
      </c>
      <c r="C2556">
        <v>46</v>
      </c>
      <c r="D2556">
        <v>38</v>
      </c>
      <c r="E2556" s="64">
        <v>41326</v>
      </c>
      <c r="R2556" s="73">
        <f t="shared" si="192"/>
        <v>7.1170631718602394E-5</v>
      </c>
      <c r="S2556" s="74">
        <f t="shared" si="187"/>
        <v>7.1949274626151354E-5</v>
      </c>
      <c r="T2556">
        <v>22.099974196248901</v>
      </c>
      <c r="U2556" s="86">
        <f t="shared" si="189"/>
        <v>1.1320303631536376E-2</v>
      </c>
      <c r="V2556">
        <f t="shared" si="190"/>
        <v>1930.1422019484137</v>
      </c>
      <c r="W2556" s="89">
        <f t="shared" si="191"/>
        <v>0.98867969636846365</v>
      </c>
    </row>
    <row r="2557" spans="2:23" x14ac:dyDescent="0.3">
      <c r="B2557">
        <v>118</v>
      </c>
      <c r="C2557">
        <v>46</v>
      </c>
      <c r="D2557">
        <v>44</v>
      </c>
      <c r="E2557" s="64">
        <v>41332</v>
      </c>
      <c r="R2557" s="73">
        <f t="shared" si="192"/>
        <v>2.4820129474856754E-4</v>
      </c>
      <c r="S2557" s="74">
        <f t="shared" si="187"/>
        <v>2.5104317976816959E-4</v>
      </c>
      <c r="T2557">
        <v>25.0072684109401</v>
      </c>
      <c r="U2557" s="86">
        <f t="shared" si="189"/>
        <v>1.2809511400027781E-2</v>
      </c>
      <c r="V2557">
        <f t="shared" si="190"/>
        <v>1927.2349077337226</v>
      </c>
      <c r="W2557" s="89">
        <f t="shared" si="191"/>
        <v>0.98719048859997227</v>
      </c>
    </row>
    <row r="2558" spans="2:23" x14ac:dyDescent="0.3">
      <c r="B2558">
        <v>118</v>
      </c>
      <c r="C2558">
        <v>46</v>
      </c>
      <c r="D2558">
        <v>58</v>
      </c>
      <c r="E2558" s="64">
        <v>41346</v>
      </c>
      <c r="R2558" s="73">
        <f t="shared" si="192"/>
        <v>2.8178951084719295E-4</v>
      </c>
      <c r="S2558" s="74">
        <f t="shared" si="187"/>
        <v>2.854459337901697E-4</v>
      </c>
      <c r="T2558">
        <v>32.708967561134997</v>
      </c>
      <c r="U2558" s="86">
        <f t="shared" si="189"/>
        <v>1.6754564551888482E-2</v>
      </c>
      <c r="V2558">
        <f t="shared" si="190"/>
        <v>1919.5332085835275</v>
      </c>
      <c r="W2558" s="89">
        <f t="shared" si="191"/>
        <v>0.98324543544811149</v>
      </c>
    </row>
    <row r="2559" spans="2:23" x14ac:dyDescent="0.3">
      <c r="B2559">
        <v>118</v>
      </c>
      <c r="C2559">
        <v>46</v>
      </c>
      <c r="D2559">
        <v>66</v>
      </c>
      <c r="E2559" s="64">
        <v>41354</v>
      </c>
      <c r="R2559" s="73">
        <f t="shared" si="192"/>
        <v>1.888047889897714E-4</v>
      </c>
      <c r="S2559" s="74">
        <f t="shared" si="187"/>
        <v>1.9202203456324628E-4</v>
      </c>
      <c r="T2559">
        <v>35.657708938126397</v>
      </c>
      <c r="U2559" s="86">
        <f t="shared" si="189"/>
        <v>1.8265002863806654E-2</v>
      </c>
      <c r="V2559">
        <f t="shared" si="190"/>
        <v>1916.5844672065361</v>
      </c>
      <c r="W2559" s="89">
        <f t="shared" si="191"/>
        <v>0.98173499713619339</v>
      </c>
    </row>
    <row r="2560" spans="2:23" x14ac:dyDescent="0.3">
      <c r="B2560">
        <v>118</v>
      </c>
      <c r="C2560">
        <v>46</v>
      </c>
      <c r="D2560">
        <v>72</v>
      </c>
      <c r="E2560" s="64">
        <v>41360</v>
      </c>
      <c r="R2560" s="73">
        <f t="shared" si="192"/>
        <v>2.5502738853451788E-4</v>
      </c>
      <c r="S2560" s="74">
        <f t="shared" si="187"/>
        <v>2.5977212718142372E-4</v>
      </c>
      <c r="T2560">
        <v>38.644960281941103</v>
      </c>
      <c r="U2560" s="86">
        <f t="shared" si="189"/>
        <v>1.9795167195013761E-2</v>
      </c>
      <c r="V2560">
        <f t="shared" si="190"/>
        <v>1913.5972158627214</v>
      </c>
      <c r="W2560" s="89">
        <f t="shared" si="191"/>
        <v>0.98020483280498627</v>
      </c>
    </row>
    <row r="2561" spans="2:23" x14ac:dyDescent="0.3">
      <c r="B2561">
        <v>118</v>
      </c>
      <c r="C2561">
        <v>46</v>
      </c>
      <c r="D2561">
        <v>84</v>
      </c>
      <c r="E2561" s="64">
        <v>41372</v>
      </c>
      <c r="R2561" s="73">
        <f t="shared" si="192"/>
        <v>2.0256485841753033E-4</v>
      </c>
      <c r="S2561" s="74">
        <f t="shared" si="187"/>
        <v>2.0665564139065105E-4</v>
      </c>
      <c r="T2561">
        <v>43.390428202030797</v>
      </c>
      <c r="U2561" s="86">
        <f t="shared" si="189"/>
        <v>2.2225945496024125E-2</v>
      </c>
      <c r="V2561">
        <f t="shared" si="190"/>
        <v>1908.8517479426318</v>
      </c>
      <c r="W2561" s="89">
        <f t="shared" si="191"/>
        <v>0.97777405450397592</v>
      </c>
    </row>
    <row r="2562" spans="2:23" x14ac:dyDescent="0.3">
      <c r="B2562">
        <v>118</v>
      </c>
      <c r="C2562">
        <v>46</v>
      </c>
      <c r="D2562">
        <v>107</v>
      </c>
      <c r="E2562" s="64">
        <v>41395</v>
      </c>
      <c r="R2562" s="73">
        <f t="shared" si="192"/>
        <v>1.5284057804353207E-4</v>
      </c>
      <c r="S2562" s="74">
        <f t="shared" si="187"/>
        <v>1.563148227747442E-4</v>
      </c>
      <c r="T2562">
        <v>50.253210123737801</v>
      </c>
      <c r="U2562" s="86">
        <f t="shared" si="189"/>
        <v>2.5741278791025363E-2</v>
      </c>
      <c r="V2562">
        <f t="shared" si="190"/>
        <v>1901.9889660209249</v>
      </c>
      <c r="W2562" s="89">
        <f t="shared" si="191"/>
        <v>0.97425872120897461</v>
      </c>
    </row>
    <row r="2563" spans="2:23" x14ac:dyDescent="0.3">
      <c r="B2563">
        <v>118</v>
      </c>
      <c r="C2563">
        <v>46</v>
      </c>
      <c r="D2563">
        <v>113</v>
      </c>
      <c r="E2563" s="64">
        <v>41401</v>
      </c>
      <c r="R2563" s="73">
        <f t="shared" si="192"/>
        <v>1.3008293627499458E-4</v>
      </c>
      <c r="S2563" s="74">
        <f t="shared" si="187"/>
        <v>1.3351990948931141E-4</v>
      </c>
      <c r="T2563">
        <v>51.7769304912945</v>
      </c>
      <c r="U2563" s="86">
        <f t="shared" si="189"/>
        <v>2.652177640867533E-2</v>
      </c>
      <c r="V2563">
        <f t="shared" si="190"/>
        <v>1900.4652456533681</v>
      </c>
      <c r="W2563" s="89">
        <f t="shared" si="191"/>
        <v>0.97347822359132463</v>
      </c>
    </row>
    <row r="2564" spans="2:23" x14ac:dyDescent="0.3">
      <c r="B2564">
        <v>118</v>
      </c>
      <c r="C2564">
        <v>46</v>
      </c>
      <c r="D2564">
        <v>128</v>
      </c>
      <c r="E2564" s="64">
        <v>41416</v>
      </c>
      <c r="R2564" s="73">
        <f t="shared" si="192"/>
        <v>1.0547084809659514E-4</v>
      </c>
      <c r="S2564" s="74">
        <f t="shared" si="187"/>
        <v>1.0834433225172255E-4</v>
      </c>
      <c r="T2564">
        <v>54.8655000614133</v>
      </c>
      <c r="U2564" s="86">
        <f t="shared" si="189"/>
        <v>2.8103839130124257E-2</v>
      </c>
      <c r="V2564">
        <f t="shared" si="190"/>
        <v>1897.3766760832493</v>
      </c>
      <c r="W2564" s="89">
        <f t="shared" si="191"/>
        <v>0.97189616086987574</v>
      </c>
    </row>
    <row r="2565" spans="2:23" x14ac:dyDescent="0.3">
      <c r="B2565">
        <v>118</v>
      </c>
      <c r="C2565">
        <v>46</v>
      </c>
      <c r="D2565">
        <v>142</v>
      </c>
      <c r="E2565" s="64">
        <v>41430</v>
      </c>
      <c r="R2565" s="73">
        <f t="shared" si="192"/>
        <v>1.1084843282013559E-4</v>
      </c>
      <c r="S2565" s="74">
        <f t="shared" si="187"/>
        <v>1.1405378196053678E-4</v>
      </c>
      <c r="T2565">
        <v>57.895141861367399</v>
      </c>
      <c r="U2565" s="86">
        <f t="shared" si="189"/>
        <v>2.9655717189606155E-2</v>
      </c>
      <c r="V2565">
        <f t="shared" si="190"/>
        <v>1894.3470342832952</v>
      </c>
      <c r="W2565" s="89">
        <f t="shared" si="191"/>
        <v>0.97034428281039387</v>
      </c>
    </row>
    <row r="2566" spans="2:23" x14ac:dyDescent="0.3">
      <c r="B2566">
        <v>118</v>
      </c>
      <c r="C2566">
        <v>46</v>
      </c>
      <c r="D2566">
        <v>161</v>
      </c>
      <c r="E2566" s="64">
        <v>41449</v>
      </c>
      <c r="R2566" s="73">
        <f t="shared" si="192"/>
        <v>9.6236849971542983E-5</v>
      </c>
      <c r="S2566" s="74">
        <f t="shared" si="187"/>
        <v>9.9178046056821827E-5</v>
      </c>
      <c r="T2566">
        <v>61.464816972228697</v>
      </c>
      <c r="U2566" s="86">
        <f t="shared" si="189"/>
        <v>3.1484217339065472E-2</v>
      </c>
      <c r="V2566">
        <f t="shared" si="190"/>
        <v>1890.777359172434</v>
      </c>
      <c r="W2566" s="89">
        <f t="shared" si="191"/>
        <v>0.96851578266093452</v>
      </c>
    </row>
    <row r="2567" spans="2:23" x14ac:dyDescent="0.3">
      <c r="B2567">
        <v>118</v>
      </c>
      <c r="C2567">
        <v>46</v>
      </c>
      <c r="D2567">
        <v>175</v>
      </c>
      <c r="E2567" s="64">
        <v>41463</v>
      </c>
      <c r="R2567" s="73">
        <f t="shared" si="192"/>
        <v>8.8115385636779175E-5</v>
      </c>
      <c r="S2567" s="74">
        <f t="shared" si="187"/>
        <v>9.0979813870134207E-5</v>
      </c>
      <c r="T2567">
        <v>63.873132983131903</v>
      </c>
      <c r="U2567" s="86">
        <f t="shared" si="189"/>
        <v>3.271783273798038E-2</v>
      </c>
      <c r="V2567">
        <f t="shared" si="190"/>
        <v>1888.3690431615307</v>
      </c>
      <c r="W2567" s="89">
        <f t="shared" si="191"/>
        <v>0.96728216726201965</v>
      </c>
    </row>
    <row r="2568" spans="2:23" x14ac:dyDescent="0.3">
      <c r="B2568">
        <v>118</v>
      </c>
      <c r="C2568">
        <v>46</v>
      </c>
      <c r="D2568">
        <v>192</v>
      </c>
      <c r="E2568" s="64">
        <v>41480</v>
      </c>
      <c r="R2568" s="73">
        <f t="shared" si="192"/>
        <v>8.6776414092372327E-5</v>
      </c>
      <c r="S2568" s="74">
        <f t="shared" si="187"/>
        <v>8.9711582648112776E-5</v>
      </c>
      <c r="T2568">
        <v>66.753078766389194</v>
      </c>
      <c r="U2568" s="86">
        <f t="shared" si="189"/>
        <v>3.419303177755071E-2</v>
      </c>
      <c r="V2568">
        <f t="shared" si="190"/>
        <v>1885.4890973782735</v>
      </c>
      <c r="W2568" s="89">
        <f t="shared" si="191"/>
        <v>0.96580696822244927</v>
      </c>
    </row>
    <row r="2569" spans="2:23" x14ac:dyDescent="0.3">
      <c r="B2569">
        <v>118</v>
      </c>
      <c r="C2569">
        <v>46</v>
      </c>
      <c r="D2569">
        <v>213</v>
      </c>
      <c r="E2569" s="64">
        <v>41501</v>
      </c>
      <c r="R2569" s="73">
        <f t="shared" si="192"/>
        <v>6.5616414120970809E-5</v>
      </c>
      <c r="S2569" s="74">
        <f t="shared" si="187"/>
        <v>6.7939470598080959E-5</v>
      </c>
      <c r="T2569">
        <v>69.443160519370196</v>
      </c>
      <c r="U2569" s="86">
        <f t="shared" si="189"/>
        <v>3.5570976474091097E-2</v>
      </c>
      <c r="V2569">
        <f t="shared" si="190"/>
        <v>1882.7990156252924</v>
      </c>
      <c r="W2569" s="89">
        <f t="shared" si="191"/>
        <v>0.96442902352590887</v>
      </c>
    </row>
    <row r="2570" spans="2:23" x14ac:dyDescent="0.3">
      <c r="B2570">
        <v>118</v>
      </c>
      <c r="C2570">
        <v>46</v>
      </c>
      <c r="D2570">
        <v>233</v>
      </c>
      <c r="E2570" s="64">
        <v>41521</v>
      </c>
      <c r="R2570" s="73">
        <f t="shared" si="192"/>
        <v>4.9316336016244634E-5</v>
      </c>
      <c r="S2570" s="74">
        <f t="shared" ref="S2570:S2633" si="193">IF(D2570&gt;D2569,(U2570-U2569)/W2569/(D2570-D2569),0)</f>
        <v>5.1135267410292502E-5</v>
      </c>
      <c r="T2570">
        <v>71.3687091422469</v>
      </c>
      <c r="U2570" s="86">
        <f t="shared" si="189"/>
        <v>3.655730319441599E-2</v>
      </c>
      <c r="V2570">
        <f t="shared" si="190"/>
        <v>1880.8734670024157</v>
      </c>
      <c r="W2570" s="89">
        <f t="shared" si="191"/>
        <v>0.96344269680558403</v>
      </c>
    </row>
    <row r="2571" spans="2:23" x14ac:dyDescent="0.3">
      <c r="B2571">
        <v>118</v>
      </c>
      <c r="C2571">
        <v>46</v>
      </c>
      <c r="D2571">
        <v>255</v>
      </c>
      <c r="E2571" s="64">
        <v>41543</v>
      </c>
      <c r="R2571" s="73">
        <f t="shared" si="192"/>
        <v>4.8963017068619594E-5</v>
      </c>
      <c r="S2571" s="74">
        <f t="shared" si="193"/>
        <v>5.0820891819474746E-5</v>
      </c>
      <c r="T2571">
        <v>73.471637816085206</v>
      </c>
      <c r="U2571" s="86">
        <f t="shared" si="189"/>
        <v>3.7634489569925621E-2</v>
      </c>
      <c r="V2571">
        <f t="shared" si="190"/>
        <v>1878.7705383285775</v>
      </c>
      <c r="W2571" s="89">
        <f t="shared" si="191"/>
        <v>0.96236551043007434</v>
      </c>
    </row>
    <row r="2572" spans="2:23" x14ac:dyDescent="0.3">
      <c r="B2572">
        <v>118</v>
      </c>
      <c r="C2572">
        <v>46</v>
      </c>
      <c r="D2572">
        <v>269</v>
      </c>
      <c r="E2572" s="64">
        <v>41557</v>
      </c>
      <c r="R2572" s="73">
        <f t="shared" si="192"/>
        <v>6.3342553215821329E-5</v>
      </c>
      <c r="S2572" s="74">
        <f t="shared" si="193"/>
        <v>6.5819641840150718E-5</v>
      </c>
      <c r="T2572">
        <v>75.202877871141794</v>
      </c>
      <c r="U2572" s="86">
        <f t="shared" si="189"/>
        <v>3.8521285314947119E-2</v>
      </c>
      <c r="V2572">
        <f t="shared" si="190"/>
        <v>1877.0392982735209</v>
      </c>
      <c r="W2572" s="89">
        <f t="shared" si="191"/>
        <v>0.96147871468505286</v>
      </c>
    </row>
    <row r="2573" spans="2:23" x14ac:dyDescent="0.3">
      <c r="B2573">
        <v>118</v>
      </c>
      <c r="C2573">
        <v>46</v>
      </c>
      <c r="D2573">
        <v>287</v>
      </c>
      <c r="E2573" s="64">
        <v>41575</v>
      </c>
      <c r="R2573" s="73">
        <f t="shared" si="192"/>
        <v>9.1401894462981521E-5</v>
      </c>
      <c r="S2573" s="74">
        <f t="shared" si="193"/>
        <v>9.5063877199737715E-5</v>
      </c>
      <c r="T2573">
        <v>78.414773271444602</v>
      </c>
      <c r="U2573" s="86">
        <f t="shared" si="189"/>
        <v>4.0166519415280787E-2</v>
      </c>
      <c r="V2573">
        <f t="shared" si="190"/>
        <v>1873.827402873218</v>
      </c>
      <c r="W2573" s="89">
        <f t="shared" si="191"/>
        <v>0.95983348058471918</v>
      </c>
    </row>
    <row r="2574" spans="2:23" x14ac:dyDescent="0.3">
      <c r="B2574">
        <v>118</v>
      </c>
      <c r="C2574">
        <v>46</v>
      </c>
      <c r="D2574">
        <v>301</v>
      </c>
      <c r="E2574" s="64">
        <v>41589</v>
      </c>
      <c r="R2574" s="73">
        <f t="shared" si="192"/>
        <v>1.0593548213523299E-4</v>
      </c>
      <c r="S2574" s="74">
        <f t="shared" si="193"/>
        <v>1.1036860484455943E-4</v>
      </c>
      <c r="T2574">
        <v>81.310137297889298</v>
      </c>
      <c r="U2574" s="86">
        <f t="shared" si="189"/>
        <v>4.1649616165174048E-2</v>
      </c>
      <c r="V2574">
        <f t="shared" si="190"/>
        <v>1870.9320388467734</v>
      </c>
      <c r="W2574" s="89">
        <f t="shared" si="191"/>
        <v>0.95835038383482596</v>
      </c>
    </row>
    <row r="2575" spans="2:23" x14ac:dyDescent="0.3">
      <c r="B2575">
        <v>118</v>
      </c>
      <c r="C2575">
        <v>46</v>
      </c>
      <c r="D2575">
        <v>315</v>
      </c>
      <c r="E2575" s="64">
        <v>41603</v>
      </c>
      <c r="R2575" s="73">
        <f t="shared" si="192"/>
        <v>1.0386850224863258E-4</v>
      </c>
      <c r="S2575" s="74">
        <f t="shared" si="193"/>
        <v>1.0838259576106621E-4</v>
      </c>
      <c r="T2575">
        <v>84.149007889967905</v>
      </c>
      <c r="U2575" s="86">
        <f t="shared" si="189"/>
        <v>4.3103775196654905E-2</v>
      </c>
      <c r="V2575">
        <f t="shared" si="190"/>
        <v>1868.0931682546948</v>
      </c>
      <c r="W2575" s="89">
        <f t="shared" si="191"/>
        <v>0.95689622480334513</v>
      </c>
    </row>
    <row r="2576" spans="2:23" x14ac:dyDescent="0.3">
      <c r="B2576">
        <v>118</v>
      </c>
      <c r="C2576">
        <v>46</v>
      </c>
      <c r="D2576">
        <v>330</v>
      </c>
      <c r="E2576" s="64">
        <v>41618</v>
      </c>
      <c r="R2576" s="73">
        <f t="shared" si="192"/>
        <v>7.8209492679726561E-5</v>
      </c>
      <c r="S2576" s="74">
        <f t="shared" si="193"/>
        <v>8.173247072408468E-5</v>
      </c>
      <c r="T2576">
        <v>86.439265942731495</v>
      </c>
      <c r="U2576" s="86">
        <f t="shared" si="189"/>
        <v>4.4276917586850803E-2</v>
      </c>
      <c r="V2576">
        <f t="shared" si="190"/>
        <v>1865.8029102019311</v>
      </c>
      <c r="W2576" s="89">
        <f t="shared" si="191"/>
        <v>0.95572308241314918</v>
      </c>
    </row>
    <row r="2577" spans="2:23" x14ac:dyDescent="0.3">
      <c r="B2577">
        <v>118</v>
      </c>
      <c r="C2577">
        <v>46</v>
      </c>
      <c r="D2577">
        <v>343</v>
      </c>
      <c r="E2577" s="64">
        <v>41631</v>
      </c>
      <c r="R2577" s="73">
        <f t="shared" si="192"/>
        <v>4.6886976876409616E-5</v>
      </c>
      <c r="S2577" s="74">
        <f t="shared" si="193"/>
        <v>4.9059165504324254E-5</v>
      </c>
      <c r="T2577">
        <v>87.629217481742103</v>
      </c>
      <c r="U2577" s="86">
        <f t="shared" si="189"/>
        <v>4.4886448286244128E-2</v>
      </c>
      <c r="V2577">
        <f t="shared" si="190"/>
        <v>1864.6129586629204</v>
      </c>
      <c r="W2577" s="89">
        <f t="shared" si="191"/>
        <v>0.95511355171375589</v>
      </c>
    </row>
    <row r="2578" spans="2:23" x14ac:dyDescent="0.3">
      <c r="B2578">
        <v>118</v>
      </c>
      <c r="C2578">
        <v>46</v>
      </c>
      <c r="D2578">
        <v>360</v>
      </c>
      <c r="E2578" s="64">
        <v>41648</v>
      </c>
      <c r="R2578" s="73">
        <f t="shared" si="192"/>
        <v>4.3380725741320929E-5</v>
      </c>
      <c r="S2578" s="74">
        <f t="shared" si="193"/>
        <v>4.5419443231103878E-5</v>
      </c>
      <c r="T2578">
        <v>89.068942082949604</v>
      </c>
      <c r="U2578" s="86">
        <f t="shared" si="189"/>
        <v>4.5623920623846584E-2</v>
      </c>
      <c r="V2578">
        <f t="shared" si="190"/>
        <v>1863.1732340617129</v>
      </c>
      <c r="W2578" s="89">
        <f t="shared" si="191"/>
        <v>0.95437607937615343</v>
      </c>
    </row>
    <row r="2579" spans="2:23" x14ac:dyDescent="0.3">
      <c r="B2579">
        <v>119</v>
      </c>
      <c r="C2579">
        <v>46</v>
      </c>
      <c r="D2579">
        <v>0</v>
      </c>
      <c r="E2579" s="64">
        <v>41254</v>
      </c>
      <c r="R2579" s="73">
        <f t="shared" si="192"/>
        <v>0</v>
      </c>
      <c r="S2579" s="74">
        <f t="shared" si="193"/>
        <v>0</v>
      </c>
      <c r="T2579">
        <v>0</v>
      </c>
      <c r="U2579" s="86">
        <f>T2579/$V$2515</f>
        <v>0</v>
      </c>
      <c r="V2579">
        <f t="shared" si="190"/>
        <v>1952.2421761446626</v>
      </c>
      <c r="W2579" s="89">
        <f t="shared" si="191"/>
        <v>1</v>
      </c>
    </row>
    <row r="2580" spans="2:23" x14ac:dyDescent="0.3">
      <c r="B2580">
        <v>119</v>
      </c>
      <c r="C2580">
        <v>46</v>
      </c>
      <c r="D2580">
        <v>1</v>
      </c>
      <c r="E2580" s="64">
        <v>41255</v>
      </c>
      <c r="R2580" s="73">
        <f t="shared" si="192"/>
        <v>2.6044529602073932E-4</v>
      </c>
      <c r="S2580" s="74">
        <f t="shared" si="193"/>
        <v>2.6044529602073932E-4</v>
      </c>
      <c r="T2580">
        <v>0.50845229147016902</v>
      </c>
      <c r="U2580" s="86">
        <f t="shared" ref="U2580:U2613" si="194">T2580/$V$2515</f>
        <v>2.6044529602073932E-4</v>
      </c>
      <c r="V2580">
        <f t="shared" si="190"/>
        <v>1951.7337238531925</v>
      </c>
      <c r="W2580" s="89">
        <f t="shared" si="191"/>
        <v>0.99973955470397924</v>
      </c>
    </row>
    <row r="2581" spans="2:23" x14ac:dyDescent="0.3">
      <c r="B2581">
        <v>119</v>
      </c>
      <c r="C2581">
        <v>46</v>
      </c>
      <c r="D2581">
        <v>2</v>
      </c>
      <c r="E2581" s="64">
        <v>41256</v>
      </c>
      <c r="R2581" s="73">
        <f t="shared" si="192"/>
        <v>4.8284625881966973E-4</v>
      </c>
      <c r="S2581" s="74">
        <f t="shared" si="193"/>
        <v>4.8297204661732076E-4</v>
      </c>
      <c r="T2581">
        <v>1.4510851225315899</v>
      </c>
      <c r="U2581" s="86">
        <f t="shared" si="194"/>
        <v>7.4329155484040906E-4</v>
      </c>
      <c r="V2581">
        <f t="shared" ref="V2581:V2613" si="195">$V$2515-T2581</f>
        <v>1950.791091022131</v>
      </c>
      <c r="W2581" s="89">
        <f t="shared" si="191"/>
        <v>0.99925670844515957</v>
      </c>
    </row>
    <row r="2582" spans="2:23" x14ac:dyDescent="0.3">
      <c r="B2582">
        <v>119</v>
      </c>
      <c r="C2582">
        <v>46</v>
      </c>
      <c r="D2582">
        <v>6</v>
      </c>
      <c r="E2582" s="64">
        <v>41260</v>
      </c>
      <c r="R2582" s="73">
        <f t="shared" si="192"/>
        <v>4.2245193879169099E-4</v>
      </c>
      <c r="S2582" s="74">
        <f t="shared" si="193"/>
        <v>4.2276617732096584E-4</v>
      </c>
      <c r="T2582">
        <v>4.7499990917444803</v>
      </c>
      <c r="U2582" s="86">
        <f t="shared" si="194"/>
        <v>2.4330993100071729E-3</v>
      </c>
      <c r="V2582">
        <f t="shared" si="195"/>
        <v>1947.4921770529181</v>
      </c>
      <c r="W2582" s="89">
        <f t="shared" si="191"/>
        <v>0.99756690068999287</v>
      </c>
    </row>
    <row r="2583" spans="2:23" x14ac:dyDescent="0.3">
      <c r="B2583">
        <v>119</v>
      </c>
      <c r="C2583">
        <v>46</v>
      </c>
      <c r="D2583">
        <v>9</v>
      </c>
      <c r="E2583" s="64">
        <v>41263</v>
      </c>
      <c r="R2583" s="73">
        <f t="shared" si="192"/>
        <v>5.0220019162936413E-4</v>
      </c>
      <c r="S2583" s="74">
        <f t="shared" si="193"/>
        <v>5.0342507483157708E-4</v>
      </c>
      <c r="T2583">
        <v>7.69124827664481</v>
      </c>
      <c r="U2583" s="86">
        <f t="shared" si="194"/>
        <v>3.9396998848952652E-3</v>
      </c>
      <c r="V2583">
        <f t="shared" si="195"/>
        <v>1944.5509278680179</v>
      </c>
      <c r="W2583" s="89">
        <f t="shared" si="191"/>
        <v>0.99606030011510471</v>
      </c>
    </row>
    <row r="2584" spans="2:23" x14ac:dyDescent="0.3">
      <c r="B2584">
        <v>119</v>
      </c>
      <c r="C2584">
        <v>46</v>
      </c>
      <c r="D2584">
        <v>15</v>
      </c>
      <c r="E2584" s="64">
        <v>41269</v>
      </c>
      <c r="R2584" s="73">
        <f t="shared" si="192"/>
        <v>2.8309684783918519E-4</v>
      </c>
      <c r="S2584" s="74">
        <f t="shared" si="193"/>
        <v>2.8421657585034815E-4</v>
      </c>
      <c r="T2584">
        <v>11.0072899143564</v>
      </c>
      <c r="U2584" s="86">
        <f t="shared" si="194"/>
        <v>5.6382809719303763E-3</v>
      </c>
      <c r="V2584">
        <f t="shared" si="195"/>
        <v>1941.2348862303063</v>
      </c>
      <c r="W2584" s="89">
        <f t="shared" si="191"/>
        <v>0.99436171902806958</v>
      </c>
    </row>
    <row r="2585" spans="2:23" x14ac:dyDescent="0.3">
      <c r="B2585">
        <v>119</v>
      </c>
      <c r="C2585">
        <v>46</v>
      </c>
      <c r="D2585">
        <v>19</v>
      </c>
      <c r="E2585" s="64">
        <v>41273</v>
      </c>
      <c r="R2585" s="73">
        <f t="shared" si="192"/>
        <v>1.8049830158985798E-4</v>
      </c>
      <c r="S2585" s="74">
        <f t="shared" si="193"/>
        <v>1.8152177234486111E-4</v>
      </c>
      <c r="T2585">
        <v>12.4167955027012</v>
      </c>
      <c r="U2585" s="86">
        <f t="shared" si="194"/>
        <v>6.3602741782898082E-3</v>
      </c>
      <c r="V2585">
        <f t="shared" si="195"/>
        <v>1939.8253806419614</v>
      </c>
      <c r="W2585" s="89">
        <f t="shared" si="191"/>
        <v>0.99363972582171023</v>
      </c>
    </row>
    <row r="2586" spans="2:23" x14ac:dyDescent="0.3">
      <c r="B2586">
        <v>119</v>
      </c>
      <c r="C2586">
        <v>46</v>
      </c>
      <c r="D2586">
        <v>27</v>
      </c>
      <c r="E2586" s="64">
        <v>41281</v>
      </c>
      <c r="R2586" s="73">
        <f t="shared" si="192"/>
        <v>1.4851273077527661E-4</v>
      </c>
      <c r="S2586" s="74">
        <f t="shared" si="193"/>
        <v>1.494633587163205E-4</v>
      </c>
      <c r="T2586">
        <v>14.736258036412501</v>
      </c>
      <c r="U2586" s="86">
        <f t="shared" si="194"/>
        <v>7.5483760244920211E-3</v>
      </c>
      <c r="V2586">
        <f t="shared" si="195"/>
        <v>1937.5059181082502</v>
      </c>
      <c r="W2586" s="89">
        <f t="shared" si="191"/>
        <v>0.99245162397550801</v>
      </c>
    </row>
    <row r="2587" spans="2:23" x14ac:dyDescent="0.3">
      <c r="B2587">
        <v>119</v>
      </c>
      <c r="C2587">
        <v>46</v>
      </c>
      <c r="D2587">
        <v>34</v>
      </c>
      <c r="E2587" s="64">
        <v>41288</v>
      </c>
      <c r="R2587" s="73">
        <f t="shared" si="192"/>
        <v>2.1958480002995571E-4</v>
      </c>
      <c r="S2587" s="74">
        <f t="shared" si="193"/>
        <v>2.2125491532811947E-4</v>
      </c>
      <c r="T2587">
        <v>17.737036991423899</v>
      </c>
      <c r="U2587" s="86">
        <f t="shared" si="194"/>
        <v>9.085469624701711E-3</v>
      </c>
      <c r="V2587">
        <f t="shared" si="195"/>
        <v>1934.5051391532388</v>
      </c>
      <c r="W2587" s="89">
        <f t="shared" si="191"/>
        <v>0.99091453037529831</v>
      </c>
    </row>
    <row r="2588" spans="2:23" x14ac:dyDescent="0.3">
      <c r="B2588">
        <v>119</v>
      </c>
      <c r="C2588">
        <v>46</v>
      </c>
      <c r="D2588">
        <v>42</v>
      </c>
      <c r="E2588" s="64">
        <v>41296</v>
      </c>
      <c r="R2588" s="73">
        <f t="shared" si="192"/>
        <v>2.6715017540758783E-4</v>
      </c>
      <c r="S2588" s="74">
        <f t="shared" si="193"/>
        <v>2.6959961451610519E-4</v>
      </c>
      <c r="T2588">
        <v>21.909371709784999</v>
      </c>
      <c r="U2588" s="86">
        <f t="shared" si="194"/>
        <v>1.1222671027962414E-2</v>
      </c>
      <c r="V2588">
        <f t="shared" si="195"/>
        <v>1930.3328044348775</v>
      </c>
      <c r="W2588" s="89">
        <f t="shared" si="191"/>
        <v>0.98877732897203763</v>
      </c>
    </row>
    <row r="2589" spans="2:23" x14ac:dyDescent="0.3">
      <c r="B2589">
        <v>119</v>
      </c>
      <c r="C2589">
        <v>46</v>
      </c>
      <c r="D2589">
        <v>49</v>
      </c>
      <c r="E2589" s="64">
        <v>41303</v>
      </c>
      <c r="R2589" s="73">
        <f t="shared" si="192"/>
        <v>2.5545764745121553E-4</v>
      </c>
      <c r="S2589" s="74">
        <f t="shared" si="193"/>
        <v>2.5835710423983618E-4</v>
      </c>
      <c r="T2589">
        <v>25.400378064795699</v>
      </c>
      <c r="U2589" s="86">
        <f t="shared" si="194"/>
        <v>1.3010874560120922E-2</v>
      </c>
      <c r="V2589">
        <f t="shared" si="195"/>
        <v>1926.841798079867</v>
      </c>
      <c r="W2589" s="89">
        <f t="shared" si="191"/>
        <v>0.98698912543987904</v>
      </c>
    </row>
    <row r="2590" spans="2:23" x14ac:dyDescent="0.3">
      <c r="B2590">
        <v>119</v>
      </c>
      <c r="C2590">
        <v>46</v>
      </c>
      <c r="D2590">
        <v>56</v>
      </c>
      <c r="E2590" s="64">
        <v>41310</v>
      </c>
      <c r="R2590" s="73">
        <f t="shared" si="192"/>
        <v>2.354334404293551E-4</v>
      </c>
      <c r="S2590" s="74">
        <f t="shared" si="193"/>
        <v>2.3853701561750001E-4</v>
      </c>
      <c r="T2590">
        <v>28.617739709362901</v>
      </c>
      <c r="U2590" s="86">
        <f t="shared" si="194"/>
        <v>1.4658908643126408E-2</v>
      </c>
      <c r="V2590">
        <f t="shared" si="195"/>
        <v>1923.6244364352997</v>
      </c>
      <c r="W2590" s="89">
        <f t="shared" si="191"/>
        <v>0.98534109135687364</v>
      </c>
    </row>
    <row r="2591" spans="2:23" x14ac:dyDescent="0.3">
      <c r="B2591">
        <v>119</v>
      </c>
      <c r="C2591">
        <v>46</v>
      </c>
      <c r="D2591">
        <v>63</v>
      </c>
      <c r="E2591" s="64">
        <v>41317</v>
      </c>
      <c r="R2591" s="73">
        <f t="shared" si="192"/>
        <v>3.0986580535145462E-4</v>
      </c>
      <c r="S2591" s="74">
        <f t="shared" si="193"/>
        <v>3.1447567554982494E-4</v>
      </c>
      <c r="T2591">
        <v>32.8522713684279</v>
      </c>
      <c r="U2591" s="86">
        <f t="shared" si="194"/>
        <v>1.682796928058659E-2</v>
      </c>
      <c r="V2591">
        <f t="shared" si="195"/>
        <v>1919.3899047762347</v>
      </c>
      <c r="W2591" s="89">
        <f t="shared" si="191"/>
        <v>0.98317203071941339</v>
      </c>
    </row>
    <row r="2592" spans="2:23" x14ac:dyDescent="0.3">
      <c r="B2592">
        <v>119</v>
      </c>
      <c r="C2592">
        <v>46</v>
      </c>
      <c r="D2592">
        <v>70</v>
      </c>
      <c r="E2592" s="64">
        <v>41324</v>
      </c>
      <c r="R2592" s="73">
        <f t="shared" si="192"/>
        <v>3.5158388794474902E-4</v>
      </c>
      <c r="S2592" s="74">
        <f t="shared" si="193"/>
        <v>3.5760159662748508E-4</v>
      </c>
      <c r="T2592">
        <v>37.656909629918502</v>
      </c>
      <c r="U2592" s="86">
        <f t="shared" si="194"/>
        <v>1.9289056496199834E-2</v>
      </c>
      <c r="V2592">
        <f t="shared" si="195"/>
        <v>1914.585266514744</v>
      </c>
      <c r="W2592" s="89">
        <f t="shared" si="191"/>
        <v>0.98071094350380017</v>
      </c>
    </row>
    <row r="2593" spans="2:23" x14ac:dyDescent="0.3">
      <c r="B2593">
        <v>119</v>
      </c>
      <c r="C2593">
        <v>46</v>
      </c>
      <c r="D2593">
        <v>77</v>
      </c>
      <c r="E2593" s="64">
        <v>41331</v>
      </c>
      <c r="R2593" s="73">
        <f t="shared" si="192"/>
        <v>4.2127336586627901E-4</v>
      </c>
      <c r="S2593" s="74">
        <f t="shared" si="193"/>
        <v>4.29559156708489E-4</v>
      </c>
      <c r="T2593">
        <v>43.413903057632503</v>
      </c>
      <c r="U2593" s="86">
        <f t="shared" si="194"/>
        <v>2.2237970057263787E-2</v>
      </c>
      <c r="V2593">
        <f t="shared" si="195"/>
        <v>1908.8282730870301</v>
      </c>
      <c r="W2593" s="89">
        <f t="shared" si="191"/>
        <v>0.9777620299427362</v>
      </c>
    </row>
    <row r="2594" spans="2:23" x14ac:dyDescent="0.3">
      <c r="B2594">
        <v>119</v>
      </c>
      <c r="C2594">
        <v>46</v>
      </c>
      <c r="D2594">
        <v>84</v>
      </c>
      <c r="E2594" s="64">
        <v>41338</v>
      </c>
      <c r="R2594" s="73">
        <f t="shared" si="192"/>
        <v>3.8892021748603852E-4</v>
      </c>
      <c r="S2594" s="74">
        <f t="shared" si="193"/>
        <v>3.9776571964940811E-4</v>
      </c>
      <c r="T2594">
        <v>48.728768219753697</v>
      </c>
      <c r="U2594" s="86">
        <f t="shared" si="194"/>
        <v>2.4960411579666057E-2</v>
      </c>
      <c r="V2594">
        <f t="shared" si="195"/>
        <v>1903.513407924909</v>
      </c>
      <c r="W2594" s="89">
        <f t="shared" si="191"/>
        <v>0.97503958842033389</v>
      </c>
    </row>
    <row r="2595" spans="2:23" x14ac:dyDescent="0.3">
      <c r="B2595">
        <v>119</v>
      </c>
      <c r="C2595">
        <v>46</v>
      </c>
      <c r="D2595">
        <v>91</v>
      </c>
      <c r="E2595" s="64">
        <v>41345</v>
      </c>
      <c r="R2595" s="73">
        <f t="shared" si="192"/>
        <v>3.135280485326069E-4</v>
      </c>
      <c r="S2595" s="74">
        <f t="shared" si="193"/>
        <v>3.2155417303676373E-4</v>
      </c>
      <c r="T2595">
        <v>53.013346978001501</v>
      </c>
      <c r="U2595" s="86">
        <f t="shared" si="194"/>
        <v>2.7155107919394305E-2</v>
      </c>
      <c r="V2595">
        <f t="shared" si="195"/>
        <v>1899.2288291666612</v>
      </c>
      <c r="W2595" s="89">
        <f t="shared" si="191"/>
        <v>0.97284489208060565</v>
      </c>
    </row>
    <row r="2596" spans="2:23" x14ac:dyDescent="0.3">
      <c r="B2596">
        <v>119</v>
      </c>
      <c r="C2596">
        <v>46</v>
      </c>
      <c r="D2596">
        <v>98</v>
      </c>
      <c r="E2596" s="64">
        <v>41352</v>
      </c>
      <c r="R2596" s="73">
        <f t="shared" si="192"/>
        <v>4.4913393521582481E-4</v>
      </c>
      <c r="S2596" s="74">
        <f t="shared" si="193"/>
        <v>4.6167065158277207E-4</v>
      </c>
      <c r="T2596">
        <v>59.151074455464602</v>
      </c>
      <c r="U2596" s="86">
        <f t="shared" si="194"/>
        <v>3.0299045465905079E-2</v>
      </c>
      <c r="V2596">
        <f t="shared" si="195"/>
        <v>1893.091101689198</v>
      </c>
      <c r="W2596" s="89">
        <f t="shared" si="191"/>
        <v>0.96970095453409488</v>
      </c>
    </row>
    <row r="2597" spans="2:23" x14ac:dyDescent="0.3">
      <c r="B2597">
        <v>119</v>
      </c>
      <c r="C2597">
        <v>46</v>
      </c>
      <c r="D2597">
        <v>105</v>
      </c>
      <c r="E2597" s="64">
        <v>41359</v>
      </c>
      <c r="R2597" s="73">
        <f t="shared" si="192"/>
        <v>4.1814296810720631E-4</v>
      </c>
      <c r="S2597" s="74">
        <f t="shared" si="193"/>
        <v>4.3120816386955956E-4</v>
      </c>
      <c r="T2597">
        <v>64.865288821445006</v>
      </c>
      <c r="U2597" s="86">
        <f t="shared" si="194"/>
        <v>3.3226046242655523E-2</v>
      </c>
      <c r="V2597">
        <f t="shared" si="195"/>
        <v>1887.3768873232175</v>
      </c>
      <c r="W2597" s="89">
        <f t="shared" si="191"/>
        <v>0.96677395375734443</v>
      </c>
    </row>
    <row r="2598" spans="2:23" x14ac:dyDescent="0.3">
      <c r="B2598">
        <v>119</v>
      </c>
      <c r="C2598">
        <v>46</v>
      </c>
      <c r="D2598">
        <v>120</v>
      </c>
      <c r="E2598" s="64">
        <v>41374</v>
      </c>
      <c r="R2598" s="73">
        <f t="shared" si="192"/>
        <v>3.5408748524598521E-4</v>
      </c>
      <c r="S2598" s="74">
        <f t="shared" si="193"/>
        <v>3.6625674892236442E-4</v>
      </c>
      <c r="T2598">
        <v>75.234256662578204</v>
      </c>
      <c r="U2598" s="86">
        <f t="shared" si="194"/>
        <v>3.8537358521345301E-2</v>
      </c>
      <c r="V2598">
        <f t="shared" si="195"/>
        <v>1877.0079194820844</v>
      </c>
      <c r="W2598" s="89">
        <f t="shared" si="191"/>
        <v>0.96146264147865468</v>
      </c>
    </row>
    <row r="2599" spans="2:23" x14ac:dyDescent="0.3">
      <c r="B2599">
        <v>119</v>
      </c>
      <c r="C2599">
        <v>46</v>
      </c>
      <c r="D2599">
        <v>133</v>
      </c>
      <c r="E2599" s="64">
        <v>41387</v>
      </c>
      <c r="R2599" s="73">
        <f t="shared" si="192"/>
        <v>3.1376197340477239E-4</v>
      </c>
      <c r="S2599" s="74">
        <f t="shared" si="193"/>
        <v>3.2633818504089858E-4</v>
      </c>
      <c r="T2599">
        <v>83.1972683133435</v>
      </c>
      <c r="U2599" s="86">
        <f t="shared" si="194"/>
        <v>4.2616264175607342E-2</v>
      </c>
      <c r="V2599">
        <f t="shared" si="195"/>
        <v>1869.0449078313191</v>
      </c>
      <c r="W2599" s="89">
        <f t="shared" ref="W2599:W2613" si="196">100%-U2599</f>
        <v>0.95738373582439262</v>
      </c>
    </row>
    <row r="2600" spans="2:23" x14ac:dyDescent="0.3">
      <c r="B2600">
        <v>119</v>
      </c>
      <c r="C2600">
        <v>46</v>
      </c>
      <c r="D2600">
        <v>147</v>
      </c>
      <c r="E2600" s="64">
        <v>41401</v>
      </c>
      <c r="R2600" s="73">
        <f t="shared" si="192"/>
        <v>1.9486592330411511E-4</v>
      </c>
      <c r="S2600" s="74">
        <f t="shared" si="193"/>
        <v>2.0354003939320969E-4</v>
      </c>
      <c r="T2600">
        <v>88.523224951690807</v>
      </c>
      <c r="U2600" s="86">
        <f t="shared" si="194"/>
        <v>4.5344387101864954E-2</v>
      </c>
      <c r="V2600">
        <f t="shared" si="195"/>
        <v>1863.7189511929719</v>
      </c>
      <c r="W2600" s="89">
        <f t="shared" si="196"/>
        <v>0.95465561289813505</v>
      </c>
    </row>
    <row r="2601" spans="2:23" x14ac:dyDescent="0.3">
      <c r="B2601">
        <v>119</v>
      </c>
      <c r="C2601">
        <v>46</v>
      </c>
      <c r="D2601">
        <v>161</v>
      </c>
      <c r="E2601" s="64">
        <v>41415</v>
      </c>
      <c r="R2601" s="73">
        <f t="shared" si="192"/>
        <v>1.439075382203375E-4</v>
      </c>
      <c r="S2601" s="74">
        <f t="shared" si="193"/>
        <v>1.5074288180578994E-4</v>
      </c>
      <c r="T2601">
        <v>92.456418069795305</v>
      </c>
      <c r="U2601" s="86">
        <f t="shared" si="194"/>
        <v>4.7359092636949679E-2</v>
      </c>
      <c r="V2601">
        <f t="shared" si="195"/>
        <v>1859.7857580748673</v>
      </c>
      <c r="W2601" s="89">
        <f t="shared" si="196"/>
        <v>0.95264090736305029</v>
      </c>
    </row>
    <row r="2602" spans="2:23" x14ac:dyDescent="0.3">
      <c r="B2602">
        <v>119</v>
      </c>
      <c r="C2602">
        <v>46</v>
      </c>
      <c r="D2602">
        <v>175</v>
      </c>
      <c r="E2602" s="64">
        <v>41429</v>
      </c>
      <c r="R2602" s="73">
        <f t="shared" si="192"/>
        <v>9.6792793644666659E-5</v>
      </c>
      <c r="S2602" s="74">
        <f t="shared" si="193"/>
        <v>1.0160470004651926E-4</v>
      </c>
      <c r="T2602">
        <v>95.101899707195102</v>
      </c>
      <c r="U2602" s="86">
        <f t="shared" si="194"/>
        <v>4.8714191747975012E-2</v>
      </c>
      <c r="V2602">
        <f t="shared" si="195"/>
        <v>1857.1402764374675</v>
      </c>
      <c r="W2602" s="89">
        <f t="shared" si="196"/>
        <v>0.95128580825202502</v>
      </c>
    </row>
    <row r="2603" spans="2:23" x14ac:dyDescent="0.3">
      <c r="B2603">
        <v>119</v>
      </c>
      <c r="C2603">
        <v>46</v>
      </c>
      <c r="D2603">
        <v>189</v>
      </c>
      <c r="E2603" s="64">
        <v>41443</v>
      </c>
      <c r="R2603" s="73">
        <f t="shared" si="192"/>
        <v>9.0703550661497563E-5</v>
      </c>
      <c r="S2603" s="74">
        <f t="shared" si="193"/>
        <v>9.534836941188488E-5</v>
      </c>
      <c r="T2603">
        <v>97.580953866979399</v>
      </c>
      <c r="U2603" s="86">
        <f t="shared" si="194"/>
        <v>4.9984041457235978E-2</v>
      </c>
      <c r="V2603">
        <f t="shared" si="195"/>
        <v>1854.6612222776832</v>
      </c>
      <c r="W2603" s="89">
        <f t="shared" si="196"/>
        <v>0.95001595854276399</v>
      </c>
    </row>
    <row r="2604" spans="2:23" x14ac:dyDescent="0.3">
      <c r="B2604">
        <v>119</v>
      </c>
      <c r="C2604">
        <v>46</v>
      </c>
      <c r="D2604">
        <v>203</v>
      </c>
      <c r="E2604" s="64">
        <v>41457</v>
      </c>
      <c r="R2604" s="73">
        <f t="shared" si="192"/>
        <v>1.2689565249418406E-4</v>
      </c>
      <c r="S2604" s="74">
        <f t="shared" si="193"/>
        <v>1.3357212723966256E-4</v>
      </c>
      <c r="T2604">
        <v>101.049188493739</v>
      </c>
      <c r="U2604" s="86">
        <f t="shared" si="194"/>
        <v>5.1760580592154555E-2</v>
      </c>
      <c r="V2604">
        <f t="shared" si="195"/>
        <v>1851.1929876509237</v>
      </c>
      <c r="W2604" s="89">
        <f t="shared" si="196"/>
        <v>0.9482394194078454</v>
      </c>
    </row>
    <row r="2605" spans="2:23" x14ac:dyDescent="0.3">
      <c r="B2605">
        <v>119</v>
      </c>
      <c r="C2605">
        <v>46</v>
      </c>
      <c r="D2605">
        <v>217</v>
      </c>
      <c r="E2605" s="64">
        <v>41471</v>
      </c>
      <c r="R2605" s="73">
        <f t="shared" si="192"/>
        <v>1.6780917232828946E-4</v>
      </c>
      <c r="S2605" s="74">
        <f t="shared" si="193"/>
        <v>1.7696920091455655E-4</v>
      </c>
      <c r="T2605">
        <v>105.635646506424</v>
      </c>
      <c r="U2605" s="86">
        <f t="shared" si="194"/>
        <v>5.4109909004750607E-2</v>
      </c>
      <c r="V2605">
        <f t="shared" si="195"/>
        <v>1846.6065296382385</v>
      </c>
      <c r="W2605" s="89">
        <f t="shared" si="196"/>
        <v>0.94589009099524934</v>
      </c>
    </row>
    <row r="2606" spans="2:23" x14ac:dyDescent="0.3">
      <c r="B2606">
        <v>119</v>
      </c>
      <c r="C2606">
        <v>46</v>
      </c>
      <c r="D2606">
        <v>231</v>
      </c>
      <c r="E2606" s="64">
        <v>41485</v>
      </c>
      <c r="R2606" s="73">
        <f t="shared" si="192"/>
        <v>1.476793202160117E-4</v>
      </c>
      <c r="S2606" s="74">
        <f t="shared" si="193"/>
        <v>1.5612735731339151E-4</v>
      </c>
      <c r="T2606">
        <v>109.67192767100499</v>
      </c>
      <c r="U2606" s="86">
        <f t="shared" si="194"/>
        <v>5.6177419487774771E-2</v>
      </c>
      <c r="V2606">
        <f t="shared" si="195"/>
        <v>1842.5702484736576</v>
      </c>
      <c r="W2606" s="89">
        <f t="shared" si="196"/>
        <v>0.94382258051222523</v>
      </c>
    </row>
    <row r="2607" spans="2:23" x14ac:dyDescent="0.3">
      <c r="B2607">
        <v>119</v>
      </c>
      <c r="C2607">
        <v>46</v>
      </c>
      <c r="D2607">
        <v>247</v>
      </c>
      <c r="E2607" s="64">
        <v>41501</v>
      </c>
      <c r="R2607" s="73">
        <f t="shared" si="192"/>
        <v>1.153805609549587E-4</v>
      </c>
      <c r="S2607" s="74">
        <f t="shared" si="193"/>
        <v>1.2224814635430751E-4</v>
      </c>
      <c r="T2607">
        <v>113.275940429461</v>
      </c>
      <c r="U2607" s="86">
        <f t="shared" si="194"/>
        <v>5.802350846305411E-2</v>
      </c>
      <c r="V2607">
        <f t="shared" si="195"/>
        <v>1838.9662357152015</v>
      </c>
      <c r="W2607" s="89">
        <f t="shared" si="196"/>
        <v>0.94197649153694585</v>
      </c>
    </row>
    <row r="2608" spans="2:23" x14ac:dyDescent="0.3">
      <c r="B2608">
        <v>119</v>
      </c>
      <c r="C2608">
        <v>46</v>
      </c>
      <c r="D2608">
        <v>259</v>
      </c>
      <c r="E2608" s="64">
        <v>41513</v>
      </c>
      <c r="R2608" s="73">
        <f t="shared" si="192"/>
        <v>8.8916188188488163E-5</v>
      </c>
      <c r="S2608" s="74">
        <f t="shared" si="193"/>
        <v>9.4393213617689024E-5</v>
      </c>
      <c r="T2608">
        <v>115.358971622144</v>
      </c>
      <c r="U2608" s="86">
        <f t="shared" si="194"/>
        <v>5.9090502721315968E-2</v>
      </c>
      <c r="V2608">
        <f t="shared" si="195"/>
        <v>1836.8832045225186</v>
      </c>
      <c r="W2608" s="89">
        <f t="shared" si="196"/>
        <v>0.940909497278684</v>
      </c>
    </row>
    <row r="2609" spans="2:25" x14ac:dyDescent="0.3">
      <c r="B2609">
        <v>119</v>
      </c>
      <c r="C2609">
        <v>46</v>
      </c>
      <c r="D2609">
        <v>280</v>
      </c>
      <c r="E2609" s="64">
        <v>41534</v>
      </c>
      <c r="R2609" s="73">
        <f t="shared" si="192"/>
        <v>8.0921776124366171E-5</v>
      </c>
      <c r="S2609" s="74">
        <f t="shared" si="193"/>
        <v>8.6003782891351014E-5</v>
      </c>
      <c r="T2609">
        <v>118.676528612833</v>
      </c>
      <c r="U2609" s="86">
        <f t="shared" si="194"/>
        <v>6.0789860019927658E-2</v>
      </c>
      <c r="V2609">
        <f t="shared" si="195"/>
        <v>1833.5656475318297</v>
      </c>
      <c r="W2609" s="89">
        <f t="shared" si="196"/>
        <v>0.9392101399800723</v>
      </c>
    </row>
    <row r="2610" spans="2:25" x14ac:dyDescent="0.3">
      <c r="B2610">
        <v>119</v>
      </c>
      <c r="C2610">
        <v>46</v>
      </c>
      <c r="D2610">
        <v>309</v>
      </c>
      <c r="E2610" s="64">
        <v>41563</v>
      </c>
      <c r="R2610" s="73">
        <f t="shared" si="192"/>
        <v>1.2201070547349282E-4</v>
      </c>
      <c r="S2610" s="74">
        <f t="shared" si="193"/>
        <v>1.2990778131513953E-4</v>
      </c>
      <c r="T2610">
        <v>125.584167522662</v>
      </c>
      <c r="U2610" s="86">
        <f t="shared" si="194"/>
        <v>6.432817047865895E-2</v>
      </c>
      <c r="V2610">
        <f t="shared" si="195"/>
        <v>1826.6580086220006</v>
      </c>
      <c r="W2610" s="89">
        <f t="shared" si="196"/>
        <v>0.93567182952134109</v>
      </c>
    </row>
    <row r="2611" spans="2:25" x14ac:dyDescent="0.3">
      <c r="B2611">
        <v>119</v>
      </c>
      <c r="C2611">
        <v>46</v>
      </c>
      <c r="D2611">
        <v>324</v>
      </c>
      <c r="E2611" s="64">
        <v>41578</v>
      </c>
      <c r="R2611" s="73">
        <f t="shared" si="192"/>
        <v>1.5869380910225235E-4</v>
      </c>
      <c r="S2611" s="74">
        <f t="shared" si="193"/>
        <v>1.6960413266201984E-4</v>
      </c>
      <c r="T2611">
        <v>130.23129873099899</v>
      </c>
      <c r="U2611" s="86">
        <f t="shared" si="194"/>
        <v>6.6708577615192735E-2</v>
      </c>
      <c r="V2611">
        <f t="shared" si="195"/>
        <v>1822.0108774136636</v>
      </c>
      <c r="W2611" s="89">
        <f t="shared" si="196"/>
        <v>0.93329142238480722</v>
      </c>
    </row>
    <row r="2612" spans="2:25" x14ac:dyDescent="0.3">
      <c r="B2612">
        <v>119</v>
      </c>
      <c r="C2612">
        <v>46</v>
      </c>
      <c r="D2612">
        <v>336</v>
      </c>
      <c r="E2612" s="64">
        <v>41590</v>
      </c>
      <c r="R2612" s="73">
        <f t="shared" si="192"/>
        <v>1.4867640148110797E-4</v>
      </c>
      <c r="S2612" s="74">
        <f t="shared" si="193"/>
        <v>1.5930329789295644E-4</v>
      </c>
      <c r="T2612">
        <v>133.71432682982501</v>
      </c>
      <c r="U2612" s="86">
        <f t="shared" si="194"/>
        <v>6.8492694432966031E-2</v>
      </c>
      <c r="V2612">
        <f t="shared" si="195"/>
        <v>1818.5278493148376</v>
      </c>
      <c r="W2612" s="89">
        <f t="shared" si="196"/>
        <v>0.93150730556703398</v>
      </c>
    </row>
    <row r="2613" spans="2:25" x14ac:dyDescent="0.3">
      <c r="B2613">
        <v>119</v>
      </c>
      <c r="C2613">
        <v>46</v>
      </c>
      <c r="D2613">
        <v>349</v>
      </c>
      <c r="E2613" s="64">
        <v>41603</v>
      </c>
      <c r="R2613" s="73">
        <f t="shared" ref="R2613:R2676" si="197">IF(D2613&gt;D2612,(U2613-U2612)/1/(D2613-D2612),0)</f>
        <v>1.3788766270167986E-4</v>
      </c>
      <c r="S2613" s="74">
        <f t="shared" si="193"/>
        <v>1.4802638892643345E-4</v>
      </c>
      <c r="T2613">
        <v>137.21379826887599</v>
      </c>
      <c r="U2613" s="86">
        <f t="shared" si="194"/>
        <v>7.0285234048087869E-2</v>
      </c>
      <c r="V2613">
        <f t="shared" si="195"/>
        <v>1815.0283778757866</v>
      </c>
      <c r="W2613" s="89">
        <f t="shared" si="196"/>
        <v>0.92971476595191216</v>
      </c>
    </row>
    <row r="2614" spans="2:25" s="18" customFormat="1" x14ac:dyDescent="0.3">
      <c r="B2614" s="18">
        <v>122</v>
      </c>
      <c r="C2614" s="18">
        <v>40</v>
      </c>
      <c r="D2614" s="18">
        <v>0</v>
      </c>
      <c r="E2614" s="93"/>
      <c r="F2614" s="73">
        <f>O2614*IF(D2614&gt;D2613,(D2614-D2613),(D2614-0))</f>
        <v>0</v>
      </c>
      <c r="G2614" s="15">
        <v>0</v>
      </c>
      <c r="H2614" s="15">
        <v>0</v>
      </c>
      <c r="I2614" s="72">
        <f t="shared" ref="I2614:I2637" si="198">P2614*IF(D2614&gt;D2613,(D2614-D2613),(D2614-0))</f>
        <v>0</v>
      </c>
      <c r="J2614" s="72">
        <f>F2614-I2614</f>
        <v>0</v>
      </c>
      <c r="K2614" s="8">
        <f>I2614/(T2614+V2614)</f>
        <v>0</v>
      </c>
      <c r="L2614"/>
      <c r="M2614"/>
      <c r="N2614"/>
      <c r="O2614" s="72">
        <v>0</v>
      </c>
      <c r="P2614" s="72">
        <v>0</v>
      </c>
      <c r="Q2614"/>
      <c r="R2614" s="73">
        <f t="shared" si="197"/>
        <v>0</v>
      </c>
      <c r="S2614" s="74">
        <f t="shared" si="193"/>
        <v>0</v>
      </c>
      <c r="T2614">
        <f>IF(D2614&gt;D2613,T2613+I2614,I2614)</f>
        <v>0</v>
      </c>
      <c r="U2614" s="86">
        <f>T2614/$V$2614</f>
        <v>0</v>
      </c>
      <c r="V2614">
        <f>2%*1000*0.674</f>
        <v>13.48</v>
      </c>
      <c r="W2614" s="89">
        <f>100%-U2614</f>
        <v>1</v>
      </c>
      <c r="X2614"/>
      <c r="Y2614" s="72">
        <v>0</v>
      </c>
    </row>
    <row r="2615" spans="2:25" x14ac:dyDescent="0.3">
      <c r="B2615">
        <v>122</v>
      </c>
      <c r="C2615">
        <v>40</v>
      </c>
      <c r="D2615">
        <v>1</v>
      </c>
      <c r="F2615" s="73">
        <f t="shared" ref="F2615:F2678" si="199">O2615*IF(D2615&gt;D2614,(D2615-D2614),(D2615-0))</f>
        <v>2.7280145382101467E-2</v>
      </c>
      <c r="G2615" s="15">
        <v>0.27914413737312033</v>
      </c>
      <c r="H2615" s="15">
        <v>0.72085586262687973</v>
      </c>
      <c r="I2615" s="72">
        <f t="shared" si="198"/>
        <v>7.5873719743313004E-3</v>
      </c>
      <c r="J2615" s="72">
        <f t="shared" ref="J2615:J2678" si="200">F2615-I2615</f>
        <v>1.9692773407770169E-2</v>
      </c>
      <c r="K2615" s="8">
        <f t="shared" ref="K2615:K2678" si="201">I2615/(T2615+V2615)</f>
        <v>5.6286142242813805E-4</v>
      </c>
      <c r="O2615" s="72">
        <v>2.7280145382101467E-2</v>
      </c>
      <c r="P2615" s="72">
        <v>7.5873719743313004E-3</v>
      </c>
      <c r="R2615" s="73">
        <f t="shared" si="197"/>
        <v>5.6286142242813805E-4</v>
      </c>
      <c r="S2615" s="74">
        <f t="shared" si="193"/>
        <v>5.6286142242813805E-4</v>
      </c>
      <c r="T2615">
        <f t="shared" ref="T2615:T2678" si="202">IF(D2615&gt;D2614,T2614+I2615,I2615)</f>
        <v>7.5873719743313004E-3</v>
      </c>
      <c r="U2615" s="86">
        <f t="shared" ref="U2615:U2632" si="203">T2615/$V$2614</f>
        <v>5.6286142242813805E-4</v>
      </c>
      <c r="V2615" s="7">
        <f>V2614-T2615</f>
        <v>13.472412628025669</v>
      </c>
      <c r="W2615" s="89">
        <f t="shared" ref="W2615:W2678" si="204">100%-U2615</f>
        <v>0.99943713857757188</v>
      </c>
      <c r="Y2615" s="72">
        <v>1.5097000000000001E-3</v>
      </c>
    </row>
    <row r="2616" spans="2:25" x14ac:dyDescent="0.3">
      <c r="B2616">
        <v>122</v>
      </c>
      <c r="C2616">
        <v>40</v>
      </c>
      <c r="D2616">
        <v>2</v>
      </c>
      <c r="F2616" s="73">
        <f t="shared" si="199"/>
        <v>8.294634570825743E-3</v>
      </c>
      <c r="G2616" s="15">
        <v>0.27805364979949604</v>
      </c>
      <c r="H2616" s="15">
        <v>0.72194635020050402</v>
      </c>
      <c r="I2616" s="72">
        <f t="shared" si="198"/>
        <v>2.2903637980524532E-3</v>
      </c>
      <c r="J2616" s="72">
        <f t="shared" si="200"/>
        <v>6.0042707727732897E-3</v>
      </c>
      <c r="K2616" s="8">
        <f t="shared" si="201"/>
        <v>1.7000398230736921E-4</v>
      </c>
      <c r="O2616" s="72">
        <v>8.294634570825743E-3</v>
      </c>
      <c r="P2616" s="72">
        <v>2.2903637980524532E-3</v>
      </c>
      <c r="R2616" s="73">
        <f t="shared" si="197"/>
        <v>1.6990829362406915E-4</v>
      </c>
      <c r="S2616" s="74">
        <f t="shared" si="193"/>
        <v>1.7000398230736913E-4</v>
      </c>
      <c r="T2616">
        <f t="shared" si="202"/>
        <v>9.8777357723837528E-3</v>
      </c>
      <c r="U2616" s="86">
        <f t="shared" si="203"/>
        <v>7.327697160522072E-4</v>
      </c>
      <c r="V2616" s="7">
        <f t="shared" ref="V2616:V2632" si="205">V2615-T2616</f>
        <v>13.462534892253286</v>
      </c>
      <c r="W2616" s="89">
        <f t="shared" si="204"/>
        <v>0.99926723028394782</v>
      </c>
      <c r="Y2616" s="72">
        <v>1.9688000000000002E-3</v>
      </c>
    </row>
    <row r="2617" spans="2:25" x14ac:dyDescent="0.3">
      <c r="B2617">
        <v>122</v>
      </c>
      <c r="C2617">
        <v>40</v>
      </c>
      <c r="D2617">
        <v>3</v>
      </c>
      <c r="F2617" s="73">
        <f t="shared" si="199"/>
        <v>5.8176638484788374E-3</v>
      </c>
      <c r="G2617" s="15">
        <v>0.15470011945947834</v>
      </c>
      <c r="H2617" s="15">
        <v>0.84529988054052163</v>
      </c>
      <c r="I2617" s="72">
        <f t="shared" si="198"/>
        <v>9.0576874468333414E-4</v>
      </c>
      <c r="J2617" s="72">
        <f t="shared" si="200"/>
        <v>4.9118951037955029E-3</v>
      </c>
      <c r="K2617" s="8">
        <f t="shared" si="201"/>
        <v>6.7280698021034548E-5</v>
      </c>
      <c r="O2617" s="72">
        <v>5.8176638484788374E-3</v>
      </c>
      <c r="P2617" s="72">
        <v>9.0576874468333414E-4</v>
      </c>
      <c r="R2617" s="73">
        <f t="shared" si="197"/>
        <v>6.7193527053659727E-5</v>
      </c>
      <c r="S2617" s="74">
        <f t="shared" si="193"/>
        <v>6.7242800541519093E-5</v>
      </c>
      <c r="T2617">
        <f t="shared" si="202"/>
        <v>1.0783504517067086E-2</v>
      </c>
      <c r="U2617" s="86">
        <f t="shared" si="203"/>
        <v>7.9996324310586692E-4</v>
      </c>
      <c r="V2617" s="7">
        <f t="shared" si="205"/>
        <v>13.45175138773622</v>
      </c>
      <c r="W2617" s="89">
        <f t="shared" si="204"/>
        <v>0.99920003675689417</v>
      </c>
      <c r="Y2617" s="72">
        <v>2.2908E-3</v>
      </c>
    </row>
    <row r="2618" spans="2:25" x14ac:dyDescent="0.3">
      <c r="B2618">
        <v>122</v>
      </c>
      <c r="C2618">
        <v>40</v>
      </c>
      <c r="D2618">
        <v>5</v>
      </c>
      <c r="F2618" s="73">
        <f t="shared" si="199"/>
        <v>8.6955181961216321E-3</v>
      </c>
      <c r="G2618" s="15">
        <v>0.20705872629426067</v>
      </c>
      <c r="H2618" s="15">
        <v>0.7929412737057393</v>
      </c>
      <c r="I2618" s="72">
        <f t="shared" si="198"/>
        <v>1.797189849948752E-3</v>
      </c>
      <c r="J2618" s="72">
        <f t="shared" si="200"/>
        <v>6.8983283461728799E-3</v>
      </c>
      <c r="K2618" s="8">
        <f t="shared" si="201"/>
        <v>1.3360266616191152E-4</v>
      </c>
      <c r="O2618" s="72">
        <v>4.3477590980608161E-3</v>
      </c>
      <c r="P2618" s="72">
        <v>8.9859492497437602E-4</v>
      </c>
      <c r="R2618" s="73">
        <f t="shared" si="197"/>
        <v>6.6661344582668799E-5</v>
      </c>
      <c r="S2618" s="74">
        <f t="shared" si="193"/>
        <v>6.6714713901564368E-5</v>
      </c>
      <c r="T2618">
        <f t="shared" si="202"/>
        <v>1.2580694367015838E-2</v>
      </c>
      <c r="U2618" s="86">
        <f t="shared" si="203"/>
        <v>9.3328593227120452E-4</v>
      </c>
      <c r="V2618" s="7">
        <f t="shared" si="205"/>
        <v>13.439170693369205</v>
      </c>
      <c r="W2618" s="89">
        <f t="shared" si="204"/>
        <v>0.99906671406772884</v>
      </c>
      <c r="Y2618" s="72">
        <v>2.7720333333333298E-3</v>
      </c>
    </row>
    <row r="2619" spans="2:25" x14ac:dyDescent="0.3">
      <c r="B2619">
        <v>122</v>
      </c>
      <c r="C2619">
        <v>40</v>
      </c>
      <c r="D2619">
        <v>8</v>
      </c>
      <c r="F2619" s="73">
        <f t="shared" si="199"/>
        <v>1.9812178220259262E-2</v>
      </c>
      <c r="G2619" s="15">
        <v>0.32542281725741995</v>
      </c>
      <c r="H2619" s="15">
        <v>0.67457718274258016</v>
      </c>
      <c r="I2619" s="72">
        <f t="shared" si="198"/>
        <v>6.2710656576018004E-3</v>
      </c>
      <c r="J2619" s="72">
        <f t="shared" si="200"/>
        <v>1.3541112562657462E-2</v>
      </c>
      <c r="K2619" s="8">
        <f t="shared" si="201"/>
        <v>4.6662593999910289E-4</v>
      </c>
      <c r="O2619" s="72">
        <v>6.6040594067530876E-3</v>
      </c>
      <c r="P2619" s="72">
        <v>2.0903552192006003E-3</v>
      </c>
      <c r="R2619" s="73">
        <f t="shared" si="197"/>
        <v>1.5507086195850145E-4</v>
      </c>
      <c r="S2619" s="74">
        <f t="shared" si="193"/>
        <v>1.5521572260887963E-4</v>
      </c>
      <c r="T2619">
        <f t="shared" si="202"/>
        <v>1.8851760024617636E-2</v>
      </c>
      <c r="U2619" s="86">
        <f t="shared" si="203"/>
        <v>1.3984985181467089E-3</v>
      </c>
      <c r="V2619" s="7">
        <f t="shared" si="205"/>
        <v>13.420318933344587</v>
      </c>
      <c r="W2619" s="89">
        <f t="shared" si="204"/>
        <v>0.99860150148185334</v>
      </c>
      <c r="Y2619" s="72">
        <v>3.8685666666666697E-3</v>
      </c>
    </row>
    <row r="2620" spans="2:25" x14ac:dyDescent="0.3">
      <c r="B2620">
        <v>122</v>
      </c>
      <c r="C2620">
        <v>40</v>
      </c>
      <c r="D2620">
        <v>13</v>
      </c>
      <c r="F2620" s="73">
        <f t="shared" si="199"/>
        <v>1.4090184077660418E-2</v>
      </c>
      <c r="G2620" s="15">
        <v>0.31394658487979937</v>
      </c>
      <c r="H2620" s="15">
        <v>0.68605341512020057</v>
      </c>
      <c r="I2620" s="72">
        <f t="shared" si="198"/>
        <v>4.347854878437629E-3</v>
      </c>
      <c r="J2620" s="72">
        <f t="shared" si="200"/>
        <v>9.7423291992227885E-3</v>
      </c>
      <c r="K2620" s="8">
        <f t="shared" si="201"/>
        <v>3.2397552547240875E-4</v>
      </c>
      <c r="O2620" s="72">
        <v>2.8180368155320836E-3</v>
      </c>
      <c r="P2620" s="72">
        <v>8.6957097568752574E-4</v>
      </c>
      <c r="R2620" s="73">
        <f t="shared" si="197"/>
        <v>6.4508232617768987E-5</v>
      </c>
      <c r="S2620" s="74">
        <f t="shared" si="193"/>
        <v>6.4598573627261096E-5</v>
      </c>
      <c r="T2620">
        <f t="shared" si="202"/>
        <v>2.3199614903055266E-2</v>
      </c>
      <c r="U2620" s="86">
        <f t="shared" si="203"/>
        <v>1.7210396812355538E-3</v>
      </c>
      <c r="V2620" s="7">
        <f t="shared" si="205"/>
        <v>13.397119318441533</v>
      </c>
      <c r="W2620" s="89">
        <f t="shared" si="204"/>
        <v>0.9982789603187644</v>
      </c>
      <c r="Y2620" s="72">
        <v>4.64839999999999E-3</v>
      </c>
    </row>
    <row r="2621" spans="2:25" x14ac:dyDescent="0.3">
      <c r="B2621">
        <v>122</v>
      </c>
      <c r="C2621">
        <v>40</v>
      </c>
      <c r="D2621">
        <v>20</v>
      </c>
      <c r="F2621" s="73">
        <f t="shared" si="199"/>
        <v>2.4512367314810553E-2</v>
      </c>
      <c r="G2621" s="15">
        <v>0.34269620178546928</v>
      </c>
      <c r="H2621" s="15">
        <v>0.65730379821453067</v>
      </c>
      <c r="I2621" s="72">
        <f t="shared" si="198"/>
        <v>8.3726344701900834E-3</v>
      </c>
      <c r="J2621" s="72">
        <f t="shared" si="200"/>
        <v>1.6139732844620468E-2</v>
      </c>
      <c r="K2621" s="8">
        <f t="shared" si="201"/>
        <v>6.2495781900403797E-4</v>
      </c>
      <c r="O2621" s="72">
        <v>3.5017667592586502E-3</v>
      </c>
      <c r="P2621" s="72">
        <v>1.1960906385985834E-3</v>
      </c>
      <c r="R2621" s="73">
        <f t="shared" si="197"/>
        <v>8.8730759539954219E-5</v>
      </c>
      <c r="S2621" s="74">
        <f t="shared" si="193"/>
        <v>8.8883731969690368E-5</v>
      </c>
      <c r="T2621">
        <f t="shared" si="202"/>
        <v>3.1572249373245348E-2</v>
      </c>
      <c r="U2621" s="86">
        <f t="shared" si="203"/>
        <v>2.3421549980152333E-3</v>
      </c>
      <c r="V2621" s="7">
        <f t="shared" si="205"/>
        <v>13.365547069068286</v>
      </c>
      <c r="W2621" s="89">
        <f t="shared" si="204"/>
        <v>0.99765784500198473</v>
      </c>
      <c r="Y2621" s="72">
        <v>6.0050666666666697E-3</v>
      </c>
    </row>
    <row r="2622" spans="2:25" x14ac:dyDescent="0.3">
      <c r="B2622">
        <v>122</v>
      </c>
      <c r="C2622">
        <v>40</v>
      </c>
      <c r="D2622">
        <v>30</v>
      </c>
      <c r="F2622" s="73">
        <f t="shared" si="199"/>
        <v>3.0531023135163402E-2</v>
      </c>
      <c r="G2622" s="15">
        <v>0.39412625924206229</v>
      </c>
      <c r="H2622" s="15">
        <v>0.60587374075793765</v>
      </c>
      <c r="I2622" s="72">
        <f t="shared" si="198"/>
        <v>1.1990299117420359E-2</v>
      </c>
      <c r="J2622" s="72">
        <f t="shared" si="200"/>
        <v>1.8540724017743045E-2</v>
      </c>
      <c r="K2622" s="8">
        <f t="shared" si="201"/>
        <v>8.9710500104925404E-4</v>
      </c>
      <c r="O2622" s="72">
        <v>3.0531023135163403E-3</v>
      </c>
      <c r="P2622" s="72">
        <v>1.1990299117420359E-3</v>
      </c>
      <c r="R2622" s="73">
        <f t="shared" si="197"/>
        <v>8.8948806509053135E-5</v>
      </c>
      <c r="S2622" s="74">
        <f t="shared" si="193"/>
        <v>8.9157627491894464E-5</v>
      </c>
      <c r="T2622">
        <f t="shared" si="202"/>
        <v>4.3562548490665709E-2</v>
      </c>
      <c r="U2622" s="86">
        <f t="shared" si="203"/>
        <v>3.2316430631057647E-3</v>
      </c>
      <c r="V2622" s="7">
        <f t="shared" si="205"/>
        <v>13.321984520577621</v>
      </c>
      <c r="W2622" s="89">
        <f t="shared" si="204"/>
        <v>0.99676835693689425</v>
      </c>
      <c r="Y2622" s="72">
        <v>7.6949666666666699E-3</v>
      </c>
    </row>
    <row r="2623" spans="2:25" x14ac:dyDescent="0.3">
      <c r="B2623">
        <v>122</v>
      </c>
      <c r="C2623">
        <v>40</v>
      </c>
      <c r="D2623">
        <v>44</v>
      </c>
      <c r="F2623" s="73">
        <f t="shared" si="199"/>
        <v>3.2154092431378817E-2</v>
      </c>
      <c r="G2623" s="15">
        <v>0.41015409692556398</v>
      </c>
      <c r="H2623" s="15">
        <v>0.58984590307443607</v>
      </c>
      <c r="I2623" s="72">
        <f t="shared" si="198"/>
        <v>1.3099540369881611E-2</v>
      </c>
      <c r="J2623" s="72">
        <f t="shared" si="200"/>
        <v>1.9054552061497206E-2</v>
      </c>
      <c r="K2623" s="8">
        <f t="shared" si="201"/>
        <v>9.8330247641765286E-4</v>
      </c>
      <c r="O2623" s="72">
        <v>2.29672088795563E-3</v>
      </c>
      <c r="P2623" s="72">
        <v>9.3568145499154363E-4</v>
      </c>
      <c r="R2623" s="73">
        <f t="shared" si="197"/>
        <v>6.9412570845069963E-5</v>
      </c>
      <c r="S2623" s="74">
        <f t="shared" si="193"/>
        <v>6.9637614759739504E-5</v>
      </c>
      <c r="T2623">
        <f t="shared" si="202"/>
        <v>5.666208886054732E-2</v>
      </c>
      <c r="U2623" s="86">
        <f t="shared" si="203"/>
        <v>4.2034190549367443E-3</v>
      </c>
      <c r="V2623" s="7">
        <f t="shared" si="205"/>
        <v>13.265322431717074</v>
      </c>
      <c r="W2623" s="89">
        <f t="shared" si="204"/>
        <v>0.99579658094506329</v>
      </c>
      <c r="Y2623" s="72">
        <v>9.4744666666666706E-3</v>
      </c>
    </row>
    <row r="2624" spans="2:25" x14ac:dyDescent="0.3">
      <c r="B2624">
        <v>122</v>
      </c>
      <c r="C2624">
        <v>40</v>
      </c>
      <c r="D2624">
        <v>65</v>
      </c>
      <c r="F2624" s="73">
        <f t="shared" si="199"/>
        <v>4.1067149416729377E-2</v>
      </c>
      <c r="G2624" s="15">
        <v>0.41423010090668666</v>
      </c>
      <c r="H2624" s="15">
        <v>0.58576989909331334</v>
      </c>
      <c r="I2624" s="72">
        <f t="shared" si="198"/>
        <v>1.7124395551026329E-2</v>
      </c>
      <c r="J2624" s="72">
        <f t="shared" si="200"/>
        <v>2.3942753865703048E-2</v>
      </c>
      <c r="K2624" s="8">
        <f t="shared" si="201"/>
        <v>1.2909143851703372E-3</v>
      </c>
      <c r="O2624" s="72">
        <v>1.9555785436537799E-3</v>
      </c>
      <c r="P2624" s="72">
        <v>8.1544740719172995E-4</v>
      </c>
      <c r="R2624" s="73">
        <f t="shared" si="197"/>
        <v>6.0493131097309351E-5</v>
      </c>
      <c r="S2624" s="74">
        <f t="shared" si="193"/>
        <v>6.074848242589686E-5</v>
      </c>
      <c r="T2624">
        <f t="shared" si="202"/>
        <v>7.378648441157365E-2</v>
      </c>
      <c r="U2624" s="86">
        <f t="shared" si="203"/>
        <v>5.4737748079802407E-3</v>
      </c>
      <c r="V2624" s="7">
        <f t="shared" si="205"/>
        <v>13.1915359473055</v>
      </c>
      <c r="W2624" s="89">
        <f t="shared" si="204"/>
        <v>0.99452622519201972</v>
      </c>
      <c r="Y2624" s="72">
        <v>1.17471E-2</v>
      </c>
    </row>
    <row r="2625" spans="2:25" x14ac:dyDescent="0.3">
      <c r="B2625">
        <v>122</v>
      </c>
      <c r="C2625">
        <v>40</v>
      </c>
      <c r="D2625">
        <v>90</v>
      </c>
      <c r="F2625" s="73">
        <f t="shared" si="199"/>
        <v>3.5274153804185082E-2</v>
      </c>
      <c r="G2625" s="15">
        <v>0.33911934811354599</v>
      </c>
      <c r="H2625" s="15">
        <v>0.66088065188645406</v>
      </c>
      <c r="I2625" s="72">
        <f t="shared" si="198"/>
        <v>1.1977177240399367E-2</v>
      </c>
      <c r="J2625" s="72">
        <f t="shared" si="200"/>
        <v>2.3296976563785717E-2</v>
      </c>
      <c r="K2625" s="8">
        <f t="shared" si="201"/>
        <v>9.0794410053863541E-4</v>
      </c>
      <c r="O2625" s="72">
        <v>1.4109661521674033E-3</v>
      </c>
      <c r="P2625" s="72">
        <v>4.7908708961597469E-4</v>
      </c>
      <c r="R2625" s="73">
        <f t="shared" si="197"/>
        <v>3.55405852830842E-5</v>
      </c>
      <c r="S2625" s="74">
        <f t="shared" si="193"/>
        <v>3.5736197178935273E-5</v>
      </c>
      <c r="T2625">
        <f t="shared" si="202"/>
        <v>8.5763661651973022E-2</v>
      </c>
      <c r="U2625" s="86">
        <f t="shared" si="203"/>
        <v>6.3622894400573457E-3</v>
      </c>
      <c r="V2625" s="7">
        <f t="shared" si="205"/>
        <v>13.105772285653527</v>
      </c>
      <c r="W2625" s="89">
        <f t="shared" si="204"/>
        <v>0.99363771055994266</v>
      </c>
      <c r="Y2625" s="72">
        <v>1.36993666666667E-2</v>
      </c>
    </row>
    <row r="2626" spans="2:25" x14ac:dyDescent="0.3">
      <c r="B2626">
        <v>122</v>
      </c>
      <c r="C2626">
        <v>40</v>
      </c>
      <c r="D2626">
        <v>120</v>
      </c>
      <c r="F2626" s="73">
        <f t="shared" si="199"/>
        <v>5.9512309551726789E-2</v>
      </c>
      <c r="G2626" s="15">
        <v>0.29873139132501231</v>
      </c>
      <c r="H2626" s="15">
        <v>0.70126860867498764</v>
      </c>
      <c r="I2626" s="72">
        <f t="shared" si="198"/>
        <v>1.7277275920051603E-2</v>
      </c>
      <c r="J2626" s="72">
        <f t="shared" si="200"/>
        <v>4.223503363167519E-2</v>
      </c>
      <c r="K2626" s="8">
        <f t="shared" si="201"/>
        <v>1.3182951407575186E-3</v>
      </c>
      <c r="O2626" s="72">
        <v>1.9837436517242263E-3</v>
      </c>
      <c r="P2626" s="72">
        <v>5.7590919733505345E-4</v>
      </c>
      <c r="R2626" s="73">
        <f t="shared" si="197"/>
        <v>4.2723234223668649E-5</v>
      </c>
      <c r="S2626" s="74">
        <f t="shared" si="193"/>
        <v>4.2996792261027324E-5</v>
      </c>
      <c r="T2626">
        <f t="shared" si="202"/>
        <v>0.10304093757202462</v>
      </c>
      <c r="U2626" s="86">
        <f t="shared" si="203"/>
        <v>7.6439864667674053E-3</v>
      </c>
      <c r="V2626" s="7">
        <f t="shared" si="205"/>
        <v>13.002731348081502</v>
      </c>
      <c r="W2626" s="89">
        <f t="shared" si="204"/>
        <v>0.99235601353323255</v>
      </c>
      <c r="Y2626" s="72">
        <v>1.6993333333333301E-2</v>
      </c>
    </row>
    <row r="2627" spans="2:25" x14ac:dyDescent="0.3">
      <c r="B2627">
        <v>122</v>
      </c>
      <c r="C2627">
        <v>40</v>
      </c>
      <c r="D2627">
        <v>240</v>
      </c>
      <c r="F2627" s="73">
        <f t="shared" si="199"/>
        <v>0.13284199461459212</v>
      </c>
      <c r="G2627" s="15">
        <v>0.27513637237459732</v>
      </c>
      <c r="H2627" s="15">
        <v>0.72486362762540268</v>
      </c>
      <c r="I2627" s="72">
        <f t="shared" si="198"/>
        <v>6.4872680864306281E-2</v>
      </c>
      <c r="J2627" s="72">
        <f t="shared" si="200"/>
        <v>6.7969313750285837E-2</v>
      </c>
      <c r="K2627" s="8">
        <f t="shared" si="201"/>
        <v>4.9891579797869141E-3</v>
      </c>
      <c r="O2627" s="72">
        <v>1.1070166217882677E-3</v>
      </c>
      <c r="P2627" s="72">
        <v>5.4060567386921899E-4</v>
      </c>
      <c r="R2627" s="73">
        <f t="shared" si="197"/>
        <v>4.0104278476945023E-5</v>
      </c>
      <c r="S2627" s="74">
        <f t="shared" si="193"/>
        <v>4.0413196403330896E-5</v>
      </c>
      <c r="T2627">
        <f t="shared" si="202"/>
        <v>0.1679136184363309</v>
      </c>
      <c r="U2627" s="86">
        <f t="shared" si="203"/>
        <v>1.2456499884000808E-2</v>
      </c>
      <c r="V2627" s="7">
        <f t="shared" si="205"/>
        <v>12.834817729645172</v>
      </c>
      <c r="W2627" s="89">
        <f t="shared" si="204"/>
        <v>0.98754350011599923</v>
      </c>
      <c r="Y2627" s="72">
        <v>2.4306000000000001E-2</v>
      </c>
    </row>
    <row r="2628" spans="2:25" x14ac:dyDescent="0.3">
      <c r="B2628">
        <v>122</v>
      </c>
      <c r="C2628">
        <v>40</v>
      </c>
      <c r="D2628">
        <v>310</v>
      </c>
      <c r="F2628" s="73">
        <f t="shared" si="199"/>
        <v>2.7634751022276912E-2</v>
      </c>
      <c r="G2628" s="15">
        <v>0.25154135342418171</v>
      </c>
      <c r="H2628" s="15">
        <v>0.74845864657581829</v>
      </c>
      <c r="I2628" s="72">
        <f t="shared" si="198"/>
        <v>6.9948956820845088E-3</v>
      </c>
      <c r="J2628" s="72">
        <f t="shared" si="200"/>
        <v>2.0639855340192404E-2</v>
      </c>
      <c r="K2628" s="8">
        <f t="shared" si="201"/>
        <v>5.4499376846841186E-4</v>
      </c>
      <c r="O2628" s="72">
        <v>3.9478215746109873E-4</v>
      </c>
      <c r="P2628" s="72">
        <v>9.992708117263584E-5</v>
      </c>
      <c r="R2628" s="73">
        <f t="shared" si="197"/>
        <v>7.412988217554582E-6</v>
      </c>
      <c r="S2628" s="74">
        <f t="shared" si="193"/>
        <v>7.5064928448051496E-6</v>
      </c>
      <c r="T2628">
        <f t="shared" si="202"/>
        <v>0.1749085141184154</v>
      </c>
      <c r="U2628" s="86">
        <f t="shared" si="203"/>
        <v>1.2975409059229628E-2</v>
      </c>
      <c r="V2628" s="7">
        <f t="shared" si="205"/>
        <v>12.659909215526756</v>
      </c>
      <c r="W2628" s="89">
        <f t="shared" si="204"/>
        <v>0.98702459094077033</v>
      </c>
      <c r="Y2628" s="72">
        <v>2.5835533333333299E-2</v>
      </c>
    </row>
    <row r="2629" spans="2:25" x14ac:dyDescent="0.3">
      <c r="B2629">
        <v>122</v>
      </c>
      <c r="C2629">
        <v>40</v>
      </c>
      <c r="D2629">
        <v>430</v>
      </c>
      <c r="F2629" s="73">
        <f t="shared" si="199"/>
        <v>9.9932112965006523E-3</v>
      </c>
      <c r="G2629" s="15">
        <v>0.238189969027331</v>
      </c>
      <c r="H2629" s="15">
        <v>0.76181003097266897</v>
      </c>
      <c r="I2629" s="72">
        <f t="shared" si="198"/>
        <v>2.4625314219954599E-3</v>
      </c>
      <c r="J2629" s="72">
        <f t="shared" si="200"/>
        <v>7.5306798745051924E-3</v>
      </c>
      <c r="K2629" s="8">
        <f t="shared" si="201"/>
        <v>1.9451414540755838E-4</v>
      </c>
      <c r="O2629" s="72">
        <v>8.3276760804172097E-5</v>
      </c>
      <c r="P2629" s="72">
        <v>2.0521095183295499E-5</v>
      </c>
      <c r="R2629" s="73">
        <f t="shared" si="197"/>
        <v>1.522336437929942E-6</v>
      </c>
      <c r="S2629" s="74">
        <f t="shared" si="193"/>
        <v>1.5423490477364356E-6</v>
      </c>
      <c r="T2629">
        <f t="shared" si="202"/>
        <v>0.17737104554041086</v>
      </c>
      <c r="U2629" s="86">
        <f t="shared" si="203"/>
        <v>1.3158089431781221E-2</v>
      </c>
      <c r="V2629" s="7">
        <f t="shared" si="205"/>
        <v>12.482538169986345</v>
      </c>
      <c r="W2629" s="89">
        <f t="shared" si="204"/>
        <v>0.98684191056821879</v>
      </c>
      <c r="Y2629" s="72">
        <v>2.6388666666666703E-2</v>
      </c>
    </row>
    <row r="2630" spans="2:25" x14ac:dyDescent="0.3">
      <c r="B2630">
        <v>122</v>
      </c>
      <c r="C2630">
        <v>40</v>
      </c>
      <c r="D2630">
        <v>506</v>
      </c>
      <c r="F2630" s="73">
        <f t="shared" si="199"/>
        <v>2.7127469738192328E-2</v>
      </c>
      <c r="G2630" s="15">
        <v>0.28136023299498697</v>
      </c>
      <c r="H2630" s="15">
        <v>0.71863976700501297</v>
      </c>
      <c r="I2630" s="72">
        <f t="shared" si="198"/>
        <v>7.5807788386629098E-3</v>
      </c>
      <c r="J2630" s="72">
        <f t="shared" si="200"/>
        <v>1.9546690899529418E-2</v>
      </c>
      <c r="K2630" s="8">
        <f t="shared" si="201"/>
        <v>6.0731068757238196E-4</v>
      </c>
      <c r="O2630" s="72">
        <v>3.5694039129200431E-4</v>
      </c>
      <c r="P2630" s="72">
        <v>9.9747089982406704E-5</v>
      </c>
      <c r="R2630" s="73">
        <f t="shared" si="197"/>
        <v>7.3996357553714033E-6</v>
      </c>
      <c r="S2630" s="74">
        <f t="shared" si="193"/>
        <v>7.4982990447889767E-6</v>
      </c>
      <c r="T2630">
        <f t="shared" si="202"/>
        <v>0.18495182437907376</v>
      </c>
      <c r="U2630" s="86">
        <f t="shared" si="203"/>
        <v>1.3720461749189448E-2</v>
      </c>
      <c r="V2630" s="7">
        <f t="shared" si="205"/>
        <v>12.297586345607272</v>
      </c>
      <c r="W2630" s="89">
        <f t="shared" si="204"/>
        <v>0.98627953825081061</v>
      </c>
      <c r="Y2630" s="72">
        <v>2.7890000000000002E-2</v>
      </c>
    </row>
    <row r="2631" spans="2:25" x14ac:dyDescent="0.3">
      <c r="B2631">
        <v>122</v>
      </c>
      <c r="C2631">
        <v>40</v>
      </c>
      <c r="D2631">
        <v>630</v>
      </c>
      <c r="F2631" s="73">
        <f t="shared" si="199"/>
        <v>2.0314838340322949E-2</v>
      </c>
      <c r="G2631" s="15">
        <v>0.32994251085846665</v>
      </c>
      <c r="H2631" s="15">
        <v>0.6700574891415334</v>
      </c>
      <c r="I2631" s="72">
        <f t="shared" si="198"/>
        <v>6.6698095791602472E-3</v>
      </c>
      <c r="J2631" s="72">
        <f t="shared" si="200"/>
        <v>1.3645028761162702E-2</v>
      </c>
      <c r="K2631" s="8">
        <f t="shared" si="201"/>
        <v>5.4236737126409518E-4</v>
      </c>
      <c r="O2631" s="72">
        <v>1.6382934145421732E-4</v>
      </c>
      <c r="P2631" s="72">
        <v>5.3788786928711668E-5</v>
      </c>
      <c r="R2631" s="73">
        <f t="shared" si="197"/>
        <v>3.9902660926343904E-6</v>
      </c>
      <c r="S2631" s="74">
        <f t="shared" si="193"/>
        <v>4.0457760075923498E-6</v>
      </c>
      <c r="T2631">
        <f t="shared" si="202"/>
        <v>0.19162163395823401</v>
      </c>
      <c r="U2631" s="86">
        <f t="shared" si="203"/>
        <v>1.4215254744676113E-2</v>
      </c>
      <c r="V2631" s="7">
        <f t="shared" si="205"/>
        <v>12.105964711649037</v>
      </c>
      <c r="W2631" s="89">
        <f t="shared" si="204"/>
        <v>0.98578474525532389</v>
      </c>
      <c r="Y2631" s="72">
        <v>2.9014433333333301E-2</v>
      </c>
    </row>
    <row r="2632" spans="2:25" x14ac:dyDescent="0.3">
      <c r="B2632">
        <v>122</v>
      </c>
      <c r="C2632">
        <v>40</v>
      </c>
      <c r="D2632">
        <v>758</v>
      </c>
      <c r="F2632" s="73">
        <f t="shared" si="199"/>
        <v>2.4998547392783191E-2</v>
      </c>
      <c r="G2632" s="15">
        <v>0.27537765041059531</v>
      </c>
      <c r="H2632" s="15">
        <v>0.72462234958940475</v>
      </c>
      <c r="I2632" s="72">
        <f t="shared" si="198"/>
        <v>6.864904360655625E-3</v>
      </c>
      <c r="J2632" s="72">
        <f t="shared" si="200"/>
        <v>1.8133643032127566E-2</v>
      </c>
      <c r="K2632" s="8">
        <f t="shared" si="201"/>
        <v>5.6706793090597978E-4</v>
      </c>
      <c r="O2632" s="72">
        <v>1.9530115150611868E-4</v>
      </c>
      <c r="P2632" s="72">
        <v>5.363206531762207E-5</v>
      </c>
      <c r="R2632" s="73">
        <f t="shared" si="197"/>
        <v>3.9786398603577135E-6</v>
      </c>
      <c r="S2632" s="74">
        <f t="shared" si="193"/>
        <v>4.0360128106133582E-6</v>
      </c>
      <c r="T2632">
        <f t="shared" si="202"/>
        <v>0.19848653831888963</v>
      </c>
      <c r="U2632" s="86">
        <f t="shared" si="203"/>
        <v>1.47245206468019E-2</v>
      </c>
      <c r="V2632" s="7">
        <f t="shared" si="205"/>
        <v>11.907478173330148</v>
      </c>
      <c r="W2632" s="89">
        <f t="shared" si="204"/>
        <v>0.98527547935319815</v>
      </c>
      <c r="Y2632" s="72">
        <v>3.0397966666666699E-2</v>
      </c>
    </row>
    <row r="2633" spans="2:25" s="18" customFormat="1" x14ac:dyDescent="0.3">
      <c r="B2633" s="18">
        <v>123</v>
      </c>
      <c r="C2633" s="18">
        <v>40</v>
      </c>
      <c r="D2633" s="18">
        <v>0</v>
      </c>
      <c r="E2633" s="93"/>
      <c r="F2633" s="73">
        <f t="shared" si="199"/>
        <v>0</v>
      </c>
      <c r="G2633" s="15">
        <v>0</v>
      </c>
      <c r="H2633" s="15">
        <v>0</v>
      </c>
      <c r="I2633" s="72">
        <f t="shared" si="198"/>
        <v>0</v>
      </c>
      <c r="J2633" s="72">
        <f t="shared" si="200"/>
        <v>0</v>
      </c>
      <c r="K2633" s="8">
        <f t="shared" si="201"/>
        <v>0</v>
      </c>
      <c r="L2633"/>
      <c r="M2633"/>
      <c r="N2633"/>
      <c r="O2633" s="72">
        <v>0</v>
      </c>
      <c r="P2633" s="72">
        <v>0</v>
      </c>
      <c r="Q2633"/>
      <c r="R2633" s="73">
        <f t="shared" si="197"/>
        <v>0</v>
      </c>
      <c r="S2633" s="74">
        <f t="shared" si="193"/>
        <v>0</v>
      </c>
      <c r="T2633">
        <f t="shared" si="202"/>
        <v>0</v>
      </c>
      <c r="U2633" s="86">
        <f>T2633/$V$2633</f>
        <v>0</v>
      </c>
      <c r="V2633">
        <f>2%*1000*0.674</f>
        <v>13.48</v>
      </c>
      <c r="W2633" s="89">
        <f t="shared" si="204"/>
        <v>1</v>
      </c>
      <c r="X2633"/>
      <c r="Y2633" s="72">
        <v>0</v>
      </c>
    </row>
    <row r="2634" spans="2:25" x14ac:dyDescent="0.3">
      <c r="B2634">
        <v>123</v>
      </c>
      <c r="C2634">
        <v>40</v>
      </c>
      <c r="D2634">
        <v>1</v>
      </c>
      <c r="F2634" s="73">
        <f t="shared" si="199"/>
        <v>5.0346378130796926E-2</v>
      </c>
      <c r="G2634" s="15">
        <v>9.4949035456595873E-2</v>
      </c>
      <c r="H2634" s="15">
        <v>0.90505096454340417</v>
      </c>
      <c r="I2634" s="72">
        <f t="shared" si="198"/>
        <v>4.8342116095218208E-3</v>
      </c>
      <c r="J2634" s="72">
        <f t="shared" si="200"/>
        <v>4.5512166521275106E-2</v>
      </c>
      <c r="K2634" s="8">
        <f t="shared" si="201"/>
        <v>3.5862103928203416E-4</v>
      </c>
      <c r="O2634" s="72">
        <v>5.0346378130796926E-2</v>
      </c>
      <c r="P2634" s="72">
        <v>4.8342116095218208E-3</v>
      </c>
      <c r="R2634" s="73">
        <f t="shared" si="197"/>
        <v>3.5862103928203416E-4</v>
      </c>
      <c r="S2634" s="74">
        <f t="shared" ref="S2634:S2697" si="206">IF(D2634&gt;D2633,(U2634-U2633)/W2633/(D2634-D2633),0)</f>
        <v>3.5862103928203416E-4</v>
      </c>
      <c r="T2634">
        <f t="shared" si="202"/>
        <v>4.8342116095218208E-3</v>
      </c>
      <c r="U2634" s="86">
        <f t="shared" ref="U2634:U2651" si="207">T2634/$V$2633</f>
        <v>3.5862103928203416E-4</v>
      </c>
      <c r="V2634" s="7">
        <f>V2633-T2634</f>
        <v>13.475165788390479</v>
      </c>
      <c r="W2634" s="89">
        <f t="shared" si="204"/>
        <v>0.99964137896071792</v>
      </c>
      <c r="Y2634" s="72">
        <v>2.2854999999999998E-3</v>
      </c>
    </row>
    <row r="2635" spans="2:25" x14ac:dyDescent="0.3">
      <c r="B2635">
        <v>123</v>
      </c>
      <c r="C2635">
        <v>40</v>
      </c>
      <c r="D2635">
        <v>2</v>
      </c>
      <c r="F2635" s="73">
        <f t="shared" si="199"/>
        <v>0.14520870698846067</v>
      </c>
      <c r="G2635" s="15">
        <v>3.3636099465840473E-2</v>
      </c>
      <c r="H2635" s="15">
        <v>0.96636390053415955</v>
      </c>
      <c r="I2635" s="72">
        <f t="shared" si="198"/>
        <v>4.8910796226808301E-3</v>
      </c>
      <c r="J2635" s="72">
        <f t="shared" si="200"/>
        <v>0.14031762736577985</v>
      </c>
      <c r="K2635" s="8">
        <f t="shared" si="201"/>
        <v>3.6296990326417628E-4</v>
      </c>
      <c r="O2635" s="72">
        <v>0.14520870698846067</v>
      </c>
      <c r="P2635" s="72">
        <v>4.8910796226808301E-3</v>
      </c>
      <c r="R2635" s="73">
        <f t="shared" si="197"/>
        <v>3.6283973462023953E-4</v>
      </c>
      <c r="S2635" s="74">
        <f>IF(D2635&gt;D2634,(U2635-U2634)/W2634/(D2635-D2634),0)</f>
        <v>3.6296990326417622E-4</v>
      </c>
      <c r="T2635">
        <f t="shared" si="202"/>
        <v>9.72529123220265E-3</v>
      </c>
      <c r="U2635" s="86">
        <f t="shared" si="207"/>
        <v>7.2146077390227369E-4</v>
      </c>
      <c r="V2635" s="7">
        <f t="shared" ref="V2635:V2651" si="208">V2634-T2635</f>
        <v>13.465440497158276</v>
      </c>
      <c r="W2635" s="89">
        <f t="shared" si="204"/>
        <v>0.99927853922609777</v>
      </c>
      <c r="Y2635" s="72">
        <v>8.8768666666666704E-3</v>
      </c>
    </row>
    <row r="2636" spans="2:25" x14ac:dyDescent="0.3">
      <c r="B2636">
        <v>123</v>
      </c>
      <c r="C2636">
        <v>40</v>
      </c>
      <c r="D2636">
        <v>3</v>
      </c>
      <c r="F2636" s="73">
        <f t="shared" si="199"/>
        <v>5.444114671401843E-2</v>
      </c>
      <c r="G2636" s="15">
        <v>4.7069543676222375E-2</v>
      </c>
      <c r="H2636" s="15">
        <v>0.95293045632377771</v>
      </c>
      <c r="I2636" s="72">
        <f t="shared" si="198"/>
        <v>2.5616746598150133E-3</v>
      </c>
      <c r="J2636" s="72">
        <f t="shared" si="200"/>
        <v>5.1879472054203415E-2</v>
      </c>
      <c r="K2636" s="8">
        <f t="shared" si="201"/>
        <v>1.9024068765931756E-4</v>
      </c>
      <c r="O2636" s="72">
        <v>5.444114671401843E-2</v>
      </c>
      <c r="P2636" s="72">
        <v>2.5616746598150133E-3</v>
      </c>
      <c r="R2636" s="73">
        <f t="shared" si="197"/>
        <v>1.9003521215244911E-4</v>
      </c>
      <c r="S2636" s="74">
        <f t="shared" si="206"/>
        <v>1.9017241408949298E-4</v>
      </c>
      <c r="T2636">
        <f t="shared" si="202"/>
        <v>1.2286965892017663E-2</v>
      </c>
      <c r="U2636" s="86">
        <f t="shared" si="207"/>
        <v>9.114959860547228E-4</v>
      </c>
      <c r="V2636" s="7">
        <f t="shared" si="208"/>
        <v>13.453153531266258</v>
      </c>
      <c r="W2636" s="89">
        <f t="shared" si="204"/>
        <v>0.99908850401394522</v>
      </c>
      <c r="Y2636" s="72">
        <v>1.1347733333333301E-2</v>
      </c>
    </row>
    <row r="2637" spans="2:25" x14ac:dyDescent="0.3">
      <c r="B2637">
        <v>123</v>
      </c>
      <c r="C2637">
        <v>40</v>
      </c>
      <c r="D2637">
        <v>5</v>
      </c>
      <c r="F2637" s="73">
        <f t="shared" si="199"/>
        <v>8.5172965988664723E-2</v>
      </c>
      <c r="G2637" s="15">
        <v>5.2800382152750798E-2</v>
      </c>
      <c r="H2637" s="15">
        <v>0.94719961784724915</v>
      </c>
      <c r="I2637" s="72">
        <f t="shared" si="198"/>
        <v>4.5243454860121593E-3</v>
      </c>
      <c r="J2637" s="72">
        <f t="shared" si="200"/>
        <v>8.0648620502652563E-2</v>
      </c>
      <c r="K2637" s="8">
        <f t="shared" si="201"/>
        <v>3.3630371314035778E-4</v>
      </c>
      <c r="O2637" s="72">
        <v>4.2586482994332361E-2</v>
      </c>
      <c r="P2637" s="72">
        <v>2.2621727430060796E-3</v>
      </c>
      <c r="R2637" s="73">
        <f t="shared" si="197"/>
        <v>1.6781696906573287E-4</v>
      </c>
      <c r="S2637" s="74">
        <f t="shared" si="206"/>
        <v>1.6797007311315283E-4</v>
      </c>
      <c r="T2637">
        <f t="shared" si="202"/>
        <v>1.6811311378029822E-2</v>
      </c>
      <c r="U2637" s="86">
        <f t="shared" si="207"/>
        <v>1.2471299241861885E-3</v>
      </c>
      <c r="V2637" s="7">
        <f t="shared" si="208"/>
        <v>13.436342219888228</v>
      </c>
      <c r="W2637" s="89">
        <f t="shared" si="204"/>
        <v>0.99875287007581381</v>
      </c>
      <c r="Y2637" s="72">
        <v>1.5213800000000001E-2</v>
      </c>
    </row>
    <row r="2638" spans="2:25" x14ac:dyDescent="0.3">
      <c r="B2638">
        <v>123</v>
      </c>
      <c r="C2638">
        <v>40</v>
      </c>
      <c r="D2638">
        <v>8</v>
      </c>
      <c r="F2638" s="73">
        <f t="shared" si="199"/>
        <v>0.16384941844799719</v>
      </c>
      <c r="G2638" s="15">
        <v>5.4175981430125801E-2</v>
      </c>
      <c r="H2638" s="15">
        <v>0.94582401856987419</v>
      </c>
      <c r="I2638" s="72">
        <f>P2638*IF(D2638&gt;D2637,(D2638-D2637),(D2638-0))</f>
        <v>8.8233989305592023E-3</v>
      </c>
      <c r="J2638" s="72">
        <f t="shared" si="200"/>
        <v>0.155026019517438</v>
      </c>
      <c r="K2638" s="8">
        <f t="shared" si="201"/>
        <v>6.5668161663067555E-4</v>
      </c>
      <c r="O2638" s="72">
        <v>5.4616472815999066E-2</v>
      </c>
      <c r="P2638" s="72">
        <v>2.9411329768530671E-3</v>
      </c>
      <c r="R2638" s="73">
        <f t="shared" si="197"/>
        <v>2.1818493893568748E-4</v>
      </c>
      <c r="S2638" s="74">
        <f t="shared" si="206"/>
        <v>2.1845738367602926E-4</v>
      </c>
      <c r="T2638">
        <f t="shared" si="202"/>
        <v>2.5634710308589024E-2</v>
      </c>
      <c r="U2638" s="86">
        <f t="shared" si="207"/>
        <v>1.901684740993251E-3</v>
      </c>
      <c r="V2638" s="7">
        <f t="shared" si="208"/>
        <v>13.410707509579639</v>
      </c>
      <c r="W2638" s="89">
        <f t="shared" si="204"/>
        <v>0.99809831525900672</v>
      </c>
      <c r="Y2638" s="72">
        <v>2.2651599999999997E-2</v>
      </c>
    </row>
    <row r="2639" spans="2:25" x14ac:dyDescent="0.3">
      <c r="B2639">
        <v>123</v>
      </c>
      <c r="C2639">
        <v>40</v>
      </c>
      <c r="D2639">
        <v>13</v>
      </c>
      <c r="F2639" s="73">
        <f t="shared" si="199"/>
        <v>0.26711556366449485</v>
      </c>
      <c r="G2639" s="15">
        <v>3.4408664881498532E-2</v>
      </c>
      <c r="H2639" s="15">
        <v>0.96559133511850148</v>
      </c>
      <c r="I2639" s="72">
        <f t="shared" ref="I2639:I2702" si="209">P2639*IF(D2639&gt;D2638,(D2639-D2638),(D2639-0))</f>
        <v>9.1797590563900983E-3</v>
      </c>
      <c r="J2639" s="72">
        <f t="shared" si="200"/>
        <v>0.25793580460810472</v>
      </c>
      <c r="K2639" s="8">
        <f t="shared" si="201"/>
        <v>6.8450967630400881E-4</v>
      </c>
      <c r="O2639" s="72">
        <v>5.3423112732898966E-2</v>
      </c>
      <c r="P2639" s="72">
        <v>1.8359518112780198E-3</v>
      </c>
      <c r="R2639" s="73">
        <f t="shared" si="197"/>
        <v>1.3619820558442288E-4</v>
      </c>
      <c r="S2639" s="74">
        <f t="shared" si="206"/>
        <v>1.3645770512004063E-4</v>
      </c>
      <c r="T2639">
        <f t="shared" si="202"/>
        <v>3.4814469364979124E-2</v>
      </c>
      <c r="U2639" s="86">
        <f t="shared" si="207"/>
        <v>2.5826757689153654E-3</v>
      </c>
      <c r="V2639" s="7">
        <f t="shared" si="208"/>
        <v>13.37589304021466</v>
      </c>
      <c r="W2639" s="89">
        <f t="shared" si="204"/>
        <v>0.99741732423108465</v>
      </c>
      <c r="Y2639" s="72">
        <v>3.4775533333333303E-2</v>
      </c>
    </row>
    <row r="2640" spans="2:25" x14ac:dyDescent="0.3">
      <c r="B2640">
        <v>123</v>
      </c>
      <c r="C2640">
        <v>40</v>
      </c>
      <c r="D2640">
        <v>20</v>
      </c>
      <c r="F2640" s="73">
        <f t="shared" si="199"/>
        <v>0.26297408427770458</v>
      </c>
      <c r="G2640" s="15">
        <v>3.2734084923090496E-2</v>
      </c>
      <c r="H2640" s="15">
        <v>0.96726591507690951</v>
      </c>
      <c r="I2640" s="72">
        <f t="shared" si="209"/>
        <v>8.646050819849916E-3</v>
      </c>
      <c r="J2640" s="72">
        <f t="shared" si="200"/>
        <v>0.25432803345785465</v>
      </c>
      <c r="K2640" s="8">
        <f t="shared" si="201"/>
        <v>6.4639054707267324E-4</v>
      </c>
      <c r="O2640" s="72">
        <v>3.7567726325386366E-2</v>
      </c>
      <c r="P2640" s="72">
        <v>1.2351501171214165E-3</v>
      </c>
      <c r="R2640" s="73">
        <f t="shared" si="197"/>
        <v>9.1628346967464157E-5</v>
      </c>
      <c r="S2640" s="74">
        <f t="shared" si="206"/>
        <v>9.1865606042186042E-5</v>
      </c>
      <c r="T2640">
        <f t="shared" si="202"/>
        <v>4.3460520184829043E-2</v>
      </c>
      <c r="U2640" s="86">
        <f t="shared" si="207"/>
        <v>3.2240741976876145E-3</v>
      </c>
      <c r="V2640" s="7">
        <f t="shared" si="208"/>
        <v>13.33243252002983</v>
      </c>
      <c r="W2640" s="89">
        <f t="shared" si="204"/>
        <v>0.99677592580231233</v>
      </c>
      <c r="Y2640" s="72">
        <v>4.6712566666666705E-2</v>
      </c>
    </row>
    <row r="2641" spans="2:25" x14ac:dyDescent="0.3">
      <c r="B2641">
        <v>123</v>
      </c>
      <c r="C2641">
        <v>40</v>
      </c>
      <c r="D2641">
        <v>30</v>
      </c>
      <c r="F2641" s="73">
        <f t="shared" si="199"/>
        <v>0.20560376720569634</v>
      </c>
      <c r="G2641" s="15">
        <v>4.7219984026226999E-2</v>
      </c>
      <c r="H2641" s="15">
        <v>0.95278001597377293</v>
      </c>
      <c r="I2641" s="72">
        <f t="shared" si="209"/>
        <v>9.6827302326394481E-3</v>
      </c>
      <c r="J2641" s="72">
        <f t="shared" si="200"/>
        <v>0.19592103697305691</v>
      </c>
      <c r="K2641" s="8">
        <f t="shared" si="201"/>
        <v>7.2625383388160466E-4</v>
      </c>
      <c r="O2641" s="72">
        <v>2.0560376720569633E-2</v>
      </c>
      <c r="P2641" s="72">
        <v>9.6827302326394477E-4</v>
      </c>
      <c r="R2641" s="73">
        <f t="shared" si="197"/>
        <v>7.1830342972102739E-5</v>
      </c>
      <c r="S2641" s="74">
        <f t="shared" si="206"/>
        <v>7.2062678394129516E-5</v>
      </c>
      <c r="T2641">
        <f t="shared" si="202"/>
        <v>5.3143250417468493E-2</v>
      </c>
      <c r="U2641" s="86">
        <f t="shared" si="207"/>
        <v>3.9423776274086419E-3</v>
      </c>
      <c r="V2641" s="7">
        <f t="shared" si="208"/>
        <v>13.279289269612361</v>
      </c>
      <c r="W2641" s="89">
        <f t="shared" si="204"/>
        <v>0.99605762237259132</v>
      </c>
      <c r="Y2641" s="72">
        <v>5.6044933333333297E-2</v>
      </c>
    </row>
    <row r="2642" spans="2:25" x14ac:dyDescent="0.3">
      <c r="B2642">
        <v>123</v>
      </c>
      <c r="C2642">
        <v>40</v>
      </c>
      <c r="D2642">
        <v>44</v>
      </c>
      <c r="F2642" s="73">
        <f t="shared" si="199"/>
        <v>0.23958080855867106</v>
      </c>
      <c r="G2642" s="15">
        <v>4.7497133363493461E-2</v>
      </c>
      <c r="H2642" s="15">
        <v>0.95250286663650652</v>
      </c>
      <c r="I2642" s="72">
        <f t="shared" si="209"/>
        <v>1.1468328652077527E-2</v>
      </c>
      <c r="J2642" s="72">
        <f t="shared" si="200"/>
        <v>0.22811247990659353</v>
      </c>
      <c r="K2642" s="8">
        <f t="shared" si="201"/>
        <v>8.6362518499548445E-4</v>
      </c>
      <c r="O2642" s="72">
        <v>1.7112914897047932E-2</v>
      </c>
      <c r="P2642" s="72">
        <v>8.1916633229125199E-4</v>
      </c>
      <c r="R2642" s="73">
        <f t="shared" si="197"/>
        <v>6.0769015748609211E-5</v>
      </c>
      <c r="S2642" s="74">
        <f t="shared" si="206"/>
        <v>6.1009538387807838E-5</v>
      </c>
      <c r="T2642">
        <f t="shared" si="202"/>
        <v>6.4611579069546024E-2</v>
      </c>
      <c r="U2642" s="86">
        <f t="shared" si="207"/>
        <v>4.7931438478891709E-3</v>
      </c>
      <c r="V2642" s="7">
        <f t="shared" si="208"/>
        <v>13.214677690542816</v>
      </c>
      <c r="W2642" s="89">
        <f t="shared" si="204"/>
        <v>0.9952068561521108</v>
      </c>
      <c r="Y2642" s="72">
        <v>6.6919533333333309E-2</v>
      </c>
    </row>
    <row r="2643" spans="2:25" x14ac:dyDescent="0.3">
      <c r="B2643">
        <v>123</v>
      </c>
      <c r="C2643">
        <v>40</v>
      </c>
      <c r="D2643">
        <v>65</v>
      </c>
      <c r="F2643" s="73">
        <f t="shared" si="199"/>
        <v>0.12985714823693431</v>
      </c>
      <c r="G2643" s="15">
        <v>7.1590029474598887E-2</v>
      </c>
      <c r="H2643" s="15">
        <v>0.92840997052540108</v>
      </c>
      <c r="I2643" s="72">
        <f t="shared" si="209"/>
        <v>9.2062849860713829E-3</v>
      </c>
      <c r="J2643" s="72">
        <f t="shared" si="200"/>
        <v>0.12065086325086292</v>
      </c>
      <c r="K2643" s="8">
        <f t="shared" si="201"/>
        <v>6.9667117137937689E-4</v>
      </c>
      <c r="O2643" s="72">
        <v>6.1836737255683005E-3</v>
      </c>
      <c r="P2643" s="72">
        <v>4.3839452314625634E-4</v>
      </c>
      <c r="R2643" s="73">
        <f t="shared" si="197"/>
        <v>3.2521848898090225E-5</v>
      </c>
      <c r="S2643" s="74">
        <f t="shared" si="206"/>
        <v>3.2678481560942416E-5</v>
      </c>
      <c r="T2643">
        <f t="shared" si="202"/>
        <v>7.381786405561741E-2</v>
      </c>
      <c r="U2643" s="86">
        <f t="shared" si="207"/>
        <v>5.4761026747490657E-3</v>
      </c>
      <c r="V2643" s="7">
        <f t="shared" si="208"/>
        <v>13.140859826487198</v>
      </c>
      <c r="W2643" s="89">
        <f t="shared" si="204"/>
        <v>0.99452389732525093</v>
      </c>
      <c r="Y2643" s="72">
        <v>7.2813766666666599E-2</v>
      </c>
    </row>
    <row r="2644" spans="2:25" x14ac:dyDescent="0.3">
      <c r="B2644">
        <v>123</v>
      </c>
      <c r="C2644">
        <v>40</v>
      </c>
      <c r="D2644">
        <v>90</v>
      </c>
      <c r="F2644" s="73">
        <f t="shared" si="199"/>
        <v>6.6020278006395081E-2</v>
      </c>
      <c r="G2644" s="15">
        <v>0.10910780128861025</v>
      </c>
      <c r="H2644" s="15">
        <v>0.8908921987113898</v>
      </c>
      <c r="I2644" s="72">
        <f t="shared" si="209"/>
        <v>7.2426363099790999E-3</v>
      </c>
      <c r="J2644" s="72">
        <f t="shared" si="200"/>
        <v>5.8777641696415979E-2</v>
      </c>
      <c r="K2644" s="8">
        <f t="shared" si="201"/>
        <v>5.5115391272803755E-4</v>
      </c>
      <c r="O2644" s="72">
        <v>2.6408111202558034E-3</v>
      </c>
      <c r="P2644" s="72">
        <v>2.8970545239916399E-4</v>
      </c>
      <c r="R2644" s="73">
        <f t="shared" si="197"/>
        <v>2.1491502403498813E-5</v>
      </c>
      <c r="S2644" s="74">
        <f t="shared" si="206"/>
        <v>2.1609840106708056E-5</v>
      </c>
      <c r="T2644">
        <f t="shared" si="202"/>
        <v>8.1060500365596505E-2</v>
      </c>
      <c r="U2644" s="86">
        <f t="shared" si="207"/>
        <v>6.013390234836536E-3</v>
      </c>
      <c r="V2644" s="7">
        <f t="shared" si="208"/>
        <v>13.059799326121601</v>
      </c>
      <c r="W2644" s="89">
        <f t="shared" si="204"/>
        <v>0.99398660976516351</v>
      </c>
      <c r="Y2644" s="72">
        <v>7.5810533333333291E-2</v>
      </c>
    </row>
    <row r="2645" spans="2:25" x14ac:dyDescent="0.3">
      <c r="B2645">
        <v>123</v>
      </c>
      <c r="C2645">
        <v>40</v>
      </c>
      <c r="D2645">
        <v>120</v>
      </c>
      <c r="F2645" s="73">
        <f t="shared" si="199"/>
        <v>7.2431975989463396E-2</v>
      </c>
      <c r="G2645" s="15">
        <v>0.12803735385245266</v>
      </c>
      <c r="H2645" s="15">
        <v>0.87196264614754737</v>
      </c>
      <c r="I2645" s="72">
        <f t="shared" si="209"/>
        <v>9.38760651893592E-3</v>
      </c>
      <c r="J2645" s="72">
        <f t="shared" si="200"/>
        <v>6.3044369470527481E-2</v>
      </c>
      <c r="K2645" s="8">
        <f t="shared" si="201"/>
        <v>7.1881705717784402E-4</v>
      </c>
      <c r="O2645" s="72">
        <v>2.4143991996487799E-3</v>
      </c>
      <c r="P2645" s="72">
        <v>3.1292021729786401E-4</v>
      </c>
      <c r="R2645" s="73">
        <f t="shared" si="197"/>
        <v>2.3213665971651604E-5</v>
      </c>
      <c r="S2645" s="74">
        <f t="shared" si="206"/>
        <v>2.3354103308429882E-5</v>
      </c>
      <c r="T2645">
        <f t="shared" si="202"/>
        <v>9.044810688453242E-2</v>
      </c>
      <c r="U2645" s="86">
        <f t="shared" si="207"/>
        <v>6.7098002139860842E-3</v>
      </c>
      <c r="V2645" s="7">
        <f t="shared" si="208"/>
        <v>12.969351219237069</v>
      </c>
      <c r="W2645" s="89">
        <f t="shared" si="204"/>
        <v>0.99329019978601396</v>
      </c>
      <c r="Y2645" s="72">
        <v>7.9098833333333299E-2</v>
      </c>
    </row>
    <row r="2646" spans="2:25" x14ac:dyDescent="0.3">
      <c r="B2646">
        <v>123</v>
      </c>
      <c r="C2646">
        <v>40</v>
      </c>
      <c r="D2646">
        <v>240</v>
      </c>
      <c r="F2646" s="73">
        <f t="shared" si="199"/>
        <v>0.18684642421538039</v>
      </c>
      <c r="G2646" s="15">
        <v>0.15549179485797132</v>
      </c>
      <c r="H2646" s="15">
        <v>0.84450820514202862</v>
      </c>
      <c r="I2646" s="72">
        <f t="shared" si="209"/>
        <v>4.5063501121473289E-2</v>
      </c>
      <c r="J2646" s="72">
        <f t="shared" si="200"/>
        <v>0.14178292309390711</v>
      </c>
      <c r="K2646" s="8">
        <f t="shared" si="201"/>
        <v>3.4746149101608013E-3</v>
      </c>
      <c r="O2646" s="72">
        <v>1.5570535351281699E-3</v>
      </c>
      <c r="P2646" s="72">
        <v>3.7552917601227739E-4</v>
      </c>
      <c r="R2646" s="73">
        <f t="shared" si="197"/>
        <v>2.7858247478655587E-5</v>
      </c>
      <c r="S2646" s="74">
        <f t="shared" si="206"/>
        <v>2.8046433443778196E-5</v>
      </c>
      <c r="T2646">
        <f t="shared" si="202"/>
        <v>0.1355116080060057</v>
      </c>
      <c r="U2646" s="86">
        <f t="shared" si="207"/>
        <v>1.0052789911424755E-2</v>
      </c>
      <c r="V2646" s="7">
        <f t="shared" si="208"/>
        <v>12.833839611231063</v>
      </c>
      <c r="W2646" s="89">
        <f t="shared" si="204"/>
        <v>0.98994721008857522</v>
      </c>
      <c r="Y2646" s="72">
        <v>8.7542500000000009E-2</v>
      </c>
    </row>
    <row r="2647" spans="2:25" x14ac:dyDescent="0.3">
      <c r="B2647">
        <v>123</v>
      </c>
      <c r="C2647">
        <v>40</v>
      </c>
      <c r="D2647">
        <v>310</v>
      </c>
      <c r="F2647" s="73">
        <f t="shared" si="199"/>
        <v>8.3964944472907019E-2</v>
      </c>
      <c r="G2647" s="15">
        <v>0.18294623586349032</v>
      </c>
      <c r="H2647" s="15">
        <v>0.81705376413650965</v>
      </c>
      <c r="I2647" s="72">
        <f t="shared" si="209"/>
        <v>1.5279599647940623E-2</v>
      </c>
      <c r="J2647" s="72">
        <f t="shared" si="200"/>
        <v>6.8685344824966396E-2</v>
      </c>
      <c r="K2647" s="8">
        <f t="shared" si="201"/>
        <v>1.1905711860828651E-3</v>
      </c>
      <c r="O2647" s="72">
        <v>1.1994992067558146E-3</v>
      </c>
      <c r="P2647" s="72">
        <v>2.1827999497058033E-4</v>
      </c>
      <c r="R2647" s="73">
        <f t="shared" si="197"/>
        <v>1.6192877965176594E-5</v>
      </c>
      <c r="S2647" s="74">
        <f t="shared" si="206"/>
        <v>1.6357314612491044E-5</v>
      </c>
      <c r="T2647">
        <f t="shared" si="202"/>
        <v>0.15079120765394632</v>
      </c>
      <c r="U2647" s="86">
        <f t="shared" si="207"/>
        <v>1.1186291368987116E-2</v>
      </c>
      <c r="V2647" s="7">
        <f t="shared" si="208"/>
        <v>12.683048403577118</v>
      </c>
      <c r="W2647" s="89">
        <f t="shared" si="204"/>
        <v>0.98881370863101292</v>
      </c>
      <c r="Y2647" s="72">
        <v>9.1357333333333304E-2</v>
      </c>
    </row>
    <row r="2648" spans="2:25" x14ac:dyDescent="0.3">
      <c r="B2648">
        <v>123</v>
      </c>
      <c r="C2648">
        <v>40</v>
      </c>
      <c r="D2648">
        <v>430</v>
      </c>
      <c r="F2648" s="73">
        <f t="shared" si="199"/>
        <v>3.411825662236688E-2</v>
      </c>
      <c r="G2648" s="15">
        <v>0.19984496407386601</v>
      </c>
      <c r="H2648" s="15">
        <v>0.80015503592613402</v>
      </c>
      <c r="I2648" s="72">
        <f t="shared" si="209"/>
        <v>6.7416367847143253E-3</v>
      </c>
      <c r="J2648" s="72">
        <f t="shared" si="200"/>
        <v>2.7376619837652556E-2</v>
      </c>
      <c r="K2648" s="8">
        <f t="shared" si="201"/>
        <v>5.3154703586977704E-4</v>
      </c>
      <c r="O2648" s="72">
        <v>2.8431880518639069E-4</v>
      </c>
      <c r="P2648" s="72">
        <v>5.6180306539286041E-5</v>
      </c>
      <c r="R2648" s="73">
        <f t="shared" si="197"/>
        <v>4.167678526653254E-6</v>
      </c>
      <c r="S2648" s="74">
        <f t="shared" si="206"/>
        <v>4.2148268073905426E-6</v>
      </c>
      <c r="T2648">
        <f t="shared" si="202"/>
        <v>0.15753284443866064</v>
      </c>
      <c r="U2648" s="86">
        <f t="shared" si="207"/>
        <v>1.1686412792185507E-2</v>
      </c>
      <c r="V2648" s="7">
        <f t="shared" si="208"/>
        <v>12.525515559138457</v>
      </c>
      <c r="W2648" s="89">
        <f t="shared" si="204"/>
        <v>0.98831358720781448</v>
      </c>
      <c r="Y2648" s="72">
        <v>9.2907300000000012E-2</v>
      </c>
    </row>
    <row r="2649" spans="2:25" x14ac:dyDescent="0.3">
      <c r="B2649">
        <v>123</v>
      </c>
      <c r="C2649">
        <v>40</v>
      </c>
      <c r="D2649">
        <v>506</v>
      </c>
      <c r="F2649" s="73">
        <f t="shared" si="199"/>
        <v>6.2388545800903902E-2</v>
      </c>
      <c r="G2649" s="15">
        <v>0.162852691769935</v>
      </c>
      <c r="H2649" s="15">
        <v>0.837147308230065</v>
      </c>
      <c r="I2649" s="72">
        <f t="shared" si="209"/>
        <v>9.9683434132449098E-3</v>
      </c>
      <c r="J2649" s="72">
        <f t="shared" si="200"/>
        <v>5.2420202387658994E-2</v>
      </c>
      <c r="K2649" s="8">
        <f t="shared" si="201"/>
        <v>7.9584296280500277E-4</v>
      </c>
      <c r="O2649" s="72">
        <v>8.2090191843294609E-4</v>
      </c>
      <c r="P2649" s="72">
        <v>1.3116241333216986E-4</v>
      </c>
      <c r="R2649" s="73">
        <f t="shared" si="197"/>
        <v>9.7301493569858973E-6</v>
      </c>
      <c r="S2649" s="74">
        <f t="shared" si="206"/>
        <v>9.8452044805693056E-6</v>
      </c>
      <c r="T2649">
        <f t="shared" si="202"/>
        <v>0.16750118785190554</v>
      </c>
      <c r="U2649" s="86">
        <f t="shared" si="207"/>
        <v>1.2425904143316435E-2</v>
      </c>
      <c r="V2649" s="7">
        <f t="shared" si="208"/>
        <v>12.358014371286551</v>
      </c>
      <c r="W2649" s="89">
        <f t="shared" si="204"/>
        <v>0.98757409585668354</v>
      </c>
      <c r="Y2649" s="72">
        <v>9.5741633333333298E-2</v>
      </c>
    </row>
    <row r="2650" spans="2:25" x14ac:dyDescent="0.3">
      <c r="B2650">
        <v>123</v>
      </c>
      <c r="C2650">
        <v>40</v>
      </c>
      <c r="D2650">
        <v>630</v>
      </c>
      <c r="F2650" s="73">
        <f t="shared" si="199"/>
        <v>4.7070388990966938E-2</v>
      </c>
      <c r="G2650" s="15">
        <v>0.18583856679522168</v>
      </c>
      <c r="H2650" s="15">
        <v>0.8141614332047783</v>
      </c>
      <c r="I2650" s="72">
        <f t="shared" si="209"/>
        <v>8.677864239957294E-3</v>
      </c>
      <c r="J2650" s="72">
        <f t="shared" si="200"/>
        <v>3.8392524751009641E-2</v>
      </c>
      <c r="K2650" s="8">
        <f t="shared" si="201"/>
        <v>7.0220538504308858E-4</v>
      </c>
      <c r="O2650" s="72">
        <v>3.7959991121747533E-4</v>
      </c>
      <c r="P2650" s="72">
        <v>6.9982776128687857E-5</v>
      </c>
      <c r="R2650" s="73">
        <f t="shared" si="197"/>
        <v>5.191600603018374E-6</v>
      </c>
      <c r="S2650" s="74">
        <f t="shared" si="206"/>
        <v>5.2569226195780835E-6</v>
      </c>
      <c r="T2650">
        <f t="shared" si="202"/>
        <v>0.17617905209186283</v>
      </c>
      <c r="U2650" s="86">
        <f t="shared" si="207"/>
        <v>1.3069662618090713E-2</v>
      </c>
      <c r="V2650" s="7">
        <f t="shared" si="208"/>
        <v>12.181835319194688</v>
      </c>
      <c r="W2650" s="89">
        <f t="shared" si="204"/>
        <v>0.98693033738190927</v>
      </c>
      <c r="Y2650" s="72">
        <v>9.7880200000000001E-2</v>
      </c>
    </row>
    <row r="2651" spans="2:25" x14ac:dyDescent="0.3">
      <c r="B2651">
        <v>123</v>
      </c>
      <c r="C2651">
        <v>40</v>
      </c>
      <c r="D2651">
        <v>758</v>
      </c>
      <c r="F2651" s="73">
        <f t="shared" si="199"/>
        <v>4.6222053514885765E-2</v>
      </c>
      <c r="G2651" s="15">
        <v>0.17906335642753465</v>
      </c>
      <c r="H2651" s="15">
        <v>0.82093664357246543</v>
      </c>
      <c r="I2651" s="72">
        <f t="shared" si="209"/>
        <v>8.681364813973717E-3</v>
      </c>
      <c r="J2651" s="72">
        <f t="shared" si="200"/>
        <v>3.7540688700912046E-2</v>
      </c>
      <c r="K2651" s="8">
        <f t="shared" si="201"/>
        <v>7.1264834784744255E-4</v>
      </c>
      <c r="O2651" s="72">
        <v>3.6110979308504504E-4</v>
      </c>
      <c r="P2651" s="72">
        <v>6.7823162609169664E-5</v>
      </c>
      <c r="R2651" s="73">
        <f t="shared" si="197"/>
        <v>5.0313918849532395E-6</v>
      </c>
      <c r="S2651" s="74">
        <f t="shared" si="206"/>
        <v>5.098021303408629E-6</v>
      </c>
      <c r="T2651">
        <f t="shared" si="202"/>
        <v>0.18486041690583654</v>
      </c>
      <c r="U2651" s="86">
        <f t="shared" si="207"/>
        <v>1.3713680779364728E-2</v>
      </c>
      <c r="V2651" s="7">
        <f t="shared" si="208"/>
        <v>11.996974902288851</v>
      </c>
      <c r="W2651" s="89">
        <f t="shared" si="204"/>
        <v>0.98628631922063525</v>
      </c>
      <c r="Y2651" s="72">
        <v>9.998033333333331E-2</v>
      </c>
    </row>
    <row r="2652" spans="2:25" s="18" customFormat="1" x14ac:dyDescent="0.3">
      <c r="B2652" s="18">
        <v>124</v>
      </c>
      <c r="C2652" s="18">
        <v>40</v>
      </c>
      <c r="D2652" s="18">
        <v>0</v>
      </c>
      <c r="E2652" s="93"/>
      <c r="F2652" s="73">
        <f t="shared" si="199"/>
        <v>0</v>
      </c>
      <c r="G2652" s="15">
        <v>0</v>
      </c>
      <c r="H2652" s="15">
        <v>0</v>
      </c>
      <c r="I2652" s="72">
        <f t="shared" si="209"/>
        <v>0</v>
      </c>
      <c r="J2652" s="72">
        <f t="shared" si="200"/>
        <v>0</v>
      </c>
      <c r="K2652" s="8">
        <f t="shared" si="201"/>
        <v>0</v>
      </c>
      <c r="L2652"/>
      <c r="M2652"/>
      <c r="N2652"/>
      <c r="O2652" s="72">
        <v>0</v>
      </c>
      <c r="P2652" s="72">
        <v>0</v>
      </c>
      <c r="Q2652"/>
      <c r="R2652" s="73">
        <f t="shared" si="197"/>
        <v>0</v>
      </c>
      <c r="S2652" s="74">
        <f t="shared" si="206"/>
        <v>0</v>
      </c>
      <c r="T2652">
        <f t="shared" si="202"/>
        <v>0</v>
      </c>
      <c r="U2652" s="86">
        <f>T2652/$V$2652</f>
        <v>0</v>
      </c>
      <c r="V2652">
        <f>2%*1000*0.674</f>
        <v>13.48</v>
      </c>
      <c r="W2652" s="89">
        <f t="shared" si="204"/>
        <v>1</v>
      </c>
      <c r="X2652"/>
      <c r="Y2652" s="72">
        <v>0</v>
      </c>
    </row>
    <row r="2653" spans="2:25" x14ac:dyDescent="0.3">
      <c r="B2653">
        <v>124</v>
      </c>
      <c r="C2653">
        <v>40</v>
      </c>
      <c r="D2653">
        <v>1</v>
      </c>
      <c r="F2653" s="73">
        <f t="shared" si="199"/>
        <v>6.0950642028327999E-2</v>
      </c>
      <c r="G2653" s="15">
        <v>9.3403237202358227E-2</v>
      </c>
      <c r="H2653" s="15">
        <v>0.90659676279764168</v>
      </c>
      <c r="I2653" s="72">
        <f t="shared" si="209"/>
        <v>5.8168954574401542E-3</v>
      </c>
      <c r="J2653" s="72">
        <f t="shared" si="200"/>
        <v>5.5133746570887848E-2</v>
      </c>
      <c r="K2653" s="8">
        <f t="shared" si="201"/>
        <v>4.3152043452820136E-4</v>
      </c>
      <c r="O2653" s="72">
        <v>6.0950642028327999E-2</v>
      </c>
      <c r="P2653" s="72">
        <v>5.8168954574401542E-3</v>
      </c>
      <c r="R2653" s="73">
        <f t="shared" si="197"/>
        <v>4.3152043452820136E-4</v>
      </c>
      <c r="S2653" s="74">
        <f t="shared" si="206"/>
        <v>4.3152043452820136E-4</v>
      </c>
      <c r="T2653">
        <f t="shared" si="202"/>
        <v>5.8168954574401542E-3</v>
      </c>
      <c r="U2653" s="86">
        <f t="shared" ref="U2653:U2670" si="210">T2653/$V$2652</f>
        <v>4.3152043452820136E-4</v>
      </c>
      <c r="V2653" s="7">
        <f>V2652-T2653</f>
        <v>13.47418310454256</v>
      </c>
      <c r="W2653" s="89">
        <f t="shared" si="204"/>
        <v>0.99956847956547179</v>
      </c>
      <c r="Y2653" s="72">
        <v>2.3445333333333299E-3</v>
      </c>
    </row>
    <row r="2654" spans="2:25" x14ac:dyDescent="0.3">
      <c r="B2654">
        <v>124</v>
      </c>
      <c r="C2654">
        <v>40</v>
      </c>
      <c r="D2654">
        <v>2</v>
      </c>
      <c r="F2654" s="73">
        <f t="shared" si="199"/>
        <v>0.29789115423886231</v>
      </c>
      <c r="G2654" s="15">
        <v>2.3796268310347837E-2</v>
      </c>
      <c r="H2654" s="15">
        <v>0.97620373168965213</v>
      </c>
      <c r="I2654" s="72">
        <f t="shared" si="209"/>
        <v>7.1152212264267763E-3</v>
      </c>
      <c r="J2654" s="72">
        <f t="shared" si="200"/>
        <v>0.29077593301243554</v>
      </c>
      <c r="K2654" s="8">
        <f t="shared" si="201"/>
        <v>5.2806327264678606E-4</v>
      </c>
      <c r="O2654" s="72">
        <v>0.29789115423886231</v>
      </c>
      <c r="P2654" s="72">
        <v>7.1152212264267763E-3</v>
      </c>
      <c r="R2654" s="73">
        <f t="shared" si="197"/>
        <v>5.2783540255391505E-4</v>
      </c>
      <c r="S2654" s="74">
        <f t="shared" si="206"/>
        <v>5.2806327264678596E-4</v>
      </c>
      <c r="T2654">
        <f t="shared" si="202"/>
        <v>1.2932116683866931E-2</v>
      </c>
      <c r="U2654" s="86">
        <f t="shared" si="210"/>
        <v>9.5935583708211647E-4</v>
      </c>
      <c r="V2654" s="7">
        <f t="shared" ref="V2654:V2670" si="211">V2653-T2654</f>
        <v>13.461250987858692</v>
      </c>
      <c r="W2654" s="89">
        <f t="shared" si="204"/>
        <v>0.99904064416291793</v>
      </c>
      <c r="Y2654" s="72">
        <v>1.38058E-2</v>
      </c>
    </row>
    <row r="2655" spans="2:25" x14ac:dyDescent="0.3">
      <c r="B2655">
        <v>124</v>
      </c>
      <c r="C2655">
        <v>40</v>
      </c>
      <c r="D2655">
        <v>3</v>
      </c>
      <c r="F2655" s="73">
        <f t="shared" si="199"/>
        <v>0.10856853366547632</v>
      </c>
      <c r="G2655" s="15">
        <v>4.7237800827451E-2</v>
      </c>
      <c r="H2655" s="15">
        <v>0.95276219917254901</v>
      </c>
      <c r="I2655" s="72">
        <f t="shared" si="209"/>
        <v>5.2010830023909403E-3</v>
      </c>
      <c r="J2655" s="72">
        <f t="shared" si="200"/>
        <v>0.10336745066308538</v>
      </c>
      <c r="K2655" s="8">
        <f t="shared" si="201"/>
        <v>3.8637441699007256E-4</v>
      </c>
      <c r="O2655" s="72">
        <v>0.10856853366547632</v>
      </c>
      <c r="P2655" s="72">
        <v>5.2010830023909403E-3</v>
      </c>
      <c r="R2655" s="73">
        <f t="shared" si="197"/>
        <v>3.8583701798152392E-4</v>
      </c>
      <c r="S2655" s="74">
        <f t="shared" si="206"/>
        <v>3.8620752842824659E-4</v>
      </c>
      <c r="T2655">
        <f t="shared" si="202"/>
        <v>1.8133199686257873E-2</v>
      </c>
      <c r="U2655" s="86">
        <f t="shared" si="210"/>
        <v>1.3451928550636404E-3</v>
      </c>
      <c r="V2655" s="7">
        <f t="shared" si="211"/>
        <v>13.443117788172435</v>
      </c>
      <c r="W2655" s="89">
        <f t="shared" si="204"/>
        <v>0.99865480714493637</v>
      </c>
      <c r="Y2655" s="72">
        <v>1.7983200000000001E-2</v>
      </c>
    </row>
    <row r="2656" spans="2:25" x14ac:dyDescent="0.3">
      <c r="B2656">
        <v>124</v>
      </c>
      <c r="C2656">
        <v>40</v>
      </c>
      <c r="D2656">
        <v>5</v>
      </c>
      <c r="F2656" s="73">
        <f t="shared" si="199"/>
        <v>0.16846232804378614</v>
      </c>
      <c r="G2656" s="15">
        <v>3.551058161392643E-2</v>
      </c>
      <c r="H2656" s="15">
        <v>0.96448941838607349</v>
      </c>
      <c r="I2656" s="72">
        <f t="shared" si="209"/>
        <v>5.9876747689416136E-3</v>
      </c>
      <c r="J2656" s="72">
        <f t="shared" si="200"/>
        <v>0.16247465327484453</v>
      </c>
      <c r="K2656" s="8">
        <f t="shared" si="201"/>
        <v>4.4540819051735959E-4</v>
      </c>
      <c r="O2656" s="72">
        <v>8.4231164021893068E-2</v>
      </c>
      <c r="P2656" s="72">
        <v>2.9938373844708068E-3</v>
      </c>
      <c r="R2656" s="73">
        <f t="shared" si="197"/>
        <v>2.2209476145925865E-4</v>
      </c>
      <c r="S2656" s="74">
        <f t="shared" si="206"/>
        <v>2.223939241770712E-4</v>
      </c>
      <c r="T2656">
        <f t="shared" si="202"/>
        <v>2.4120874455199486E-2</v>
      </c>
      <c r="U2656" s="86">
        <f t="shared" si="210"/>
        <v>1.7893823779821577E-3</v>
      </c>
      <c r="V2656" s="7">
        <f t="shared" si="211"/>
        <v>13.418996913717235</v>
      </c>
      <c r="W2656" s="89">
        <f t="shared" si="204"/>
        <v>0.99821061762201779</v>
      </c>
      <c r="Y2656" s="72">
        <v>2.4465066666666702E-2</v>
      </c>
    </row>
    <row r="2657" spans="2:25" x14ac:dyDescent="0.3">
      <c r="B2657">
        <v>124</v>
      </c>
      <c r="C2657">
        <v>40</v>
      </c>
      <c r="D2657">
        <v>8</v>
      </c>
      <c r="F2657" s="73">
        <f t="shared" si="199"/>
        <v>0.33227299617396899</v>
      </c>
      <c r="G2657" s="15">
        <v>2.4729599598670764E-2</v>
      </c>
      <c r="H2657" s="15">
        <v>0.97527040040132917</v>
      </c>
      <c r="I2657" s="72">
        <f t="shared" si="209"/>
        <v>8.0373080069111504E-3</v>
      </c>
      <c r="J2657" s="72">
        <f t="shared" si="200"/>
        <v>0.32423568816705783</v>
      </c>
      <c r="K2657" s="8">
        <f t="shared" si="201"/>
        <v>5.9894998550116753E-4</v>
      </c>
      <c r="O2657" s="72">
        <v>0.11075766539132299</v>
      </c>
      <c r="P2657" s="72">
        <v>2.6791026689703835E-3</v>
      </c>
      <c r="R2657" s="73">
        <f t="shared" si="197"/>
        <v>1.987464887960224E-4</v>
      </c>
      <c r="S2657" s="74">
        <f t="shared" si="206"/>
        <v>1.9910275976575489E-4</v>
      </c>
      <c r="T2657">
        <f t="shared" si="202"/>
        <v>3.2158182462110635E-2</v>
      </c>
      <c r="U2657" s="86">
        <f t="shared" si="210"/>
        <v>2.3856218443702249E-3</v>
      </c>
      <c r="V2657" s="7">
        <f t="shared" si="211"/>
        <v>13.386838731255125</v>
      </c>
      <c r="W2657" s="89">
        <f t="shared" si="204"/>
        <v>0.99761437815562981</v>
      </c>
      <c r="Y2657" s="72">
        <v>3.7250366666666701E-2</v>
      </c>
    </row>
    <row r="2658" spans="2:25" x14ac:dyDescent="0.3">
      <c r="B2658">
        <v>124</v>
      </c>
      <c r="C2658">
        <v>40</v>
      </c>
      <c r="D2658">
        <v>13</v>
      </c>
      <c r="F2658" s="73">
        <f t="shared" si="199"/>
        <v>0.51618320637148163</v>
      </c>
      <c r="G2658" s="15">
        <v>1.7287945996707202E-2</v>
      </c>
      <c r="H2658" s="15">
        <v>0.98271205400329276</v>
      </c>
      <c r="I2658" s="72">
        <f t="shared" si="209"/>
        <v>8.8612324775554849E-3</v>
      </c>
      <c r="J2658" s="72">
        <f t="shared" si="200"/>
        <v>0.50732197389392619</v>
      </c>
      <c r="K2658" s="8">
        <f t="shared" si="201"/>
        <v>6.6193614903768043E-4</v>
      </c>
      <c r="O2658" s="72">
        <v>0.10323664127429633</v>
      </c>
      <c r="P2658" s="72">
        <v>1.7722464955110969E-3</v>
      </c>
      <c r="R2658" s="73">
        <f t="shared" si="197"/>
        <v>1.3147229195186182E-4</v>
      </c>
      <c r="S2658" s="74">
        <f t="shared" si="206"/>
        <v>1.3178668514674503E-4</v>
      </c>
      <c r="T2658">
        <f t="shared" si="202"/>
        <v>4.101941493966612E-2</v>
      </c>
      <c r="U2658" s="86">
        <f t="shared" si="210"/>
        <v>3.042983304129534E-3</v>
      </c>
      <c r="V2658" s="7">
        <f t="shared" si="211"/>
        <v>13.345819316315458</v>
      </c>
      <c r="W2658" s="89">
        <f t="shared" si="204"/>
        <v>0.99695701669587045</v>
      </c>
      <c r="Y2658" s="72">
        <v>5.7111433333333302E-2</v>
      </c>
    </row>
    <row r="2659" spans="2:25" x14ac:dyDescent="0.3">
      <c r="B2659">
        <v>124</v>
      </c>
      <c r="C2659">
        <v>40</v>
      </c>
      <c r="D2659">
        <v>20</v>
      </c>
      <c r="F2659" s="73">
        <f t="shared" si="199"/>
        <v>0.51429707447938611</v>
      </c>
      <c r="G2659" s="15">
        <v>2.3638062249711635E-2</v>
      </c>
      <c r="H2659" s="15">
        <v>0.97636193775028846</v>
      </c>
      <c r="I2659" s="72">
        <f t="shared" si="209"/>
        <v>1.249287492287314E-2</v>
      </c>
      <c r="J2659" s="72">
        <f t="shared" si="200"/>
        <v>0.50180419955651301</v>
      </c>
      <c r="K2659" s="8">
        <f t="shared" si="201"/>
        <v>9.3608901984761766E-4</v>
      </c>
      <c r="O2659" s="72">
        <v>7.3471010639912307E-2</v>
      </c>
      <c r="P2659" s="72">
        <v>1.7846964175533058E-3</v>
      </c>
      <c r="R2659" s="73">
        <f t="shared" si="197"/>
        <v>1.3239587667309392E-4</v>
      </c>
      <c r="S2659" s="74">
        <f t="shared" si="206"/>
        <v>1.3279998480965837E-4</v>
      </c>
      <c r="T2659">
        <f t="shared" si="202"/>
        <v>5.351228986253926E-2</v>
      </c>
      <c r="U2659" s="86">
        <f t="shared" si="210"/>
        <v>3.9697544408411915E-3</v>
      </c>
      <c r="V2659" s="7">
        <f t="shared" si="211"/>
        <v>13.292307026452919</v>
      </c>
      <c r="W2659" s="89">
        <f t="shared" si="204"/>
        <v>0.99603024555915876</v>
      </c>
      <c r="Y2659" s="72">
        <v>7.6898733333333302E-2</v>
      </c>
    </row>
    <row r="2660" spans="2:25" x14ac:dyDescent="0.3">
      <c r="B2660">
        <v>124</v>
      </c>
      <c r="C2660">
        <v>40</v>
      </c>
      <c r="D2660">
        <v>30</v>
      </c>
      <c r="F2660" s="73">
        <f t="shared" si="199"/>
        <v>0.37587603317586765</v>
      </c>
      <c r="G2660" s="15">
        <v>2.2182625980593437E-2</v>
      </c>
      <c r="H2660" s="15">
        <v>0.9778173740194066</v>
      </c>
      <c r="I2660" s="72">
        <f t="shared" si="209"/>
        <v>8.3434844134363476E-3</v>
      </c>
      <c r="J2660" s="72">
        <f t="shared" si="200"/>
        <v>0.3675325487624313</v>
      </c>
      <c r="K2660" s="8">
        <f t="shared" si="201"/>
        <v>6.2769272458362889E-4</v>
      </c>
      <c r="O2660" s="72">
        <v>3.7587603317586767E-2</v>
      </c>
      <c r="P2660" s="72">
        <v>8.3434844134363476E-4</v>
      </c>
      <c r="R2660" s="73">
        <f t="shared" si="197"/>
        <v>6.1895284966144963E-5</v>
      </c>
      <c r="S2660" s="74">
        <f t="shared" si="206"/>
        <v>6.2141973340777145E-5</v>
      </c>
      <c r="T2660">
        <f t="shared" si="202"/>
        <v>6.1855774275975606E-2</v>
      </c>
      <c r="U2660" s="86">
        <f t="shared" si="210"/>
        <v>4.5887072905026411E-3</v>
      </c>
      <c r="V2660" s="7">
        <f t="shared" si="211"/>
        <v>13.230451252176943</v>
      </c>
      <c r="W2660" s="89">
        <f t="shared" si="204"/>
        <v>0.99541129270949735</v>
      </c>
      <c r="Y2660" s="72">
        <v>9.1360899999999995E-2</v>
      </c>
    </row>
    <row r="2661" spans="2:25" x14ac:dyDescent="0.3">
      <c r="B2661">
        <v>124</v>
      </c>
      <c r="C2661">
        <v>40</v>
      </c>
      <c r="D2661">
        <v>44</v>
      </c>
      <c r="F2661" s="73">
        <f t="shared" si="199"/>
        <v>0.43087394829594317</v>
      </c>
      <c r="G2661" s="15">
        <v>3.4560090566147367E-2</v>
      </c>
      <c r="H2661" s="15">
        <v>0.96543990943385272</v>
      </c>
      <c r="I2661" s="72">
        <f t="shared" si="209"/>
        <v>1.5189732982515303E-2</v>
      </c>
      <c r="J2661" s="72">
        <f t="shared" si="200"/>
        <v>0.41568421531342786</v>
      </c>
      <c r="K2661" s="8">
        <f t="shared" si="201"/>
        <v>1.1480888061180816E-3</v>
      </c>
      <c r="O2661" s="72">
        <v>3.0776710592567369E-2</v>
      </c>
      <c r="P2661" s="72">
        <v>1.0849809273225217E-3</v>
      </c>
      <c r="R2661" s="73">
        <f t="shared" si="197"/>
        <v>8.0488199356270172E-5</v>
      </c>
      <c r="S2661" s="74">
        <f t="shared" si="206"/>
        <v>8.085923873455592E-5</v>
      </c>
      <c r="T2661">
        <f t="shared" si="202"/>
        <v>7.7045507258490908E-2</v>
      </c>
      <c r="U2661" s="86">
        <f t="shared" si="210"/>
        <v>5.7155420814904235E-3</v>
      </c>
      <c r="V2661" s="7">
        <f t="shared" si="211"/>
        <v>13.153405744918452</v>
      </c>
      <c r="W2661" s="89">
        <f t="shared" si="204"/>
        <v>0.99428445791850961</v>
      </c>
      <c r="Y2661" s="72">
        <v>0.107940966666667</v>
      </c>
    </row>
    <row r="2662" spans="2:25" x14ac:dyDescent="0.3">
      <c r="B2662">
        <v>124</v>
      </c>
      <c r="C2662">
        <v>40</v>
      </c>
      <c r="D2662">
        <v>65</v>
      </c>
      <c r="F2662" s="73">
        <f t="shared" si="199"/>
        <v>0.2648117645887399</v>
      </c>
      <c r="G2662" s="15">
        <v>4.6266529194729768E-2</v>
      </c>
      <c r="H2662" s="15">
        <v>0.95373347080527027</v>
      </c>
      <c r="I2662" s="72">
        <f t="shared" si="209"/>
        <v>1.2092967947140374E-2</v>
      </c>
      <c r="J2662" s="72">
        <f t="shared" si="200"/>
        <v>0.25271879664159952</v>
      </c>
      <c r="K2662" s="8">
        <f t="shared" si="201"/>
        <v>9.1937922251142021E-4</v>
      </c>
      <c r="O2662" s="72">
        <v>1.2610084028035233E-2</v>
      </c>
      <c r="P2662" s="72">
        <v>5.7585561653049398E-4</v>
      </c>
      <c r="R2662" s="73">
        <f t="shared" si="197"/>
        <v>4.2719259386535161E-5</v>
      </c>
      <c r="S2662" s="74">
        <f t="shared" si="206"/>
        <v>4.2964826661341997E-5</v>
      </c>
      <c r="T2662">
        <f t="shared" si="202"/>
        <v>8.9138475205631285E-2</v>
      </c>
      <c r="U2662" s="86">
        <f t="shared" si="210"/>
        <v>6.6126465286076618E-3</v>
      </c>
      <c r="V2662" s="7">
        <f t="shared" si="211"/>
        <v>13.06426726971282</v>
      </c>
      <c r="W2662" s="89">
        <f t="shared" si="204"/>
        <v>0.99338735347139229</v>
      </c>
      <c r="Y2662" s="72">
        <v>0.11812903333333299</v>
      </c>
    </row>
    <row r="2663" spans="2:25" x14ac:dyDescent="0.3">
      <c r="B2663">
        <v>124</v>
      </c>
      <c r="C2663">
        <v>40</v>
      </c>
      <c r="D2663">
        <v>90</v>
      </c>
      <c r="F2663" s="73">
        <f t="shared" si="199"/>
        <v>0.1603012790193511</v>
      </c>
      <c r="G2663" s="15">
        <v>7.0300697495857808E-2</v>
      </c>
      <c r="H2663" s="15">
        <v>0.92969930250414223</v>
      </c>
      <c r="I2663" s="72">
        <f t="shared" si="209"/>
        <v>1.1213767416018448E-2</v>
      </c>
      <c r="J2663" s="72">
        <f t="shared" si="200"/>
        <v>0.14908751160333264</v>
      </c>
      <c r="K2663" s="8">
        <f t="shared" si="201"/>
        <v>8.5835410318155182E-4</v>
      </c>
      <c r="O2663" s="72">
        <v>6.4120511607740436E-3</v>
      </c>
      <c r="P2663" s="72">
        <v>4.4855069664073797E-4</v>
      </c>
      <c r="R2663" s="73">
        <f t="shared" si="197"/>
        <v>3.327527423150876E-5</v>
      </c>
      <c r="S2663" s="74">
        <f t="shared" si="206"/>
        <v>3.3496776574845959E-5</v>
      </c>
      <c r="T2663">
        <f t="shared" si="202"/>
        <v>0.10035224262164974</v>
      </c>
      <c r="U2663" s="86">
        <f t="shared" si="210"/>
        <v>7.4445283843953807E-3</v>
      </c>
      <c r="V2663" s="7">
        <f t="shared" si="211"/>
        <v>12.96391502709117</v>
      </c>
      <c r="W2663" s="89">
        <f t="shared" si="204"/>
        <v>0.99255547161560465</v>
      </c>
      <c r="Y2663" s="72">
        <v>0.124296166666667</v>
      </c>
    </row>
    <row r="2664" spans="2:25" x14ac:dyDescent="0.3">
      <c r="B2664">
        <v>124</v>
      </c>
      <c r="C2664">
        <v>40</v>
      </c>
      <c r="D2664">
        <v>120</v>
      </c>
      <c r="F2664" s="73">
        <f t="shared" si="199"/>
        <v>0.12881766423561761</v>
      </c>
      <c r="G2664" s="15">
        <v>8.9893310273681429E-2</v>
      </c>
      <c r="H2664" s="15">
        <v>0.91010668972631859</v>
      </c>
      <c r="I2664" s="72">
        <f t="shared" si="209"/>
        <v>1.154508027464755E-2</v>
      </c>
      <c r="J2664" s="72">
        <f t="shared" si="200"/>
        <v>0.11727258396097005</v>
      </c>
      <c r="K2664" s="8">
        <f t="shared" si="201"/>
        <v>8.9055507155989312E-4</v>
      </c>
      <c r="O2664" s="72">
        <v>4.2939221411872532E-3</v>
      </c>
      <c r="P2664" s="72">
        <v>3.8483600915491836E-4</v>
      </c>
      <c r="R2664" s="73">
        <f t="shared" si="197"/>
        <v>2.8548665367575562E-5</v>
      </c>
      <c r="S2664" s="74">
        <f t="shared" si="206"/>
        <v>2.8762790779951334E-5</v>
      </c>
      <c r="T2664">
        <f t="shared" si="202"/>
        <v>0.11189732289629729</v>
      </c>
      <c r="U2664" s="86">
        <f t="shared" si="210"/>
        <v>8.3009883454226475E-3</v>
      </c>
      <c r="V2664" s="7">
        <f t="shared" si="211"/>
        <v>12.852017704194873</v>
      </c>
      <c r="W2664" s="89">
        <f t="shared" si="204"/>
        <v>0.9916990116545773</v>
      </c>
      <c r="Y2664" s="72">
        <v>0.12925233333333302</v>
      </c>
    </row>
    <row r="2665" spans="2:25" x14ac:dyDescent="0.3">
      <c r="B2665">
        <v>124</v>
      </c>
      <c r="C2665">
        <v>40</v>
      </c>
      <c r="D2665">
        <v>240</v>
      </c>
      <c r="F2665" s="73">
        <f t="shared" si="199"/>
        <v>0.29994013752185122</v>
      </c>
      <c r="G2665" s="15">
        <v>0.10680025954599566</v>
      </c>
      <c r="H2665" s="15">
        <v>0.8931997404540043</v>
      </c>
      <c r="I2665" s="72">
        <f t="shared" si="209"/>
        <v>4.8305521225549673E-2</v>
      </c>
      <c r="J2665" s="72">
        <f t="shared" si="200"/>
        <v>0.25163461629630157</v>
      </c>
      <c r="K2665" s="8">
        <f t="shared" si="201"/>
        <v>3.758594357505658E-3</v>
      </c>
      <c r="O2665" s="72">
        <v>2.4995011460154271E-3</v>
      </c>
      <c r="P2665" s="72">
        <v>4.0254601021291395E-4</v>
      </c>
      <c r="R2665" s="73">
        <f t="shared" si="197"/>
        <v>2.9862463665646432E-5</v>
      </c>
      <c r="S2665" s="74">
        <f t="shared" si="206"/>
        <v>3.0112426567636783E-5</v>
      </c>
      <c r="T2665">
        <f t="shared" si="202"/>
        <v>0.16020284412184696</v>
      </c>
      <c r="U2665" s="86">
        <f t="shared" si="210"/>
        <v>1.1884483985300219E-2</v>
      </c>
      <c r="V2665" s="7">
        <f t="shared" si="211"/>
        <v>12.691814860073027</v>
      </c>
      <c r="W2665" s="89">
        <f t="shared" si="204"/>
        <v>0.98811551601469982</v>
      </c>
      <c r="Y2665" s="72">
        <v>0.140735533333333</v>
      </c>
    </row>
    <row r="2666" spans="2:25" x14ac:dyDescent="0.3">
      <c r="B2666">
        <v>124</v>
      </c>
      <c r="C2666">
        <v>40</v>
      </c>
      <c r="D2666">
        <v>310</v>
      </c>
      <c r="F2666" s="73">
        <f t="shared" si="199"/>
        <v>8.4609618101231077E-2</v>
      </c>
      <c r="G2666" s="15">
        <v>0.12370720881830968</v>
      </c>
      <c r="H2666" s="15">
        <v>0.87629279118169034</v>
      </c>
      <c r="I2666" s="72">
        <f t="shared" si="209"/>
        <v>1.0462248404820918E-2</v>
      </c>
      <c r="J2666" s="72">
        <f t="shared" si="200"/>
        <v>7.4147369696410156E-2</v>
      </c>
      <c r="K2666" s="8">
        <f t="shared" si="201"/>
        <v>8.2433036726165421E-4</v>
      </c>
      <c r="O2666" s="72">
        <v>1.2087088300175867E-3</v>
      </c>
      <c r="P2666" s="72">
        <v>1.4946069149744169E-4</v>
      </c>
      <c r="R2666" s="73">
        <f t="shared" si="197"/>
        <v>1.108758839001791E-5</v>
      </c>
      <c r="S2666" s="74">
        <f t="shared" si="206"/>
        <v>1.1220943513504108E-5</v>
      </c>
      <c r="T2666">
        <f t="shared" si="202"/>
        <v>0.17066509252666787</v>
      </c>
      <c r="U2666" s="86">
        <f t="shared" si="210"/>
        <v>1.2660615172601473E-2</v>
      </c>
      <c r="V2666" s="7">
        <f t="shared" si="211"/>
        <v>12.521149767546358</v>
      </c>
      <c r="W2666" s="89">
        <f t="shared" si="204"/>
        <v>0.98733938482739858</v>
      </c>
      <c r="Y2666" s="72">
        <v>0.1439926</v>
      </c>
    </row>
    <row r="2667" spans="2:25" x14ac:dyDescent="0.3">
      <c r="B2667">
        <v>124</v>
      </c>
      <c r="C2667">
        <v>40</v>
      </c>
      <c r="D2667">
        <v>430</v>
      </c>
      <c r="F2667" s="73">
        <f t="shared" si="199"/>
        <v>6.1720646768439157E-2</v>
      </c>
      <c r="G2667" s="15">
        <v>0.11890111174280568</v>
      </c>
      <c r="H2667" s="15">
        <v>0.8810988882571944</v>
      </c>
      <c r="I2667" s="72">
        <f t="shared" si="209"/>
        <v>7.383317373603141E-3</v>
      </c>
      <c r="J2667" s="72">
        <f t="shared" si="200"/>
        <v>5.4337329394836015E-2</v>
      </c>
      <c r="K2667" s="8">
        <f t="shared" si="201"/>
        <v>5.8966768313402059E-4</v>
      </c>
      <c r="O2667" s="72">
        <v>5.143387230703263E-4</v>
      </c>
      <c r="P2667" s="72">
        <v>6.1527644780026174E-5</v>
      </c>
      <c r="R2667" s="73">
        <f t="shared" si="197"/>
        <v>4.5643653397645612E-6</v>
      </c>
      <c r="S2667" s="74">
        <f t="shared" si="206"/>
        <v>4.6228940219603198E-6</v>
      </c>
      <c r="T2667">
        <f t="shared" si="202"/>
        <v>0.17804840990027102</v>
      </c>
      <c r="U2667" s="86">
        <f t="shared" si="210"/>
        <v>1.320833901337322E-2</v>
      </c>
      <c r="V2667" s="7">
        <f t="shared" si="211"/>
        <v>12.343101357646088</v>
      </c>
      <c r="W2667" s="89">
        <f t="shared" si="204"/>
        <v>0.98679166098662674</v>
      </c>
      <c r="Y2667" s="72">
        <v>0.14636859999999999</v>
      </c>
    </row>
    <row r="2668" spans="2:25" x14ac:dyDescent="0.3">
      <c r="B2668">
        <v>124</v>
      </c>
      <c r="C2668">
        <v>40</v>
      </c>
      <c r="D2668">
        <v>506</v>
      </c>
      <c r="F2668" s="73">
        <f t="shared" si="199"/>
        <v>6.5022315669505851E-2</v>
      </c>
      <c r="G2668" s="15">
        <v>0.14672850781420566</v>
      </c>
      <c r="H2668" s="15">
        <v>0.85327149218579434</v>
      </c>
      <c r="I2668" s="72">
        <f t="shared" si="209"/>
        <v>9.7070696387770213E-3</v>
      </c>
      <c r="J2668" s="72">
        <f t="shared" si="200"/>
        <v>5.5315246030728828E-2</v>
      </c>
      <c r="K2668" s="8">
        <f t="shared" si="201"/>
        <v>7.8643684091307057E-4</v>
      </c>
      <c r="O2668" s="72">
        <v>8.5555678512507698E-4</v>
      </c>
      <c r="P2668" s="72">
        <v>1.2772460051022397E-4</v>
      </c>
      <c r="R2668" s="73">
        <f t="shared" si="197"/>
        <v>9.4751187322124468E-6</v>
      </c>
      <c r="S2668" s="74">
        <f t="shared" si="206"/>
        <v>9.6019444699592536E-6</v>
      </c>
      <c r="T2668">
        <f t="shared" si="202"/>
        <v>0.18775547953904803</v>
      </c>
      <c r="U2668" s="86">
        <f t="shared" si="210"/>
        <v>1.3928448037021366E-2</v>
      </c>
      <c r="V2668" s="7">
        <f t="shared" si="211"/>
        <v>12.15534587810704</v>
      </c>
      <c r="W2668" s="89">
        <f t="shared" si="204"/>
        <v>0.98607155196297869</v>
      </c>
      <c r="Y2668" s="72">
        <v>0.14887166666666701</v>
      </c>
    </row>
    <row r="2669" spans="2:25" x14ac:dyDescent="0.3">
      <c r="B2669">
        <v>124</v>
      </c>
      <c r="C2669">
        <v>40</v>
      </c>
      <c r="D2669">
        <v>630</v>
      </c>
      <c r="F2669" s="73">
        <f t="shared" si="199"/>
        <v>7.6256162966151689E-2</v>
      </c>
      <c r="G2669" s="15">
        <v>0.15317554135537834</v>
      </c>
      <c r="H2669" s="15">
        <v>0.84682445864462164</v>
      </c>
      <c r="I2669" s="72">
        <f t="shared" si="209"/>
        <v>1.17306057399496E-2</v>
      </c>
      <c r="J2669" s="72">
        <f t="shared" si="200"/>
        <v>6.4525557226202096E-2</v>
      </c>
      <c r="K2669" s="8">
        <f t="shared" si="201"/>
        <v>9.6505733835822486E-4</v>
      </c>
      <c r="O2669" s="72">
        <v>6.1496905617864262E-4</v>
      </c>
      <c r="P2669" s="72">
        <v>9.4601659193141937E-5</v>
      </c>
      <c r="R2669" s="73">
        <f t="shared" si="197"/>
        <v>7.0179272398473307E-6</v>
      </c>
      <c r="S2669" s="74">
        <f t="shared" si="206"/>
        <v>7.1170567956013943E-6</v>
      </c>
      <c r="T2669">
        <f t="shared" si="202"/>
        <v>0.19948608527899764</v>
      </c>
      <c r="U2669" s="86">
        <f t="shared" si="210"/>
        <v>1.4798671014762435E-2</v>
      </c>
      <c r="V2669" s="7">
        <f t="shared" si="211"/>
        <v>11.955859792828042</v>
      </c>
      <c r="W2669" s="89">
        <f t="shared" si="204"/>
        <v>0.9852013289852376</v>
      </c>
      <c r="Y2669" s="72">
        <v>0.1518072</v>
      </c>
    </row>
    <row r="2670" spans="2:25" x14ac:dyDescent="0.3">
      <c r="B2670">
        <v>124</v>
      </c>
      <c r="C2670">
        <v>40</v>
      </c>
      <c r="D2670">
        <v>758</v>
      </c>
      <c r="F2670" s="73">
        <f t="shared" si="199"/>
        <v>7.2619319344613589E-2</v>
      </c>
      <c r="G2670" s="15">
        <v>7.7699664986115066E-2</v>
      </c>
      <c r="H2670" s="15">
        <v>0.92230033501388486</v>
      </c>
      <c r="I2670" s="72">
        <f t="shared" si="209"/>
        <v>5.7190494334315384E-3</v>
      </c>
      <c r="J2670" s="72">
        <f t="shared" si="200"/>
        <v>6.6900269911182045E-2</v>
      </c>
      <c r="K2670" s="8">
        <f t="shared" si="201"/>
        <v>4.7834698068826659E-4</v>
      </c>
      <c r="O2670" s="72">
        <v>5.6733843237979367E-4</v>
      </c>
      <c r="P2670" s="72">
        <v>4.4680073698683894E-5</v>
      </c>
      <c r="R2670" s="73">
        <f t="shared" si="197"/>
        <v>3.3145455266086029E-6</v>
      </c>
      <c r="S2670" s="74">
        <f t="shared" si="206"/>
        <v>3.3643331866214613E-6</v>
      </c>
      <c r="T2670">
        <f t="shared" si="202"/>
        <v>0.20520513471242918</v>
      </c>
      <c r="U2670" s="86">
        <f t="shared" si="210"/>
        <v>1.5222932842168337E-2</v>
      </c>
      <c r="V2670" s="7">
        <f t="shared" si="211"/>
        <v>11.750654658115613</v>
      </c>
      <c r="W2670" s="89">
        <f t="shared" si="204"/>
        <v>0.98477706715783164</v>
      </c>
      <c r="Y2670" s="72">
        <v>0.15460270000000001</v>
      </c>
    </row>
    <row r="2671" spans="2:25" s="18" customFormat="1" x14ac:dyDescent="0.3">
      <c r="B2671" s="18">
        <v>125</v>
      </c>
      <c r="C2671" s="18">
        <v>40</v>
      </c>
      <c r="D2671" s="18">
        <v>0</v>
      </c>
      <c r="E2671" s="93"/>
      <c r="F2671" s="73">
        <f t="shared" si="199"/>
        <v>0</v>
      </c>
      <c r="G2671" s="15">
        <v>0</v>
      </c>
      <c r="H2671" s="15">
        <v>0</v>
      </c>
      <c r="I2671" s="72">
        <f t="shared" si="209"/>
        <v>0</v>
      </c>
      <c r="J2671" s="72">
        <f t="shared" si="200"/>
        <v>0</v>
      </c>
      <c r="K2671" s="8">
        <f t="shared" si="201"/>
        <v>0</v>
      </c>
      <c r="L2671"/>
      <c r="M2671"/>
      <c r="N2671"/>
      <c r="O2671" s="72">
        <v>0</v>
      </c>
      <c r="P2671" s="72">
        <v>0</v>
      </c>
      <c r="Q2671"/>
      <c r="R2671" s="73">
        <f t="shared" si="197"/>
        <v>0</v>
      </c>
      <c r="S2671" s="74">
        <f t="shared" si="206"/>
        <v>0</v>
      </c>
      <c r="T2671">
        <f t="shared" si="202"/>
        <v>0</v>
      </c>
      <c r="U2671" s="86">
        <f>T2671/$V$2671</f>
        <v>0</v>
      </c>
      <c r="V2671">
        <f>2%*1000*0.674</f>
        <v>13.48</v>
      </c>
      <c r="W2671" s="89">
        <f t="shared" si="204"/>
        <v>1</v>
      </c>
      <c r="X2671"/>
      <c r="Y2671" s="72">
        <v>0</v>
      </c>
    </row>
    <row r="2672" spans="2:25" x14ac:dyDescent="0.3">
      <c r="B2672">
        <v>125</v>
      </c>
      <c r="C2672">
        <v>40</v>
      </c>
      <c r="D2672">
        <v>1</v>
      </c>
      <c r="F2672" s="73">
        <f t="shared" si="199"/>
        <v>5.6334737982339268E-2</v>
      </c>
      <c r="G2672" s="15">
        <v>0.10258008351866688</v>
      </c>
      <c r="H2672" s="15">
        <v>0.89741991648133312</v>
      </c>
      <c r="I2672" s="72">
        <f t="shared" si="209"/>
        <v>5.8028203397725827E-3</v>
      </c>
      <c r="J2672" s="72">
        <f t="shared" si="200"/>
        <v>5.0531917642566683E-2</v>
      </c>
      <c r="K2672" s="8">
        <f t="shared" si="201"/>
        <v>4.3047628633327762E-4</v>
      </c>
      <c r="O2672" s="72">
        <v>5.6334737982339268E-2</v>
      </c>
      <c r="P2672" s="72">
        <v>5.8028203397725827E-3</v>
      </c>
      <c r="R2672" s="73">
        <f t="shared" si="197"/>
        <v>4.3047628633327762E-4</v>
      </c>
      <c r="S2672" s="74">
        <f t="shared" si="206"/>
        <v>4.3047628633327762E-4</v>
      </c>
      <c r="T2672">
        <f t="shared" si="202"/>
        <v>5.8028203397725827E-3</v>
      </c>
      <c r="U2672" s="86">
        <f t="shared" ref="U2672:U2689" si="212">T2672/$V$2671</f>
        <v>4.3047628633327762E-4</v>
      </c>
      <c r="V2672" s="7">
        <f>V2671-T2672</f>
        <v>13.474197179660228</v>
      </c>
      <c r="W2672" s="89">
        <f t="shared" si="204"/>
        <v>0.9995695237136667</v>
      </c>
      <c r="Y2672" s="72">
        <v>1.6613000000000001E-3</v>
      </c>
    </row>
    <row r="2673" spans="2:25" x14ac:dyDescent="0.3">
      <c r="B2673">
        <v>125</v>
      </c>
      <c r="C2673">
        <v>40</v>
      </c>
      <c r="D2673">
        <v>2</v>
      </c>
      <c r="F2673" s="73">
        <f t="shared" si="199"/>
        <v>0.57830314570702657</v>
      </c>
      <c r="G2673" s="15">
        <v>1.4509276246354735E-2</v>
      </c>
      <c r="H2673" s="15">
        <v>0.98549072375364533</v>
      </c>
      <c r="I2673" s="72">
        <f t="shared" si="209"/>
        <v>8.374772908052084E-3</v>
      </c>
      <c r="J2673" s="72">
        <f t="shared" si="200"/>
        <v>0.56992837279897446</v>
      </c>
      <c r="K2673" s="8">
        <f t="shared" si="201"/>
        <v>6.2154151348579759E-4</v>
      </c>
      <c r="O2673" s="72">
        <v>0.57830314570702657</v>
      </c>
      <c r="P2673" s="72">
        <v>8.374772908052084E-3</v>
      </c>
      <c r="R2673" s="73">
        <f t="shared" si="197"/>
        <v>6.2127395460327022E-4</v>
      </c>
      <c r="S2673" s="74">
        <f t="shared" si="206"/>
        <v>6.2154151348579759E-4</v>
      </c>
      <c r="T2673">
        <f t="shared" si="202"/>
        <v>1.4177593247824666E-2</v>
      </c>
      <c r="U2673" s="86">
        <f t="shared" si="212"/>
        <v>1.0517502409365478E-3</v>
      </c>
      <c r="V2673" s="7">
        <f t="shared" ref="V2673:V2689" si="213">V2672-T2673</f>
        <v>13.460019586412404</v>
      </c>
      <c r="W2673" s="89">
        <f t="shared" si="204"/>
        <v>0.99894824975906349</v>
      </c>
      <c r="Y2673" s="72">
        <v>1.8713766666666701E-2</v>
      </c>
    </row>
    <row r="2674" spans="2:25" x14ac:dyDescent="0.3">
      <c r="B2674">
        <v>125</v>
      </c>
      <c r="C2674">
        <v>40</v>
      </c>
      <c r="D2674">
        <v>3</v>
      </c>
      <c r="F2674" s="73">
        <f t="shared" si="199"/>
        <v>0.27071260593712299</v>
      </c>
      <c r="G2674" s="15">
        <v>3.0668883169518001E-2</v>
      </c>
      <c r="H2674" s="15">
        <v>0.96933111683048201</v>
      </c>
      <c r="I2674" s="72">
        <f t="shared" si="209"/>
        <v>8.2798989527979577E-3</v>
      </c>
      <c r="J2674" s="72">
        <f t="shared" si="200"/>
        <v>0.26243270698432503</v>
      </c>
      <c r="K2674" s="8">
        <f t="shared" si="201"/>
        <v>6.1514761547273931E-4</v>
      </c>
      <c r="O2674" s="72">
        <v>0.27071260593712299</v>
      </c>
      <c r="P2674" s="72">
        <v>8.2798989527979577E-3</v>
      </c>
      <c r="R2674" s="73">
        <f t="shared" si="197"/>
        <v>6.1423582735889914E-4</v>
      </c>
      <c r="S2674" s="74">
        <f t="shared" si="206"/>
        <v>6.1488253020819329E-4</v>
      </c>
      <c r="T2674">
        <f t="shared" si="202"/>
        <v>2.2457492200622625E-2</v>
      </c>
      <c r="U2674" s="86">
        <f t="shared" si="212"/>
        <v>1.6659860682954469E-3</v>
      </c>
      <c r="V2674" s="7">
        <f t="shared" si="213"/>
        <v>13.437562094211781</v>
      </c>
      <c r="W2674" s="89">
        <f t="shared" si="204"/>
        <v>0.99833401393170451</v>
      </c>
      <c r="Y2674" s="72">
        <v>2.6696233333333298E-2</v>
      </c>
    </row>
    <row r="2675" spans="2:25" x14ac:dyDescent="0.3">
      <c r="B2675">
        <v>125</v>
      </c>
      <c r="C2675">
        <v>40</v>
      </c>
      <c r="D2675">
        <v>5</v>
      </c>
      <c r="F2675" s="73">
        <f t="shared" si="199"/>
        <v>0.32297515408626598</v>
      </c>
      <c r="G2675" s="15">
        <v>1.6009586635010481E-2</v>
      </c>
      <c r="H2675" s="15">
        <v>0.98399041336498949</v>
      </c>
      <c r="I2675" s="72">
        <f t="shared" si="209"/>
        <v>5.1153777532875868E-3</v>
      </c>
      <c r="J2675" s="72">
        <f t="shared" si="200"/>
        <v>0.31785977633297841</v>
      </c>
      <c r="K2675" s="8">
        <f t="shared" si="201"/>
        <v>3.8067751556593971E-4</v>
      </c>
      <c r="O2675" s="72">
        <v>0.16148757704313299</v>
      </c>
      <c r="P2675" s="72">
        <v>2.5576888766437934E-3</v>
      </c>
      <c r="R2675" s="73">
        <f t="shared" si="197"/>
        <v>1.8973953090829321E-4</v>
      </c>
      <c r="S2675" s="74">
        <f t="shared" si="206"/>
        <v>1.9005616182608917E-4</v>
      </c>
      <c r="T2675">
        <f t="shared" si="202"/>
        <v>2.7572869953910211E-2</v>
      </c>
      <c r="U2675" s="86">
        <f t="shared" si="212"/>
        <v>2.0454651301120333E-3</v>
      </c>
      <c r="V2675" s="7">
        <f t="shared" si="213"/>
        <v>13.40998922425787</v>
      </c>
      <c r="W2675" s="89">
        <f t="shared" si="204"/>
        <v>0.99795453486988794</v>
      </c>
      <c r="Y2675" s="72">
        <v>3.6219700000000001E-2</v>
      </c>
    </row>
    <row r="2676" spans="2:25" x14ac:dyDescent="0.3">
      <c r="B2676">
        <v>125</v>
      </c>
      <c r="C2676">
        <v>40</v>
      </c>
      <c r="D2676">
        <v>8</v>
      </c>
      <c r="F2676" s="73">
        <f t="shared" si="199"/>
        <v>0.57953766520966288</v>
      </c>
      <c r="G2676" s="15">
        <v>1.5849164608883613E-2</v>
      </c>
      <c r="H2676" s="15">
        <v>0.98415083539111636</v>
      </c>
      <c r="I2676" s="72">
        <f t="shared" si="209"/>
        <v>9.2529077269209691E-3</v>
      </c>
      <c r="J2676" s="72">
        <f t="shared" si="200"/>
        <v>0.57028475748274188</v>
      </c>
      <c r="K2676" s="8">
        <f t="shared" si="201"/>
        <v>6.9000113066332758E-4</v>
      </c>
      <c r="O2676" s="72">
        <v>0.1931792217365543</v>
      </c>
      <c r="P2676" s="72">
        <v>3.0843025756403233E-3</v>
      </c>
      <c r="R2676" s="73">
        <f t="shared" si="197"/>
        <v>2.2880582905343647E-4</v>
      </c>
      <c r="S2676" s="74">
        <f t="shared" si="206"/>
        <v>2.2927480266750618E-4</v>
      </c>
      <c r="T2676">
        <f t="shared" si="202"/>
        <v>3.682577768083118E-2</v>
      </c>
      <c r="U2676" s="86">
        <f t="shared" si="212"/>
        <v>2.7318826172723428E-3</v>
      </c>
      <c r="V2676" s="7">
        <f t="shared" si="213"/>
        <v>13.373163446577038</v>
      </c>
      <c r="W2676" s="89">
        <f t="shared" si="204"/>
        <v>0.99726811738272769</v>
      </c>
      <c r="Y2676" s="72">
        <v>5.3308366666666697E-2</v>
      </c>
    </row>
    <row r="2677" spans="2:25" x14ac:dyDescent="0.3">
      <c r="B2677">
        <v>125</v>
      </c>
      <c r="C2677">
        <v>40</v>
      </c>
      <c r="D2677">
        <v>13</v>
      </c>
      <c r="F2677" s="73">
        <f t="shared" si="199"/>
        <v>0.70441219043715153</v>
      </c>
      <c r="G2677" s="15">
        <v>1.2844085123482367E-2</v>
      </c>
      <c r="H2677" s="15">
        <v>0.98715591487651766</v>
      </c>
      <c r="I2677" s="72">
        <f t="shared" si="209"/>
        <v>9.0533612566563917E-3</v>
      </c>
      <c r="J2677" s="72">
        <f t="shared" si="200"/>
        <v>0.69535882918049519</v>
      </c>
      <c r="K2677" s="8">
        <f t="shared" si="201"/>
        <v>6.769797806497062E-4</v>
      </c>
      <c r="O2677" s="72">
        <v>0.14088243808743031</v>
      </c>
      <c r="P2677" s="72">
        <v>1.8106722513312784E-3</v>
      </c>
      <c r="R2677" s="73">
        <f t="shared" ref="R2677:R2740" si="214">IF(D2677&gt;D2676,(U2677-U2676)/1/(D2677-D2676),0)</f>
        <v>1.3432286730944196E-4</v>
      </c>
      <c r="S2677" s="74">
        <f t="shared" si="206"/>
        <v>1.3469082683798672E-4</v>
      </c>
      <c r="T2677">
        <f t="shared" si="202"/>
        <v>4.5879138937487574E-2</v>
      </c>
      <c r="U2677" s="86">
        <f t="shared" si="212"/>
        <v>3.4034969538195526E-3</v>
      </c>
      <c r="V2677" s="7">
        <f t="shared" si="213"/>
        <v>13.32728430763955</v>
      </c>
      <c r="W2677" s="89">
        <f t="shared" si="204"/>
        <v>0.99659650304618042</v>
      </c>
      <c r="Y2677" s="72">
        <v>7.4079533333333308E-2</v>
      </c>
    </row>
    <row r="2678" spans="2:25" x14ac:dyDescent="0.3">
      <c r="B2678">
        <v>125</v>
      </c>
      <c r="C2678">
        <v>40</v>
      </c>
      <c r="D2678">
        <v>20</v>
      </c>
      <c r="F2678" s="73">
        <f t="shared" si="199"/>
        <v>0.56070035560240339</v>
      </c>
      <c r="G2678" s="15">
        <v>2.4054261585996533E-2</v>
      </c>
      <c r="H2678" s="15">
        <v>0.97594573841400345</v>
      </c>
      <c r="I2678" s="72">
        <f t="shared" si="209"/>
        <v>1.3485323437635045E-2</v>
      </c>
      <c r="J2678" s="72">
        <f t="shared" si="200"/>
        <v>0.5472150321647683</v>
      </c>
      <c r="K2678" s="8">
        <f t="shared" si="201"/>
        <v>1.0118583145933867E-3</v>
      </c>
      <c r="O2678" s="72">
        <v>8.0100050800343339E-2</v>
      </c>
      <c r="P2678" s="72">
        <v>1.9264747768050065E-3</v>
      </c>
      <c r="R2678" s="73">
        <f t="shared" si="214"/>
        <v>1.4291355911016376E-4</v>
      </c>
      <c r="S2678" s="74">
        <f t="shared" si="206"/>
        <v>1.4340162610779441E-4</v>
      </c>
      <c r="T2678">
        <f t="shared" si="202"/>
        <v>5.936446237512262E-2</v>
      </c>
      <c r="U2678" s="86">
        <f t="shared" si="212"/>
        <v>4.403891867590699E-3</v>
      </c>
      <c r="V2678" s="7">
        <f t="shared" si="213"/>
        <v>13.267919845264426</v>
      </c>
      <c r="W2678" s="89">
        <f t="shared" si="204"/>
        <v>0.99559610813240929</v>
      </c>
      <c r="Y2678" s="72">
        <v>9.0612533333333301E-2</v>
      </c>
    </row>
    <row r="2679" spans="2:25" x14ac:dyDescent="0.3">
      <c r="B2679">
        <v>125</v>
      </c>
      <c r="C2679">
        <v>40</v>
      </c>
      <c r="D2679">
        <v>30</v>
      </c>
      <c r="F2679" s="73">
        <f t="shared" ref="F2679:F2742" si="215">O2679*IF(D2679&gt;D2678,(D2679-D2678),(D2679-0))</f>
        <v>0.5761513653121566</v>
      </c>
      <c r="G2679" s="15">
        <v>3.4671662398373465E-2</v>
      </c>
      <c r="H2679" s="15">
        <v>0.96532833760162662</v>
      </c>
      <c r="I2679" s="72">
        <f t="shared" si="209"/>
        <v>3.3536923493241645E-2</v>
      </c>
      <c r="J2679" s="72">
        <f t="shared" ref="J2679:J2742" si="216">F2679-I2679</f>
        <v>0.54261444181891494</v>
      </c>
      <c r="K2679" s="8">
        <f t="shared" ref="K2679:K2742" si="217">I2679/(T2679+V2679)</f>
        <v>2.5276700405460779E-3</v>
      </c>
      <c r="O2679" s="72">
        <v>5.7615136531215659E-2</v>
      </c>
      <c r="P2679" s="72">
        <v>3.3536923493241648E-3</v>
      </c>
      <c r="R2679" s="73">
        <f t="shared" si="214"/>
        <v>2.4879023362938904E-4</v>
      </c>
      <c r="S2679" s="74">
        <f t="shared" si="206"/>
        <v>2.4989072536259975E-4</v>
      </c>
      <c r="T2679">
        <f t="shared" ref="T2679:T2742" si="218">IF(D2679&gt;D2678,T2678+I2679,I2679)</f>
        <v>9.2901385868364272E-2</v>
      </c>
      <c r="U2679" s="86">
        <f t="shared" si="212"/>
        <v>6.8917942038845895E-3</v>
      </c>
      <c r="V2679" s="7">
        <f t="shared" si="213"/>
        <v>13.175018459396062</v>
      </c>
      <c r="W2679" s="89">
        <f t="shared" ref="W2679:W2742" si="219">100%-U2679</f>
        <v>0.99310820579611536</v>
      </c>
      <c r="Y2679" s="72">
        <v>0.107600766666667</v>
      </c>
    </row>
    <row r="2680" spans="2:25" x14ac:dyDescent="0.3">
      <c r="B2680">
        <v>125</v>
      </c>
      <c r="C2680">
        <v>40</v>
      </c>
      <c r="D2680">
        <v>44</v>
      </c>
      <c r="F2680" s="73">
        <f t="shared" si="215"/>
        <v>0.65408151938475689</v>
      </c>
      <c r="G2680" s="15">
        <v>3.6507637925322189E-2</v>
      </c>
      <c r="H2680" s="15">
        <v>0.96349236207467781</v>
      </c>
      <c r="I2680" s="72">
        <f t="shared" si="209"/>
        <v>2.3039006993998096E-2</v>
      </c>
      <c r="J2680" s="72">
        <f t="shared" si="216"/>
        <v>0.63104251239075881</v>
      </c>
      <c r="K2680" s="8">
        <f t="shared" si="217"/>
        <v>1.7486887828659782E-3</v>
      </c>
      <c r="O2680" s="72">
        <v>4.6720108527482637E-2</v>
      </c>
      <c r="P2680" s="72">
        <v>1.6456433567141498E-3</v>
      </c>
      <c r="R2680" s="73">
        <f t="shared" si="214"/>
        <v>1.2208036770876483E-4</v>
      </c>
      <c r="S2680" s="74">
        <f t="shared" si="206"/>
        <v>1.2292755914840146E-4</v>
      </c>
      <c r="T2680">
        <f t="shared" si="218"/>
        <v>0.11594039286236237</v>
      </c>
      <c r="U2680" s="86">
        <f t="shared" si="212"/>
        <v>8.6009193518072971E-3</v>
      </c>
      <c r="V2680" s="7">
        <f t="shared" si="213"/>
        <v>13.059078066533699</v>
      </c>
      <c r="W2680" s="89">
        <f t="shared" si="219"/>
        <v>0.99139908064819271</v>
      </c>
      <c r="Y2680" s="72">
        <v>0.126888266666667</v>
      </c>
    </row>
    <row r="2681" spans="2:25" x14ac:dyDescent="0.3">
      <c r="B2681">
        <v>125</v>
      </c>
      <c r="C2681">
        <v>40</v>
      </c>
      <c r="D2681">
        <v>65</v>
      </c>
      <c r="F2681" s="73">
        <f t="shared" si="215"/>
        <v>0.57521540828422513</v>
      </c>
      <c r="G2681" s="15">
        <v>3.4438238787044467E-2</v>
      </c>
      <c r="H2681" s="15">
        <v>0.96556176121295545</v>
      </c>
      <c r="I2681" s="72">
        <f t="shared" si="209"/>
        <v>2.0047547303566379E-2</v>
      </c>
      <c r="J2681" s="72">
        <f t="shared" si="216"/>
        <v>0.55516786098065873</v>
      </c>
      <c r="K2681" s="8">
        <f t="shared" si="217"/>
        <v>1.5351426189067607E-3</v>
      </c>
      <c r="O2681" s="72">
        <v>2.7391209918296435E-2</v>
      </c>
      <c r="P2681" s="72">
        <v>9.5464510969363705E-4</v>
      </c>
      <c r="R2681" s="73">
        <f t="shared" si="214"/>
        <v>7.0819370155314292E-5</v>
      </c>
      <c r="S2681" s="74">
        <f t="shared" si="206"/>
        <v>7.1433766217547274E-5</v>
      </c>
      <c r="T2681">
        <f t="shared" si="218"/>
        <v>0.13598794016592874</v>
      </c>
      <c r="U2681" s="86">
        <f t="shared" si="212"/>
        <v>1.0088126125068897E-2</v>
      </c>
      <c r="V2681" s="7">
        <f t="shared" si="213"/>
        <v>12.92309012636777</v>
      </c>
      <c r="W2681" s="89">
        <f t="shared" si="219"/>
        <v>0.98991187387493107</v>
      </c>
      <c r="Y2681" s="72">
        <v>0.14385050000000002</v>
      </c>
    </row>
    <row r="2682" spans="2:25" x14ac:dyDescent="0.3">
      <c r="B2682">
        <v>125</v>
      </c>
      <c r="C2682">
        <v>40</v>
      </c>
      <c r="D2682">
        <v>90</v>
      </c>
      <c r="F2682" s="73">
        <f t="shared" si="215"/>
        <v>0.36336944913713665</v>
      </c>
      <c r="G2682" s="15">
        <v>3.1372439121165691E-2</v>
      </c>
      <c r="H2682" s="15">
        <v>0.96862756087883428</v>
      </c>
      <c r="I2682" s="72">
        <f t="shared" si="209"/>
        <v>1.1196203237323066E-2</v>
      </c>
      <c r="J2682" s="72">
        <f t="shared" si="216"/>
        <v>0.35217324589981358</v>
      </c>
      <c r="K2682" s="8">
        <f t="shared" si="217"/>
        <v>8.6637198439704207E-4</v>
      </c>
      <c r="O2682" s="72">
        <v>1.4534777965485466E-2</v>
      </c>
      <c r="P2682" s="72">
        <v>4.4784812949292261E-4</v>
      </c>
      <c r="R2682" s="73">
        <f t="shared" si="214"/>
        <v>3.3223155006893365E-5</v>
      </c>
      <c r="S2682" s="74">
        <f t="shared" si="206"/>
        <v>3.3561729971824638E-5</v>
      </c>
      <c r="T2682">
        <f t="shared" si="218"/>
        <v>0.14718414340325181</v>
      </c>
      <c r="U2682" s="86">
        <f t="shared" si="212"/>
        <v>1.0918705000241231E-2</v>
      </c>
      <c r="V2682" s="7">
        <f t="shared" si="213"/>
        <v>12.775905982964519</v>
      </c>
      <c r="W2682" s="89">
        <f t="shared" si="219"/>
        <v>0.98908129499975872</v>
      </c>
      <c r="Y2682" s="72">
        <v>0.15456556666666699</v>
      </c>
    </row>
    <row r="2683" spans="2:25" x14ac:dyDescent="0.3">
      <c r="B2683">
        <v>125</v>
      </c>
      <c r="C2683">
        <v>40</v>
      </c>
      <c r="D2683">
        <v>120</v>
      </c>
      <c r="F2683" s="73">
        <f t="shared" si="215"/>
        <v>0.30656241984819677</v>
      </c>
      <c r="G2683" s="15">
        <v>3.331105354502803E-2</v>
      </c>
      <c r="H2683" s="15">
        <v>0.96668894645497205</v>
      </c>
      <c r="I2683" s="72">
        <f t="shared" si="209"/>
        <v>1.0192054745132019E-2</v>
      </c>
      <c r="J2683" s="72">
        <f t="shared" si="216"/>
        <v>0.29637036510306475</v>
      </c>
      <c r="K2683" s="8">
        <f t="shared" si="217"/>
        <v>7.9775592891198285E-4</v>
      </c>
      <c r="O2683" s="72">
        <v>1.0218747328273225E-2</v>
      </c>
      <c r="P2683" s="72">
        <v>3.3973515817106731E-4</v>
      </c>
      <c r="R2683" s="73">
        <f t="shared" si="214"/>
        <v>2.5202904908832915E-5</v>
      </c>
      <c r="S2683" s="74">
        <f t="shared" si="206"/>
        <v>2.5481125804567016E-5</v>
      </c>
      <c r="T2683">
        <f t="shared" si="218"/>
        <v>0.15737619814838383</v>
      </c>
      <c r="U2683" s="86">
        <f t="shared" si="212"/>
        <v>1.1674792147506219E-2</v>
      </c>
      <c r="V2683" s="7">
        <f t="shared" si="213"/>
        <v>12.618529784816134</v>
      </c>
      <c r="W2683" s="89">
        <f t="shared" si="219"/>
        <v>0.98832520785249378</v>
      </c>
      <c r="Y2683" s="72">
        <v>0.16360650000000002</v>
      </c>
    </row>
    <row r="2684" spans="2:25" x14ac:dyDescent="0.3">
      <c r="B2684">
        <v>125</v>
      </c>
      <c r="C2684">
        <v>40</v>
      </c>
      <c r="D2684">
        <v>240</v>
      </c>
      <c r="F2684" s="73">
        <f t="shared" si="215"/>
        <v>0.71401098409611918</v>
      </c>
      <c r="G2684" s="15">
        <v>4.8203072248043669E-2</v>
      </c>
      <c r="H2684" s="15">
        <v>0.95179692775195635</v>
      </c>
      <c r="I2684" s="72">
        <f t="shared" si="209"/>
        <v>4.5529282369080486E-2</v>
      </c>
      <c r="J2684" s="72">
        <f t="shared" si="216"/>
        <v>0.66848170172703869</v>
      </c>
      <c r="K2684" s="8">
        <f t="shared" si="217"/>
        <v>3.6081289298746854E-3</v>
      </c>
      <c r="O2684" s="72">
        <v>5.9500915341343264E-3</v>
      </c>
      <c r="P2684" s="72">
        <v>3.7941068640900407E-4</v>
      </c>
      <c r="R2684" s="73">
        <f t="shared" si="214"/>
        <v>2.8146193353783679E-5</v>
      </c>
      <c r="S2684" s="74">
        <f t="shared" si="206"/>
        <v>2.8478675976444854E-5</v>
      </c>
      <c r="T2684">
        <f t="shared" si="218"/>
        <v>0.20290548051746432</v>
      </c>
      <c r="U2684" s="86">
        <f t="shared" si="212"/>
        <v>1.505233534996026E-2</v>
      </c>
      <c r="V2684" s="7">
        <f t="shared" si="213"/>
        <v>12.415624304298671</v>
      </c>
      <c r="W2684" s="89">
        <f t="shared" si="219"/>
        <v>0.98494766465003969</v>
      </c>
      <c r="Y2684" s="72">
        <v>0.18455846666666698</v>
      </c>
    </row>
    <row r="2685" spans="2:25" x14ac:dyDescent="0.3">
      <c r="B2685">
        <v>125</v>
      </c>
      <c r="C2685">
        <v>40</v>
      </c>
      <c r="D2685">
        <v>310</v>
      </c>
      <c r="F2685" s="73">
        <f t="shared" si="215"/>
        <v>0.20177228879945364</v>
      </c>
      <c r="G2685" s="15">
        <v>6.3095090951059307E-2</v>
      </c>
      <c r="H2685" s="15">
        <v>0.93690490904894064</v>
      </c>
      <c r="I2685" s="72">
        <f t="shared" si="209"/>
        <v>1.2619729875296764E-2</v>
      </c>
      <c r="J2685" s="72">
        <f t="shared" si="216"/>
        <v>0.18915255892415686</v>
      </c>
      <c r="K2685" s="8">
        <f t="shared" si="217"/>
        <v>1.0164394126300539E-3</v>
      </c>
      <c r="O2685" s="72">
        <v>2.8824612685636234E-3</v>
      </c>
      <c r="P2685" s="72">
        <v>1.8028185536138233E-4</v>
      </c>
      <c r="R2685" s="73">
        <f t="shared" si="214"/>
        <v>1.3374024878440826E-5</v>
      </c>
      <c r="S2685" s="74">
        <f t="shared" si="206"/>
        <v>1.3578411684637814E-5</v>
      </c>
      <c r="T2685">
        <f t="shared" si="218"/>
        <v>0.2155252103927611</v>
      </c>
      <c r="U2685" s="86">
        <f t="shared" si="212"/>
        <v>1.5988517091451118E-2</v>
      </c>
      <c r="V2685" s="7">
        <f t="shared" si="213"/>
        <v>12.20009909390591</v>
      </c>
      <c r="W2685" s="89">
        <f t="shared" si="219"/>
        <v>0.9840114829085489</v>
      </c>
      <c r="Y2685" s="72">
        <v>0.190513866666667</v>
      </c>
    </row>
    <row r="2686" spans="2:25" x14ac:dyDescent="0.3">
      <c r="B2686">
        <v>125</v>
      </c>
      <c r="C2686">
        <v>40</v>
      </c>
      <c r="D2686">
        <v>430</v>
      </c>
      <c r="F2686" s="73">
        <f t="shared" si="215"/>
        <v>0.20234582742819157</v>
      </c>
      <c r="G2686" s="15">
        <v>7.8002329798105827E-2</v>
      </c>
      <c r="H2686" s="15">
        <v>0.92199767020189416</v>
      </c>
      <c r="I2686" s="72">
        <f t="shared" si="209"/>
        <v>1.581181820571248E-2</v>
      </c>
      <c r="J2686" s="72">
        <f t="shared" si="216"/>
        <v>0.18653400922247909</v>
      </c>
      <c r="K2686" s="8">
        <f t="shared" si="217"/>
        <v>1.2960401455764129E-3</v>
      </c>
      <c r="O2686" s="72">
        <v>1.6862152285682631E-3</v>
      </c>
      <c r="P2686" s="72">
        <v>1.3176515171427067E-4</v>
      </c>
      <c r="R2686" s="73">
        <f t="shared" si="214"/>
        <v>9.7748628868153383E-6</v>
      </c>
      <c r="S2686" s="74">
        <f t="shared" si="206"/>
        <v>9.9336878243765224E-6</v>
      </c>
      <c r="T2686">
        <f t="shared" si="218"/>
        <v>0.23133702859847358</v>
      </c>
      <c r="U2686" s="86">
        <f t="shared" si="212"/>
        <v>1.7161500637868959E-2</v>
      </c>
      <c r="V2686" s="7">
        <f t="shared" si="213"/>
        <v>11.968762065307438</v>
      </c>
      <c r="W2686" s="89">
        <f t="shared" si="219"/>
        <v>0.98283849936213108</v>
      </c>
      <c r="Y2686" s="72">
        <v>0.19648606666666699</v>
      </c>
    </row>
    <row r="2687" spans="2:25" x14ac:dyDescent="0.3">
      <c r="B2687">
        <v>125</v>
      </c>
      <c r="C2687">
        <v>40</v>
      </c>
      <c r="D2687">
        <v>506</v>
      </c>
      <c r="F2687" s="73">
        <f t="shared" si="215"/>
        <v>0.14212619032794474</v>
      </c>
      <c r="G2687" s="15">
        <v>4.9491761322898002E-2</v>
      </c>
      <c r="H2687" s="15">
        <v>0.95050823867710188</v>
      </c>
      <c r="I2687" s="72">
        <f t="shared" si="209"/>
        <v>6.5528051484874854E-3</v>
      </c>
      <c r="J2687" s="72">
        <f t="shared" si="216"/>
        <v>0.13557338517945725</v>
      </c>
      <c r="K2687" s="8">
        <f t="shared" si="217"/>
        <v>5.4749230645008775E-4</v>
      </c>
      <c r="O2687" s="72">
        <v>1.8700814516834834E-3</v>
      </c>
      <c r="P2687" s="72">
        <v>8.622112037483533E-5</v>
      </c>
      <c r="R2687" s="73">
        <f t="shared" si="214"/>
        <v>6.3962255470946401E-6</v>
      </c>
      <c r="S2687" s="74">
        <f t="shared" si="206"/>
        <v>6.5079110670225417E-6</v>
      </c>
      <c r="T2687">
        <f t="shared" si="218"/>
        <v>0.23788983374696107</v>
      </c>
      <c r="U2687" s="86">
        <f t="shared" si="212"/>
        <v>1.7647613779448151E-2</v>
      </c>
      <c r="V2687" s="7">
        <f t="shared" si="213"/>
        <v>11.730872231560477</v>
      </c>
      <c r="W2687" s="89">
        <f t="shared" si="219"/>
        <v>0.98235238622055188</v>
      </c>
      <c r="Y2687" s="72">
        <v>0.20068093333333301</v>
      </c>
    </row>
    <row r="2688" spans="2:25" x14ac:dyDescent="0.3">
      <c r="B2688">
        <v>125</v>
      </c>
      <c r="C2688">
        <v>40</v>
      </c>
      <c r="D2688">
        <v>630</v>
      </c>
      <c r="F2688" s="73">
        <f t="shared" si="215"/>
        <v>0.17542575483824102</v>
      </c>
      <c r="G2688" s="15">
        <v>6.1894436623595332E-2</v>
      </c>
      <c r="H2688" s="15">
        <v>0.93810556337640461</v>
      </c>
      <c r="I2688" s="72">
        <f t="shared" si="209"/>
        <v>1.0710699114400484E-2</v>
      </c>
      <c r="J2688" s="72">
        <f t="shared" si="216"/>
        <v>0.16471505572384054</v>
      </c>
      <c r="K2688" s="8">
        <f t="shared" si="217"/>
        <v>9.1303518638491843E-4</v>
      </c>
      <c r="O2688" s="72">
        <v>1.4147238293406533E-3</v>
      </c>
      <c r="P2688" s="72">
        <v>8.6376605761294235E-5</v>
      </c>
      <c r="R2688" s="73">
        <f t="shared" si="214"/>
        <v>6.4077600713126165E-6</v>
      </c>
      <c r="S2688" s="74">
        <f t="shared" si="206"/>
        <v>6.5228732186068973E-6</v>
      </c>
      <c r="T2688">
        <f t="shared" si="218"/>
        <v>0.24860053286136155</v>
      </c>
      <c r="U2688" s="86">
        <f t="shared" si="212"/>
        <v>1.8442176028290916E-2</v>
      </c>
      <c r="V2688" s="7">
        <f t="shared" si="213"/>
        <v>11.482271698699115</v>
      </c>
      <c r="W2688" s="89">
        <f t="shared" si="219"/>
        <v>0.9815578239717091</v>
      </c>
      <c r="Y2688" s="72">
        <v>0.20585870000000001</v>
      </c>
    </row>
    <row r="2689" spans="2:25" x14ac:dyDescent="0.3">
      <c r="B2689">
        <v>125</v>
      </c>
      <c r="C2689">
        <v>40</v>
      </c>
      <c r="D2689">
        <v>758</v>
      </c>
      <c r="F2689" s="73">
        <f t="shared" si="215"/>
        <v>0.2111189257482142</v>
      </c>
      <c r="G2689" s="15">
        <v>5.2554897865184996E-2</v>
      </c>
      <c r="H2689" s="15">
        <v>0.94744510213481503</v>
      </c>
      <c r="I2689" s="72">
        <f t="shared" si="209"/>
        <v>1.0866229444015397E-2</v>
      </c>
      <c r="J2689" s="72">
        <f t="shared" si="216"/>
        <v>0.20025269630419881</v>
      </c>
      <c r="K2689" s="8">
        <f t="shared" si="217"/>
        <v>9.4634839944141784E-4</v>
      </c>
      <c r="O2689" s="72">
        <v>1.6493666074079234E-3</v>
      </c>
      <c r="P2689" s="72">
        <v>8.4892417531370291E-5</v>
      </c>
      <c r="R2689" s="73">
        <f t="shared" si="214"/>
        <v>6.2976570868969082E-6</v>
      </c>
      <c r="S2689" s="74">
        <f t="shared" si="206"/>
        <v>6.4159817517571149E-6</v>
      </c>
      <c r="T2689">
        <f t="shared" si="218"/>
        <v>0.25946676230537696</v>
      </c>
      <c r="U2689" s="86">
        <f t="shared" si="212"/>
        <v>1.924827613541372E-2</v>
      </c>
      <c r="V2689" s="7">
        <f t="shared" si="213"/>
        <v>11.222804936393738</v>
      </c>
      <c r="W2689" s="89">
        <f t="shared" si="219"/>
        <v>0.98075172386458631</v>
      </c>
      <c r="Y2689" s="72">
        <v>0.21209003333333298</v>
      </c>
    </row>
    <row r="2690" spans="2:25" s="18" customFormat="1" x14ac:dyDescent="0.3">
      <c r="B2690" s="18">
        <v>126</v>
      </c>
      <c r="C2690" s="18">
        <v>40</v>
      </c>
      <c r="D2690" s="18">
        <v>0</v>
      </c>
      <c r="E2690" s="93"/>
      <c r="F2690" s="73">
        <f t="shared" si="215"/>
        <v>0</v>
      </c>
      <c r="G2690" s="15">
        <v>0</v>
      </c>
      <c r="H2690" s="15">
        <v>0</v>
      </c>
      <c r="I2690" s="72">
        <f t="shared" si="209"/>
        <v>0</v>
      </c>
      <c r="J2690" s="72">
        <f t="shared" si="216"/>
        <v>0</v>
      </c>
      <c r="K2690" s="8">
        <f t="shared" si="217"/>
        <v>0</v>
      </c>
      <c r="L2690"/>
      <c r="M2690"/>
      <c r="N2690"/>
      <c r="O2690" s="72">
        <v>0</v>
      </c>
      <c r="P2690" s="72">
        <v>0</v>
      </c>
      <c r="Q2690"/>
      <c r="R2690" s="73">
        <f t="shared" si="214"/>
        <v>0</v>
      </c>
      <c r="S2690" s="74">
        <f t="shared" si="206"/>
        <v>0</v>
      </c>
      <c r="T2690">
        <f t="shared" si="218"/>
        <v>0</v>
      </c>
      <c r="U2690" s="86">
        <f>T2690/$V$2690</f>
        <v>0</v>
      </c>
      <c r="V2690">
        <f>2%*1000*0.732</f>
        <v>14.64</v>
      </c>
      <c r="W2690" s="89">
        <f t="shared" si="219"/>
        <v>1</v>
      </c>
      <c r="X2690"/>
      <c r="Y2690" s="72">
        <v>0</v>
      </c>
    </row>
    <row r="2691" spans="2:25" x14ac:dyDescent="0.3">
      <c r="B2691">
        <v>126</v>
      </c>
      <c r="C2691">
        <v>40</v>
      </c>
      <c r="D2691">
        <v>1</v>
      </c>
      <c r="F2691" s="73">
        <f t="shared" si="215"/>
        <v>2.9562881057110933E-2</v>
      </c>
      <c r="G2691" s="15">
        <v>0.32492145304161801</v>
      </c>
      <c r="H2691" s="15">
        <v>0.6750785469583821</v>
      </c>
      <c r="I2691" s="72">
        <f t="shared" si="209"/>
        <v>9.6208534370818E-3</v>
      </c>
      <c r="J2691" s="72">
        <f t="shared" si="216"/>
        <v>1.9942027620029133E-2</v>
      </c>
      <c r="K2691" s="8">
        <f t="shared" si="217"/>
        <v>6.5716212001924864E-4</v>
      </c>
      <c r="O2691" s="72">
        <v>2.9562881057110933E-2</v>
      </c>
      <c r="P2691" s="72">
        <v>9.6208534370818E-3</v>
      </c>
      <c r="R2691" s="73">
        <f t="shared" si="214"/>
        <v>6.5716212001924864E-4</v>
      </c>
      <c r="S2691" s="74">
        <f t="shared" si="206"/>
        <v>6.5716212001924864E-4</v>
      </c>
      <c r="T2691">
        <f t="shared" si="218"/>
        <v>9.6208534370818E-3</v>
      </c>
      <c r="U2691" s="86">
        <f t="shared" ref="U2691:U2708" si="220">T2691/$V$2690</f>
        <v>6.5716212001924864E-4</v>
      </c>
      <c r="V2691" s="7">
        <f>V2690-T2691</f>
        <v>14.63037914656292</v>
      </c>
      <c r="W2691" s="89">
        <f t="shared" si="219"/>
        <v>0.99934283787998079</v>
      </c>
      <c r="Y2691" s="72">
        <v>1.51886666666667E-3</v>
      </c>
    </row>
    <row r="2692" spans="2:25" x14ac:dyDescent="0.3">
      <c r="B2692">
        <v>126</v>
      </c>
      <c r="C2692">
        <v>40</v>
      </c>
      <c r="D2692">
        <v>2</v>
      </c>
      <c r="F2692" s="73">
        <f t="shared" si="215"/>
        <v>5.9205086481444033E-3</v>
      </c>
      <c r="G2692" s="15">
        <v>0.29243850740775928</v>
      </c>
      <c r="H2692" s="15">
        <v>0.70756149259224077</v>
      </c>
      <c r="I2692" s="72">
        <f t="shared" si="209"/>
        <v>1.7434482729292065E-3</v>
      </c>
      <c r="J2692" s="72">
        <f t="shared" si="216"/>
        <v>4.1770603752151973E-3</v>
      </c>
      <c r="K2692" s="8">
        <f t="shared" si="217"/>
        <v>1.1916630836862425E-4</v>
      </c>
      <c r="O2692" s="72">
        <v>5.9205086481444033E-3</v>
      </c>
      <c r="P2692" s="72">
        <v>1.7434482729292065E-3</v>
      </c>
      <c r="R2692" s="73">
        <f t="shared" si="214"/>
        <v>1.1908799678478181E-4</v>
      </c>
      <c r="S2692" s="74">
        <f t="shared" si="206"/>
        <v>1.1916630836862419E-4</v>
      </c>
      <c r="T2692">
        <f t="shared" si="218"/>
        <v>1.1364301710011007E-2</v>
      </c>
      <c r="U2692" s="86">
        <f t="shared" si="220"/>
        <v>7.7625011680403045E-4</v>
      </c>
      <c r="V2692" s="7">
        <f t="shared" ref="V2692:V2755" si="221">V2691-T2692</f>
        <v>14.619014844852909</v>
      </c>
      <c r="W2692" s="89">
        <f t="shared" si="219"/>
        <v>0.99922374988319596</v>
      </c>
      <c r="Y2692" s="72">
        <v>1.8230333333333299E-3</v>
      </c>
    </row>
    <row r="2693" spans="2:25" x14ac:dyDescent="0.3">
      <c r="B2693">
        <v>126</v>
      </c>
      <c r="C2693">
        <v>40</v>
      </c>
      <c r="D2693">
        <v>3</v>
      </c>
      <c r="F2693" s="73">
        <f t="shared" si="215"/>
        <v>7.6367925488551539E-3</v>
      </c>
      <c r="G2693" s="15">
        <v>8.2599388391223785E-2</v>
      </c>
      <c r="H2693" s="15">
        <v>0.91740061160877617</v>
      </c>
      <c r="I2693" s="72">
        <f t="shared" si="209"/>
        <v>6.2833700111258341E-4</v>
      </c>
      <c r="J2693" s="72">
        <f t="shared" si="216"/>
        <v>7.0084555477425703E-3</v>
      </c>
      <c r="K2693" s="8">
        <f t="shared" si="217"/>
        <v>4.2980803274429231E-5</v>
      </c>
      <c r="O2693" s="72">
        <v>7.6367925488551539E-3</v>
      </c>
      <c r="P2693" s="72">
        <v>6.2833700111258341E-4</v>
      </c>
      <c r="R2693" s="73">
        <f t="shared" si="214"/>
        <v>4.2919194065067171E-5</v>
      </c>
      <c r="S2693" s="74">
        <f t="shared" si="206"/>
        <v>4.2952535976135678E-5</v>
      </c>
      <c r="T2693">
        <f t="shared" si="218"/>
        <v>1.199263871112359E-2</v>
      </c>
      <c r="U2693" s="86">
        <f t="shared" si="220"/>
        <v>8.1916931086909762E-4</v>
      </c>
      <c r="V2693" s="7">
        <f t="shared" si="221"/>
        <v>14.607022206141785</v>
      </c>
      <c r="W2693" s="89">
        <f t="shared" si="219"/>
        <v>0.99918083068913088</v>
      </c>
      <c r="Y2693" s="72">
        <v>2.2153999999999997E-3</v>
      </c>
    </row>
    <row r="2694" spans="2:25" x14ac:dyDescent="0.3">
      <c r="B2694">
        <v>126</v>
      </c>
      <c r="C2694">
        <v>40</v>
      </c>
      <c r="D2694">
        <v>5</v>
      </c>
      <c r="F2694" s="73">
        <f t="shared" si="215"/>
        <v>1.2163652970350852E-2</v>
      </c>
      <c r="G2694" s="15">
        <v>0.14460193660629733</v>
      </c>
      <c r="H2694" s="15">
        <v>0.85539806339370272</v>
      </c>
      <c r="I2694" s="72">
        <f t="shared" si="209"/>
        <v>1.7603434653366439E-3</v>
      </c>
      <c r="J2694" s="72">
        <f t="shared" si="216"/>
        <v>1.0403309505014209E-2</v>
      </c>
      <c r="K2694" s="8">
        <f t="shared" si="217"/>
        <v>1.2051350648296241E-4</v>
      </c>
      <c r="O2694" s="72">
        <v>6.0818264851754261E-3</v>
      </c>
      <c r="P2694" s="72">
        <v>8.8017173266832197E-4</v>
      </c>
      <c r="R2694" s="73">
        <f t="shared" si="214"/>
        <v>6.0121019991005598E-5</v>
      </c>
      <c r="S2694" s="74">
        <f t="shared" si="206"/>
        <v>6.0170309662106288E-5</v>
      </c>
      <c r="T2694">
        <f t="shared" si="218"/>
        <v>1.3752982176460234E-2</v>
      </c>
      <c r="U2694" s="86">
        <f t="shared" si="220"/>
        <v>9.3941135085110882E-4</v>
      </c>
      <c r="V2694" s="7">
        <f t="shared" si="221"/>
        <v>14.593269223965326</v>
      </c>
      <c r="W2694" s="89">
        <f t="shared" si="219"/>
        <v>0.99906058864914893</v>
      </c>
      <c r="Y2694" s="72">
        <v>2.8403333333333301E-3</v>
      </c>
    </row>
    <row r="2695" spans="2:25" x14ac:dyDescent="0.3">
      <c r="B2695">
        <v>126</v>
      </c>
      <c r="C2695">
        <v>40</v>
      </c>
      <c r="D2695">
        <v>8</v>
      </c>
      <c r="F2695" s="73">
        <f t="shared" si="215"/>
        <v>2.0777270686310786E-2</v>
      </c>
      <c r="G2695" s="15">
        <v>0.16550118778967898</v>
      </c>
      <c r="H2695" s="15">
        <v>0.83449881221032096</v>
      </c>
      <c r="I2695" s="72">
        <f t="shared" si="209"/>
        <v>3.2886537111456761E-3</v>
      </c>
      <c r="J2695" s="72">
        <f t="shared" si="216"/>
        <v>1.748861697516511E-2</v>
      </c>
      <c r="K2695" s="8">
        <f t="shared" si="217"/>
        <v>2.2535414516611471E-4</v>
      </c>
      <c r="O2695" s="72">
        <v>6.9257568954369294E-3</v>
      </c>
      <c r="P2695" s="72">
        <v>1.0962179037152253E-3</v>
      </c>
      <c r="R2695" s="73">
        <f t="shared" si="214"/>
        <v>7.4878272111695749E-5</v>
      </c>
      <c r="S2695" s="74">
        <f t="shared" si="206"/>
        <v>7.4948679752186249E-5</v>
      </c>
      <c r="T2695">
        <f t="shared" si="218"/>
        <v>1.7041635887605912E-2</v>
      </c>
      <c r="U2695" s="86">
        <f t="shared" si="220"/>
        <v>1.1640461671861961E-3</v>
      </c>
      <c r="V2695" s="7">
        <f t="shared" si="221"/>
        <v>14.576227588077719</v>
      </c>
      <c r="W2695" s="89">
        <f t="shared" si="219"/>
        <v>0.99883595383281376</v>
      </c>
      <c r="Y2695" s="72">
        <v>3.90783333333333E-3</v>
      </c>
    </row>
    <row r="2696" spans="2:25" x14ac:dyDescent="0.3">
      <c r="B2696">
        <v>126</v>
      </c>
      <c r="C2696">
        <v>40</v>
      </c>
      <c r="D2696">
        <v>13</v>
      </c>
      <c r="F2696" s="73">
        <f t="shared" si="215"/>
        <v>1.4769566870477016E-2</v>
      </c>
      <c r="G2696" s="15">
        <v>0.17598439832005233</v>
      </c>
      <c r="H2696" s="15">
        <v>0.8240156016799477</v>
      </c>
      <c r="I2696" s="72">
        <f t="shared" si="209"/>
        <v>2.532740076579203E-3</v>
      </c>
      <c r="J2696" s="72">
        <f t="shared" si="216"/>
        <v>1.2236826793897813E-2</v>
      </c>
      <c r="K2696" s="8">
        <f t="shared" si="217"/>
        <v>1.7375826915949074E-4</v>
      </c>
      <c r="O2696" s="72">
        <v>2.9539133740954034E-3</v>
      </c>
      <c r="P2696" s="72">
        <v>5.0654801531584061E-4</v>
      </c>
      <c r="R2696" s="73">
        <f t="shared" si="214"/>
        <v>3.4600274270207715E-5</v>
      </c>
      <c r="S2696" s="74">
        <f t="shared" si="206"/>
        <v>3.4640597524985715E-5</v>
      </c>
      <c r="T2696">
        <f t="shared" si="218"/>
        <v>1.9574375964185115E-2</v>
      </c>
      <c r="U2696" s="86">
        <f t="shared" si="220"/>
        <v>1.3370475385372346E-3</v>
      </c>
      <c r="V2696" s="7">
        <f t="shared" si="221"/>
        <v>14.556653212113535</v>
      </c>
      <c r="W2696" s="89">
        <f t="shared" si="219"/>
        <v>0.99866295246146275</v>
      </c>
      <c r="Y2696" s="72">
        <v>4.6665999999999999E-3</v>
      </c>
    </row>
    <row r="2697" spans="2:25" x14ac:dyDescent="0.3">
      <c r="B2697">
        <v>126</v>
      </c>
      <c r="C2697">
        <v>40</v>
      </c>
      <c r="D2697">
        <v>20</v>
      </c>
      <c r="F2697" s="73">
        <f t="shared" si="215"/>
        <v>2.1318591718698963E-2</v>
      </c>
      <c r="G2697" s="15">
        <v>0.17184265094880469</v>
      </c>
      <c r="H2697" s="15">
        <v>0.82815734905119531</v>
      </c>
      <c r="I2697" s="72">
        <f t="shared" si="209"/>
        <v>3.6990828119184819E-3</v>
      </c>
      <c r="J2697" s="72">
        <f t="shared" si="216"/>
        <v>1.761950890678048E-2</v>
      </c>
      <c r="K2697" s="8">
        <f t="shared" si="217"/>
        <v>2.5411629706478377E-4</v>
      </c>
      <c r="O2697" s="72">
        <v>3.0455131026712805E-3</v>
      </c>
      <c r="P2697" s="72">
        <v>5.2844040170264026E-4</v>
      </c>
      <c r="R2697" s="73">
        <f t="shared" si="214"/>
        <v>3.6095655854005496E-5</v>
      </c>
      <c r="S2697" s="74">
        <f t="shared" si="206"/>
        <v>3.6143982076273517E-5</v>
      </c>
      <c r="T2697">
        <f t="shared" si="218"/>
        <v>2.3273458776103598E-2</v>
      </c>
      <c r="U2697" s="86">
        <f t="shared" si="220"/>
        <v>1.5897171295152731E-3</v>
      </c>
      <c r="V2697" s="7">
        <f t="shared" si="221"/>
        <v>14.533379753337432</v>
      </c>
      <c r="W2697" s="89">
        <f t="shared" si="219"/>
        <v>0.99841028287048472</v>
      </c>
      <c r="Y2697" s="72">
        <v>5.76193333333333E-3</v>
      </c>
    </row>
    <row r="2698" spans="2:25" x14ac:dyDescent="0.3">
      <c r="B2698">
        <v>126</v>
      </c>
      <c r="C2698">
        <v>40</v>
      </c>
      <c r="D2698">
        <v>30</v>
      </c>
      <c r="F2698" s="73">
        <f t="shared" si="215"/>
        <v>2.8719566744511565E-2</v>
      </c>
      <c r="G2698" s="15">
        <v>0.20571401170640999</v>
      </c>
      <c r="H2698" s="15">
        <v>0.79428598829358998</v>
      </c>
      <c r="I2698" s="72">
        <f t="shared" si="209"/>
        <v>6.0165112037031381E-3</v>
      </c>
      <c r="J2698" s="72">
        <f t="shared" si="216"/>
        <v>2.2703055540808426E-2</v>
      </c>
      <c r="K2698" s="8">
        <f t="shared" si="217"/>
        <v>4.1397880643155371E-4</v>
      </c>
      <c r="O2698" s="72">
        <v>2.8719566744511565E-3</v>
      </c>
      <c r="P2698" s="72">
        <v>6.0165112037031379E-4</v>
      </c>
      <c r="R2698" s="73">
        <f t="shared" si="214"/>
        <v>4.1096388003436727E-5</v>
      </c>
      <c r="S2698" s="74">
        <f t="shared" ref="S2698:S2761" si="222">IF(D2698&gt;D2697,(U2698-U2697)/W2697/(D2698-D2697),0)</f>
        <v>4.1161823659590471E-5</v>
      </c>
      <c r="T2698">
        <f t="shared" si="218"/>
        <v>2.9289969979806735E-2</v>
      </c>
      <c r="U2698" s="86">
        <f t="shared" si="220"/>
        <v>2.0006810095496404E-3</v>
      </c>
      <c r="V2698" s="7">
        <f t="shared" si="221"/>
        <v>14.504089783357625</v>
      </c>
      <c r="W2698" s="89">
        <f t="shared" si="219"/>
        <v>0.99799931899045036</v>
      </c>
      <c r="Y2698" s="72">
        <v>7.2376333333333299E-3</v>
      </c>
    </row>
    <row r="2699" spans="2:25" x14ac:dyDescent="0.3">
      <c r="B2699">
        <v>126</v>
      </c>
      <c r="C2699">
        <v>40</v>
      </c>
      <c r="D2699">
        <v>44</v>
      </c>
      <c r="F2699" s="73">
        <f t="shared" si="215"/>
        <v>2.7304236756088281E-2</v>
      </c>
      <c r="G2699" s="15">
        <v>0.23576103952947933</v>
      </c>
      <c r="H2699" s="15">
        <v>0.76423896047052065</v>
      </c>
      <c r="I2699" s="72">
        <f t="shared" si="209"/>
        <v>6.1729299444987394E-3</v>
      </c>
      <c r="J2699" s="72">
        <f t="shared" si="216"/>
        <v>2.1131306811589541E-2</v>
      </c>
      <c r="K2699" s="8">
        <f t="shared" si="217"/>
        <v>4.2559926453169936E-4</v>
      </c>
      <c r="O2699" s="72">
        <v>1.9503026254348772E-3</v>
      </c>
      <c r="P2699" s="72">
        <v>4.4092356746419566E-4</v>
      </c>
      <c r="R2699" s="73">
        <f t="shared" si="214"/>
        <v>3.0117730018046122E-5</v>
      </c>
      <c r="S2699" s="74">
        <f t="shared" si="222"/>
        <v>3.0178106783191411E-5</v>
      </c>
      <c r="T2699">
        <f t="shared" si="218"/>
        <v>3.5462899924305472E-2</v>
      </c>
      <c r="U2699" s="86">
        <f t="shared" si="220"/>
        <v>2.4223292298022861E-3</v>
      </c>
      <c r="V2699" s="7">
        <f t="shared" si="221"/>
        <v>14.46862688343332</v>
      </c>
      <c r="W2699" s="89">
        <f t="shared" si="219"/>
        <v>0.99757767077019777</v>
      </c>
      <c r="Y2699" s="72">
        <v>8.6403333333333315E-3</v>
      </c>
    </row>
    <row r="2700" spans="2:25" x14ac:dyDescent="0.3">
      <c r="B2700">
        <v>126</v>
      </c>
      <c r="C2700">
        <v>40</v>
      </c>
      <c r="D2700">
        <v>65</v>
      </c>
      <c r="F2700" s="73">
        <f t="shared" si="215"/>
        <v>4.2397981510536122E-2</v>
      </c>
      <c r="G2700" s="15">
        <v>0.24563633499469961</v>
      </c>
      <c r="H2700" s="15">
        <v>0.75436366500530039</v>
      </c>
      <c r="I2700" s="72">
        <f t="shared" si="209"/>
        <v>1.0395438526212327E-2</v>
      </c>
      <c r="J2700" s="72">
        <f t="shared" si="216"/>
        <v>3.2002542984323798E-2</v>
      </c>
      <c r="K2700" s="8">
        <f t="shared" si="217"/>
        <v>7.1848134656891168E-4</v>
      </c>
      <c r="O2700" s="72">
        <v>2.0189515005017201E-3</v>
      </c>
      <c r="P2700" s="72">
        <v>4.9502088220058698E-4</v>
      </c>
      <c r="R2700" s="73">
        <f t="shared" si="214"/>
        <v>3.3812901789657604E-5</v>
      </c>
      <c r="S2700" s="74">
        <f t="shared" si="222"/>
        <v>3.3895006655022406E-5</v>
      </c>
      <c r="T2700">
        <f t="shared" si="218"/>
        <v>4.5858338450517802E-2</v>
      </c>
      <c r="U2700" s="86">
        <f t="shared" si="220"/>
        <v>3.1324001673850958E-3</v>
      </c>
      <c r="V2700" s="7">
        <f t="shared" si="221"/>
        <v>14.422768544982802</v>
      </c>
      <c r="W2700" s="89">
        <f t="shared" si="219"/>
        <v>0.99686759983261486</v>
      </c>
      <c r="Y2700" s="72">
        <v>1.0818599999999999E-2</v>
      </c>
    </row>
    <row r="2701" spans="2:25" x14ac:dyDescent="0.3">
      <c r="B2701">
        <v>126</v>
      </c>
      <c r="C2701">
        <v>40</v>
      </c>
      <c r="D2701">
        <v>90</v>
      </c>
      <c r="F2701" s="73">
        <f t="shared" si="215"/>
        <v>2.8911927493049321E-2</v>
      </c>
      <c r="G2701" s="15">
        <v>0.25435300893554835</v>
      </c>
      <c r="H2701" s="15">
        <v>0.74564699106445165</v>
      </c>
      <c r="I2701" s="72">
        <f t="shared" si="209"/>
        <v>7.3135966787228083E-3</v>
      </c>
      <c r="J2701" s="72">
        <f t="shared" si="216"/>
        <v>2.1598330814326511E-2</v>
      </c>
      <c r="K2701" s="8">
        <f t="shared" si="217"/>
        <v>5.0708687835574839E-4</v>
      </c>
      <c r="O2701" s="72">
        <v>1.1564770997219728E-3</v>
      </c>
      <c r="P2701" s="72">
        <v>2.9254386714891234E-4</v>
      </c>
      <c r="R2701" s="73">
        <f t="shared" si="214"/>
        <v>1.9982504586674323E-5</v>
      </c>
      <c r="S2701" s="74">
        <f t="shared" si="222"/>
        <v>2.0045294470428776E-5</v>
      </c>
      <c r="T2701">
        <f t="shared" si="218"/>
        <v>5.3171935129240608E-2</v>
      </c>
      <c r="U2701" s="86">
        <f t="shared" si="220"/>
        <v>3.6319627820519539E-3</v>
      </c>
      <c r="V2701" s="7">
        <f t="shared" si="221"/>
        <v>14.369596609853561</v>
      </c>
      <c r="W2701" s="89">
        <f t="shared" si="219"/>
        <v>0.99636803721794809</v>
      </c>
      <c r="Y2701" s="72">
        <v>1.23041E-2</v>
      </c>
    </row>
    <row r="2702" spans="2:25" x14ac:dyDescent="0.3">
      <c r="B2702">
        <v>126</v>
      </c>
      <c r="C2702">
        <v>40</v>
      </c>
      <c r="D2702">
        <v>120</v>
      </c>
      <c r="F2702" s="73">
        <f t="shared" si="215"/>
        <v>4.8369430594371897E-2</v>
      </c>
      <c r="G2702" s="15">
        <v>0.16912555104988269</v>
      </c>
      <c r="H2702" s="15">
        <v>0.83087444895011731</v>
      </c>
      <c r="I2702" s="72">
        <f t="shared" si="209"/>
        <v>8.0899334805256892E-3</v>
      </c>
      <c r="J2702" s="72">
        <f t="shared" si="216"/>
        <v>4.0279497113846208E-2</v>
      </c>
      <c r="K2702" s="8">
        <f t="shared" si="217"/>
        <v>5.6298960229532382E-4</v>
      </c>
      <c r="O2702" s="72">
        <v>1.61231435314573E-3</v>
      </c>
      <c r="P2702" s="72">
        <v>2.696644493508563E-4</v>
      </c>
      <c r="R2702" s="73">
        <f t="shared" si="214"/>
        <v>1.8419702824512047E-5</v>
      </c>
      <c r="S2702" s="74">
        <f t="shared" si="222"/>
        <v>1.8486846362458005E-5</v>
      </c>
      <c r="T2702">
        <f t="shared" si="218"/>
        <v>6.1261868609766297E-2</v>
      </c>
      <c r="U2702" s="86">
        <f t="shared" si="220"/>
        <v>4.1845538667873152E-3</v>
      </c>
      <c r="V2702" s="7">
        <f t="shared" si="221"/>
        <v>14.308334741243796</v>
      </c>
      <c r="W2702" s="89">
        <f t="shared" si="219"/>
        <v>0.99581544613321271</v>
      </c>
      <c r="Y2702" s="72">
        <v>1.4789199999999999E-2</v>
      </c>
    </row>
    <row r="2703" spans="2:25" x14ac:dyDescent="0.3">
      <c r="B2703">
        <v>126</v>
      </c>
      <c r="C2703">
        <v>40</v>
      </c>
      <c r="D2703">
        <v>240</v>
      </c>
      <c r="F2703" s="73">
        <f t="shared" si="215"/>
        <v>0.11639863173477036</v>
      </c>
      <c r="G2703" s="15">
        <v>0.167490278354924</v>
      </c>
      <c r="H2703" s="15">
        <v>0.83250972164507597</v>
      </c>
      <c r="I2703" s="72">
        <f t="shared" ref="I2703:I2765" si="223">P2703*IF(D2703&gt;D2702,(D2703-D2702),(D2703-0))</f>
        <v>3.3053456020997837E-2</v>
      </c>
      <c r="J2703" s="72">
        <f t="shared" si="216"/>
        <v>8.3345175713772521E-2</v>
      </c>
      <c r="K2703" s="8">
        <f t="shared" si="217"/>
        <v>2.3100840607063241E-3</v>
      </c>
      <c r="O2703" s="72">
        <v>9.69988597789753E-4</v>
      </c>
      <c r="P2703" s="72">
        <v>2.7544546684164865E-4</v>
      </c>
      <c r="R2703" s="73">
        <f t="shared" si="214"/>
        <v>1.8814581068418625E-5</v>
      </c>
      <c r="S2703" s="74">
        <f t="shared" si="222"/>
        <v>1.8893642533339208E-5</v>
      </c>
      <c r="T2703">
        <f t="shared" si="218"/>
        <v>9.4315324630764141E-2</v>
      </c>
      <c r="U2703" s="86">
        <f t="shared" si="220"/>
        <v>6.4423035949975503E-3</v>
      </c>
      <c r="V2703" s="7">
        <f t="shared" si="221"/>
        <v>14.214019416613031</v>
      </c>
      <c r="W2703" s="89">
        <f t="shared" si="219"/>
        <v>0.99355769640500247</v>
      </c>
      <c r="Y2703" s="72">
        <v>2.0739833333333301E-2</v>
      </c>
    </row>
    <row r="2704" spans="2:25" x14ac:dyDescent="0.3">
      <c r="B2704">
        <v>126</v>
      </c>
      <c r="C2704">
        <v>40</v>
      </c>
      <c r="D2704">
        <v>310</v>
      </c>
      <c r="F2704" s="73">
        <f t="shared" si="215"/>
        <v>3.9319541092053135E-2</v>
      </c>
      <c r="G2704" s="15">
        <v>0.165855005659965</v>
      </c>
      <c r="H2704" s="15">
        <v>0.83414499434003497</v>
      </c>
      <c r="I2704" s="72">
        <f t="shared" si="223"/>
        <v>6.3721319981878454E-3</v>
      </c>
      <c r="J2704" s="72">
        <f t="shared" si="216"/>
        <v>3.2947409093865287E-2</v>
      </c>
      <c r="K2704" s="8">
        <f t="shared" si="217"/>
        <v>4.4829909200350739E-4</v>
      </c>
      <c r="O2704" s="72">
        <v>5.6170772988647336E-4</v>
      </c>
      <c r="P2704" s="72">
        <v>9.1030457116969224E-5</v>
      </c>
      <c r="R2704" s="73">
        <f t="shared" si="214"/>
        <v>6.2179273987000751E-6</v>
      </c>
      <c r="S2704" s="74">
        <f t="shared" si="222"/>
        <v>6.2582449123975887E-6</v>
      </c>
      <c r="T2704">
        <f t="shared" si="218"/>
        <v>0.10068745662895198</v>
      </c>
      <c r="U2704" s="86">
        <f t="shared" si="220"/>
        <v>6.8775585129065555E-3</v>
      </c>
      <c r="V2704" s="7">
        <f t="shared" si="221"/>
        <v>14.113331959984079</v>
      </c>
      <c r="W2704" s="89">
        <f t="shared" si="219"/>
        <v>0.9931224414870935</v>
      </c>
      <c r="Y2704" s="72">
        <v>2.27588666666667E-2</v>
      </c>
    </row>
    <row r="2705" spans="2:25" x14ac:dyDescent="0.3">
      <c r="B2705">
        <v>126</v>
      </c>
      <c r="C2705">
        <v>40</v>
      </c>
      <c r="D2705">
        <v>430</v>
      </c>
      <c r="F2705" s="73">
        <f t="shared" si="215"/>
        <v>1.0214163089336951E-2</v>
      </c>
      <c r="G2705" s="15">
        <v>0.20205770950228166</v>
      </c>
      <c r="H2705" s="15">
        <v>0.79794229049771825</v>
      </c>
      <c r="I2705" s="72">
        <f t="shared" si="223"/>
        <v>2.2479996748694261E-3</v>
      </c>
      <c r="J2705" s="72">
        <f t="shared" si="216"/>
        <v>7.9661634144675246E-3</v>
      </c>
      <c r="K2705" s="8">
        <f t="shared" si="217"/>
        <v>1.5928199529659205E-4</v>
      </c>
      <c r="O2705" s="72">
        <v>8.5118025744474593E-5</v>
      </c>
      <c r="P2705" s="72">
        <v>1.8733330623911883E-5</v>
      </c>
      <c r="R2705" s="73">
        <f t="shared" si="214"/>
        <v>1.2795990863327781E-6</v>
      </c>
      <c r="S2705" s="74">
        <f t="shared" si="222"/>
        <v>1.2884605491511369E-6</v>
      </c>
      <c r="T2705">
        <f t="shared" si="218"/>
        <v>0.10293545630382141</v>
      </c>
      <c r="U2705" s="86">
        <f t="shared" si="220"/>
        <v>7.0311104032664889E-3</v>
      </c>
      <c r="V2705" s="7">
        <f t="shared" si="221"/>
        <v>14.010396503680257</v>
      </c>
      <c r="W2705" s="89">
        <f t="shared" si="219"/>
        <v>0.99296888959673346</v>
      </c>
      <c r="Y2705" s="72">
        <v>2.32832E-2</v>
      </c>
    </row>
    <row r="2706" spans="2:25" x14ac:dyDescent="0.3">
      <c r="B2706">
        <v>126</v>
      </c>
      <c r="C2706">
        <v>40</v>
      </c>
      <c r="D2706">
        <v>506</v>
      </c>
      <c r="F2706" s="73">
        <f t="shared" si="215"/>
        <v>2.358291936940142E-2</v>
      </c>
      <c r="G2706" s="15">
        <v>0.16967111720228867</v>
      </c>
      <c r="H2706" s="15">
        <v>0.83032888279771133</v>
      </c>
      <c r="I2706" s="72">
        <f t="shared" si="223"/>
        <v>3.9943707310587514E-3</v>
      </c>
      <c r="J2706" s="72">
        <f t="shared" si="216"/>
        <v>1.9588548638342668E-2</v>
      </c>
      <c r="K2706" s="8">
        <f t="shared" si="217"/>
        <v>2.8510047734976724E-4</v>
      </c>
      <c r="O2706" s="72">
        <v>3.1030157065001869E-4</v>
      </c>
      <c r="P2706" s="72">
        <v>5.2557509619194092E-5</v>
      </c>
      <c r="R2706" s="73">
        <f t="shared" si="214"/>
        <v>3.5899938264476952E-6</v>
      </c>
      <c r="S2706" s="74">
        <f t="shared" si="222"/>
        <v>3.6154142028615526E-6</v>
      </c>
      <c r="T2706">
        <f t="shared" si="218"/>
        <v>0.10692982703488016</v>
      </c>
      <c r="U2706" s="86">
        <f t="shared" si="220"/>
        <v>7.3039499340765137E-3</v>
      </c>
      <c r="V2706" s="7">
        <f t="shared" si="221"/>
        <v>13.903466676645376</v>
      </c>
      <c r="W2706" s="89">
        <f t="shared" si="219"/>
        <v>0.99269605006592354</v>
      </c>
      <c r="Y2706" s="72">
        <v>2.44941333333333E-2</v>
      </c>
    </row>
    <row r="2707" spans="2:25" x14ac:dyDescent="0.3">
      <c r="B2707">
        <v>126</v>
      </c>
      <c r="C2707">
        <v>40</v>
      </c>
      <c r="D2707">
        <v>630</v>
      </c>
      <c r="F2707" s="73">
        <f t="shared" si="215"/>
        <v>2.5885631981550802E-2</v>
      </c>
      <c r="G2707" s="15">
        <v>0.19699825498741266</v>
      </c>
      <c r="H2707" s="15">
        <v>0.80300174501258736</v>
      </c>
      <c r="I2707" s="72">
        <f t="shared" si="223"/>
        <v>3.9378344299704944E-3</v>
      </c>
      <c r="J2707" s="72">
        <f t="shared" si="216"/>
        <v>2.1947797551580307E-2</v>
      </c>
      <c r="K2707" s="8">
        <f t="shared" si="217"/>
        <v>2.8322680390101198E-4</v>
      </c>
      <c r="O2707" s="72">
        <v>2.0875509662540969E-4</v>
      </c>
      <c r="P2707" s="72">
        <v>3.1756729273955602E-5</v>
      </c>
      <c r="R2707" s="73">
        <f t="shared" si="214"/>
        <v>2.1691754968548874E-6</v>
      </c>
      <c r="S2707" s="74">
        <f t="shared" si="222"/>
        <v>2.1851356180079853E-6</v>
      </c>
      <c r="T2707">
        <f t="shared" si="218"/>
        <v>0.11086766146485065</v>
      </c>
      <c r="U2707" s="86">
        <f t="shared" si="220"/>
        <v>7.5729276956865198E-3</v>
      </c>
      <c r="V2707" s="7">
        <f t="shared" si="221"/>
        <v>13.792599015180526</v>
      </c>
      <c r="W2707" s="89">
        <f t="shared" si="219"/>
        <v>0.99242707230431348</v>
      </c>
      <c r="Y2707" s="72">
        <v>2.58230666666667E-2</v>
      </c>
    </row>
    <row r="2708" spans="2:25" x14ac:dyDescent="0.3">
      <c r="B2708">
        <v>126</v>
      </c>
      <c r="C2708">
        <v>40</v>
      </c>
      <c r="D2708">
        <v>758</v>
      </c>
      <c r="F2708" s="73">
        <f t="shared" si="215"/>
        <v>1.4437975858670868E-2</v>
      </c>
      <c r="G2708" s="15">
        <v>0.20661593880801932</v>
      </c>
      <c r="H2708" s="15">
        <v>0.79338406119198068</v>
      </c>
      <c r="I2708" s="72">
        <f t="shared" si="223"/>
        <v>3.0163060193645953E-3</v>
      </c>
      <c r="J2708" s="72">
        <f t="shared" si="216"/>
        <v>1.1421669839306273E-2</v>
      </c>
      <c r="K2708" s="8">
        <f t="shared" si="217"/>
        <v>2.1869018421000736E-4</v>
      </c>
      <c r="O2708" s="72">
        <v>1.1279668639586615E-4</v>
      </c>
      <c r="P2708" s="72">
        <v>2.3564890776285901E-5</v>
      </c>
      <c r="R2708" s="73">
        <f t="shared" si="214"/>
        <v>1.6096236869047722E-6</v>
      </c>
      <c r="S2708" s="74">
        <f t="shared" si="222"/>
        <v>1.6219062657847409E-6</v>
      </c>
      <c r="T2708">
        <f t="shared" si="218"/>
        <v>0.11388396748421524</v>
      </c>
      <c r="U2708" s="86">
        <f t="shared" si="220"/>
        <v>7.7789595276103306E-3</v>
      </c>
      <c r="V2708" s="7">
        <f t="shared" si="221"/>
        <v>13.678715047696311</v>
      </c>
      <c r="W2708" s="89">
        <f t="shared" si="219"/>
        <v>0.99222104047238968</v>
      </c>
      <c r="Y2708" s="72">
        <v>2.6564399999999998E-2</v>
      </c>
    </row>
    <row r="2709" spans="2:25" s="18" customFormat="1" x14ac:dyDescent="0.3">
      <c r="B2709" s="18">
        <v>127</v>
      </c>
      <c r="C2709" s="18">
        <v>40</v>
      </c>
      <c r="D2709" s="18">
        <v>0</v>
      </c>
      <c r="E2709" s="93"/>
      <c r="F2709" s="73">
        <f t="shared" si="215"/>
        <v>0</v>
      </c>
      <c r="G2709" s="15">
        <v>0</v>
      </c>
      <c r="H2709" s="15">
        <v>0</v>
      </c>
      <c r="I2709" s="72">
        <f t="shared" si="223"/>
        <v>0</v>
      </c>
      <c r="J2709" s="72">
        <f t="shared" si="216"/>
        <v>0</v>
      </c>
      <c r="K2709" s="8">
        <f t="shared" si="217"/>
        <v>0</v>
      </c>
      <c r="L2709"/>
      <c r="M2709"/>
      <c r="N2709"/>
      <c r="O2709" s="72">
        <v>0</v>
      </c>
      <c r="P2709" s="72">
        <v>0</v>
      </c>
      <c r="Q2709"/>
      <c r="R2709" s="73">
        <f t="shared" si="214"/>
        <v>0</v>
      </c>
      <c r="S2709" s="74">
        <f t="shared" si="222"/>
        <v>0</v>
      </c>
      <c r="T2709">
        <f t="shared" si="218"/>
        <v>0</v>
      </c>
      <c r="U2709" s="86">
        <f>T2709/$V$2709</f>
        <v>0</v>
      </c>
      <c r="V2709">
        <f>2%*1000*0.732</f>
        <v>14.64</v>
      </c>
      <c r="W2709" s="89">
        <f t="shared" si="219"/>
        <v>1</v>
      </c>
      <c r="X2709"/>
      <c r="Y2709" s="72">
        <v>0</v>
      </c>
    </row>
    <row r="2710" spans="2:25" x14ac:dyDescent="0.3">
      <c r="B2710">
        <v>127</v>
      </c>
      <c r="C2710">
        <v>40</v>
      </c>
      <c r="D2710">
        <v>1</v>
      </c>
      <c r="F2710" s="73">
        <f t="shared" si="215"/>
        <v>5.4280684715169135E-2</v>
      </c>
      <c r="G2710" s="15">
        <v>0.16479490954891568</v>
      </c>
      <c r="H2710" s="15">
        <v>0.83520509045108438</v>
      </c>
      <c r="I2710" s="72">
        <f t="shared" si="223"/>
        <v>8.9259972602463173E-3</v>
      </c>
      <c r="J2710" s="72">
        <f t="shared" si="216"/>
        <v>4.5354687454922819E-2</v>
      </c>
      <c r="K2710" s="8">
        <f t="shared" si="217"/>
        <v>6.0969926641026755E-4</v>
      </c>
      <c r="O2710" s="72">
        <v>5.4280684715169135E-2</v>
      </c>
      <c r="P2710" s="72">
        <v>8.9259972602463173E-3</v>
      </c>
      <c r="R2710" s="73">
        <f t="shared" si="214"/>
        <v>6.0969926641026755E-4</v>
      </c>
      <c r="S2710" s="74">
        <f t="shared" si="222"/>
        <v>6.0969926641026755E-4</v>
      </c>
      <c r="T2710">
        <f t="shared" si="218"/>
        <v>8.9259972602463173E-3</v>
      </c>
      <c r="U2710" s="86">
        <f t="shared" ref="U2710:U2727" si="224">T2710/$V$2709</f>
        <v>6.0969926641026755E-4</v>
      </c>
      <c r="V2710" s="7">
        <f t="shared" si="221"/>
        <v>14.631074002739755</v>
      </c>
      <c r="W2710" s="89">
        <f t="shared" si="219"/>
        <v>0.9993903007335897</v>
      </c>
      <c r="Y2710" s="72">
        <v>2.3168666666666701E-3</v>
      </c>
    </row>
    <row r="2711" spans="2:25" x14ac:dyDescent="0.3">
      <c r="B2711">
        <v>127</v>
      </c>
      <c r="C2711">
        <v>40</v>
      </c>
      <c r="D2711">
        <v>2</v>
      </c>
      <c r="F2711" s="73">
        <f t="shared" si="215"/>
        <v>0.15028766069381433</v>
      </c>
      <c r="G2711" s="15">
        <v>4.7101109544611067E-2</v>
      </c>
      <c r="H2711" s="15">
        <v>0.952898890455389</v>
      </c>
      <c r="I2711" s="72">
        <f t="shared" si="223"/>
        <v>7.0656052772880363E-3</v>
      </c>
      <c r="J2711" s="72">
        <f t="shared" si="216"/>
        <v>0.1432220554165263</v>
      </c>
      <c r="K2711" s="8">
        <f t="shared" si="217"/>
        <v>4.8291774588556932E-4</v>
      </c>
      <c r="O2711" s="72">
        <v>0.15028766069381433</v>
      </c>
      <c r="P2711" s="72">
        <v>7.0656052772880363E-3</v>
      </c>
      <c r="R2711" s="73">
        <f t="shared" si="214"/>
        <v>4.8262331129016655E-4</v>
      </c>
      <c r="S2711" s="74">
        <f t="shared" si="222"/>
        <v>4.8291774588556948E-4</v>
      </c>
      <c r="T2711">
        <f t="shared" si="218"/>
        <v>1.5991602537534354E-2</v>
      </c>
      <c r="U2711" s="86">
        <f t="shared" si="224"/>
        <v>1.0923225777004341E-3</v>
      </c>
      <c r="V2711" s="7">
        <f t="shared" si="221"/>
        <v>14.615082400202221</v>
      </c>
      <c r="W2711" s="89">
        <f t="shared" si="219"/>
        <v>0.99890767742229958</v>
      </c>
      <c r="Y2711" s="72">
        <v>8.7318666666666711E-3</v>
      </c>
    </row>
    <row r="2712" spans="2:25" x14ac:dyDescent="0.3">
      <c r="B2712">
        <v>127</v>
      </c>
      <c r="C2712">
        <v>40</v>
      </c>
      <c r="D2712">
        <v>3</v>
      </c>
      <c r="F2712" s="73">
        <f t="shared" si="215"/>
        <v>4.6022720681007163E-2</v>
      </c>
      <c r="G2712" s="15">
        <v>3.9056000825017166E-2</v>
      </c>
      <c r="H2712" s="15">
        <v>0.96094399917498274</v>
      </c>
      <c r="I2712" s="72">
        <f t="shared" si="223"/>
        <v>1.7859594105661032E-3</v>
      </c>
      <c r="J2712" s="72">
        <f t="shared" si="216"/>
        <v>4.4236761270441058E-2</v>
      </c>
      <c r="K2712" s="8">
        <f t="shared" si="217"/>
        <v>1.2219974966007664E-4</v>
      </c>
      <c r="O2712" s="72">
        <v>4.6022720681007163E-2</v>
      </c>
      <c r="P2712" s="72">
        <v>1.7859594105661032E-3</v>
      </c>
      <c r="R2712" s="73">
        <f t="shared" si="214"/>
        <v>1.2199176301681022E-4</v>
      </c>
      <c r="S2712" s="74">
        <f t="shared" si="222"/>
        <v>1.2212516308975852E-4</v>
      </c>
      <c r="T2712">
        <f t="shared" si="218"/>
        <v>1.7777561948100457E-2</v>
      </c>
      <c r="U2712" s="86">
        <f t="shared" si="224"/>
        <v>1.2143143407172443E-3</v>
      </c>
      <c r="V2712" s="7">
        <f t="shared" si="221"/>
        <v>14.59730483825412</v>
      </c>
      <c r="W2712" s="89">
        <f t="shared" si="219"/>
        <v>0.99878568565928272</v>
      </c>
      <c r="Y2712" s="72">
        <v>1.06961333333333E-2</v>
      </c>
    </row>
    <row r="2713" spans="2:25" x14ac:dyDescent="0.3">
      <c r="B2713">
        <v>127</v>
      </c>
      <c r="C2713">
        <v>40</v>
      </c>
      <c r="D2713">
        <v>5</v>
      </c>
      <c r="F2713" s="73">
        <f t="shared" si="215"/>
        <v>8.627796843647105E-2</v>
      </c>
      <c r="G2713" s="15">
        <v>2.9314655495264099E-2</v>
      </c>
      <c r="H2713" s="15">
        <v>0.97068534450473587</v>
      </c>
      <c r="I2713" s="72">
        <f t="shared" si="223"/>
        <v>2.5145470000756476E-3</v>
      </c>
      <c r="J2713" s="72">
        <f t="shared" si="216"/>
        <v>8.3763421436395397E-2</v>
      </c>
      <c r="K2713" s="8">
        <f t="shared" si="217"/>
        <v>1.7226104599021272E-4</v>
      </c>
      <c r="O2713" s="72">
        <v>4.3138984218235525E-2</v>
      </c>
      <c r="P2713" s="72">
        <v>1.2572735000378238E-3</v>
      </c>
      <c r="R2713" s="73">
        <f t="shared" si="214"/>
        <v>8.5879337434277537E-5</v>
      </c>
      <c r="S2713" s="74">
        <f t="shared" si="222"/>
        <v>8.598374873343317E-5</v>
      </c>
      <c r="T2713">
        <f t="shared" si="218"/>
        <v>2.0292108948176103E-2</v>
      </c>
      <c r="U2713" s="86">
        <f t="shared" si="224"/>
        <v>1.3860730155857994E-3</v>
      </c>
      <c r="V2713" s="7">
        <f t="shared" si="221"/>
        <v>14.577012729305943</v>
      </c>
      <c r="W2713" s="89">
        <f t="shared" si="219"/>
        <v>0.9986139269844142</v>
      </c>
      <c r="Y2713" s="72">
        <v>1.43786333333333E-2</v>
      </c>
    </row>
    <row r="2714" spans="2:25" x14ac:dyDescent="0.3">
      <c r="B2714">
        <v>127</v>
      </c>
      <c r="C2714">
        <v>40</v>
      </c>
      <c r="D2714">
        <v>8</v>
      </c>
      <c r="F2714" s="73">
        <f t="shared" si="215"/>
        <v>0.15594538634505589</v>
      </c>
      <c r="G2714" s="15">
        <v>3.8656978332070699E-2</v>
      </c>
      <c r="H2714" s="15">
        <v>0.9613430216679294</v>
      </c>
      <c r="I2714" s="72">
        <f t="shared" si="223"/>
        <v>5.9822612668820902E-3</v>
      </c>
      <c r="J2714" s="72">
        <f t="shared" si="216"/>
        <v>0.1499631250781738</v>
      </c>
      <c r="K2714" s="8">
        <f t="shared" si="217"/>
        <v>4.1039006948626874E-4</v>
      </c>
      <c r="O2714" s="72">
        <v>5.1981795448351964E-2</v>
      </c>
      <c r="P2714" s="72">
        <v>1.9940870889606967E-3</v>
      </c>
      <c r="R2714" s="73">
        <f t="shared" si="214"/>
        <v>1.3620813449185081E-4</v>
      </c>
      <c r="S2714" s="74">
        <f t="shared" si="222"/>
        <v>1.363971909576389E-4</v>
      </c>
      <c r="T2714">
        <f t="shared" si="218"/>
        <v>2.6274370215058192E-2</v>
      </c>
      <c r="U2714" s="86">
        <f t="shared" si="224"/>
        <v>1.7946974190613519E-3</v>
      </c>
      <c r="V2714" s="7">
        <f t="shared" si="221"/>
        <v>14.550738359090886</v>
      </c>
      <c r="W2714" s="89">
        <f t="shared" si="219"/>
        <v>0.99820530258093865</v>
      </c>
      <c r="Y2714" s="72">
        <v>2.1035233333333299E-2</v>
      </c>
    </row>
    <row r="2715" spans="2:25" x14ac:dyDescent="0.3">
      <c r="B2715">
        <v>127</v>
      </c>
      <c r="C2715">
        <v>40</v>
      </c>
      <c r="D2715">
        <v>13</v>
      </c>
      <c r="F2715" s="73">
        <f t="shared" si="215"/>
        <v>0.25831574361857002</v>
      </c>
      <c r="G2715" s="15">
        <v>1.7902898471421898E-2</v>
      </c>
      <c r="H2715" s="15">
        <v>0.9820971015285781</v>
      </c>
      <c r="I2715" s="72">
        <f t="shared" si="223"/>
        <v>4.6285765838273178E-3</v>
      </c>
      <c r="J2715" s="72">
        <f t="shared" si="216"/>
        <v>0.2536871670347427</v>
      </c>
      <c r="K2715" s="8">
        <f t="shared" si="217"/>
        <v>3.1809908676802751E-4</v>
      </c>
      <c r="O2715" s="72">
        <v>5.1663148723713997E-2</v>
      </c>
      <c r="P2715" s="72">
        <v>9.257153167654636E-4</v>
      </c>
      <c r="R2715" s="73">
        <f t="shared" si="214"/>
        <v>6.3231920544089054E-5</v>
      </c>
      <c r="S2715" s="74">
        <f t="shared" si="222"/>
        <v>6.3345606741016029E-5</v>
      </c>
      <c r="T2715">
        <f t="shared" si="218"/>
        <v>3.090294679888551E-2</v>
      </c>
      <c r="U2715" s="86">
        <f t="shared" si="224"/>
        <v>2.1108570217817971E-3</v>
      </c>
      <c r="V2715" s="7">
        <f t="shared" si="221"/>
        <v>14.519835412292</v>
      </c>
      <c r="W2715" s="89">
        <f t="shared" si="219"/>
        <v>0.99788914297821818</v>
      </c>
      <c r="Y2715" s="72">
        <v>3.2061266666666699E-2</v>
      </c>
    </row>
    <row r="2716" spans="2:25" x14ac:dyDescent="0.3">
      <c r="B2716">
        <v>127</v>
      </c>
      <c r="C2716">
        <v>40</v>
      </c>
      <c r="D2716">
        <v>20</v>
      </c>
      <c r="F2716" s="73">
        <f t="shared" si="215"/>
        <v>0.25846586640818886</v>
      </c>
      <c r="G2716" s="15">
        <v>1.0974365039724494E-2</v>
      </c>
      <c r="H2716" s="15">
        <v>0.98902563496027551</v>
      </c>
      <c r="I2716" s="72">
        <f t="shared" si="223"/>
        <v>2.8745024762373739E-3</v>
      </c>
      <c r="J2716" s="72">
        <f t="shared" si="216"/>
        <v>0.25559136393195148</v>
      </c>
      <c r="K2716" s="8">
        <f t="shared" si="217"/>
        <v>1.9797073414509352E-4</v>
      </c>
      <c r="O2716" s="72">
        <v>3.6923695201169837E-2</v>
      </c>
      <c r="P2716" s="72">
        <v>4.106432108910534E-4</v>
      </c>
      <c r="R2716" s="73">
        <f t="shared" si="214"/>
        <v>2.8049399651028212E-5</v>
      </c>
      <c r="S2716" s="74">
        <f t="shared" si="222"/>
        <v>2.8108733167808873E-5</v>
      </c>
      <c r="T2716">
        <f t="shared" si="218"/>
        <v>3.3777449275122884E-2</v>
      </c>
      <c r="U2716" s="86">
        <f t="shared" si="224"/>
        <v>2.3072028193389946E-3</v>
      </c>
      <c r="V2716" s="7">
        <f t="shared" si="221"/>
        <v>14.486057963016878</v>
      </c>
      <c r="W2716" s="89">
        <f t="shared" si="219"/>
        <v>0.99769279718066095</v>
      </c>
      <c r="Y2716" s="72">
        <v>4.3093733333333301E-2</v>
      </c>
    </row>
    <row r="2717" spans="2:25" x14ac:dyDescent="0.3">
      <c r="B2717">
        <v>127</v>
      </c>
      <c r="C2717">
        <v>40</v>
      </c>
      <c r="D2717">
        <v>30</v>
      </c>
      <c r="F2717" s="73">
        <f t="shared" si="215"/>
        <v>0.18426425303453597</v>
      </c>
      <c r="G2717" s="15">
        <v>1.060228803742131E-2</v>
      </c>
      <c r="H2717" s="15">
        <v>0.98939771196257864</v>
      </c>
      <c r="I2717" s="72">
        <f t="shared" si="223"/>
        <v>1.9456876567633002E-3</v>
      </c>
      <c r="J2717" s="72">
        <f t="shared" si="216"/>
        <v>0.18231856537777266</v>
      </c>
      <c r="K2717" s="8">
        <f t="shared" si="217"/>
        <v>1.3431450169056825E-4</v>
      </c>
      <c r="O2717" s="72">
        <v>1.8426425303453599E-2</v>
      </c>
      <c r="P2717" s="72">
        <v>1.9456876567633001E-4</v>
      </c>
      <c r="R2717" s="73">
        <f t="shared" si="214"/>
        <v>1.3290216234721972E-5</v>
      </c>
      <c r="S2717" s="74">
        <f t="shared" si="222"/>
        <v>1.3320950368969534E-5</v>
      </c>
      <c r="T2717">
        <f t="shared" si="218"/>
        <v>3.5723136931886182E-2</v>
      </c>
      <c r="U2717" s="86">
        <f t="shared" si="224"/>
        <v>2.4401049816862143E-3</v>
      </c>
      <c r="V2717" s="7">
        <f t="shared" si="221"/>
        <v>14.450334826084992</v>
      </c>
      <c r="W2717" s="89">
        <f t="shared" si="219"/>
        <v>0.99755989501831377</v>
      </c>
      <c r="Y2717" s="72">
        <v>5.0958566666666698E-2</v>
      </c>
    </row>
    <row r="2718" spans="2:25" x14ac:dyDescent="0.3">
      <c r="B2718">
        <v>127</v>
      </c>
      <c r="C2718">
        <v>40</v>
      </c>
      <c r="D2718">
        <v>44</v>
      </c>
      <c r="F2718" s="73">
        <f t="shared" si="215"/>
        <v>0.20665967768164786</v>
      </c>
      <c r="G2718" s="15">
        <v>1.3960616717357776E-2</v>
      </c>
      <c r="H2718" s="15">
        <v>0.98603938328264218</v>
      </c>
      <c r="I2718" s="72">
        <f t="shared" si="223"/>
        <v>2.864352865514494E-3</v>
      </c>
      <c r="J2718" s="72">
        <f t="shared" si="216"/>
        <v>0.20379532481613338</v>
      </c>
      <c r="K2718" s="8">
        <f t="shared" si="217"/>
        <v>1.9822051876223056E-4</v>
      </c>
      <c r="O2718" s="72">
        <v>1.4761405548689132E-2</v>
      </c>
      <c r="P2718" s="72">
        <v>2.045966332510353E-4</v>
      </c>
      <c r="R2718" s="73">
        <f t="shared" si="214"/>
        <v>1.3975179866874024E-5</v>
      </c>
      <c r="S2718" s="74">
        <f t="shared" si="222"/>
        <v>1.4009364186215064E-5</v>
      </c>
      <c r="T2718">
        <f t="shared" si="218"/>
        <v>3.8587489797400676E-2</v>
      </c>
      <c r="U2718" s="86">
        <f t="shared" si="224"/>
        <v>2.6357574998224506E-3</v>
      </c>
      <c r="V2718" s="7">
        <f t="shared" si="221"/>
        <v>14.411747336287592</v>
      </c>
      <c r="W2718" s="89">
        <f t="shared" si="219"/>
        <v>0.99736424250017752</v>
      </c>
      <c r="Y2718" s="72">
        <v>5.97797333333333E-2</v>
      </c>
    </row>
    <row r="2719" spans="2:25" x14ac:dyDescent="0.3">
      <c r="B2719">
        <v>127</v>
      </c>
      <c r="C2719">
        <v>40</v>
      </c>
      <c r="D2719">
        <v>65</v>
      </c>
      <c r="F2719" s="73">
        <f t="shared" si="215"/>
        <v>0.14303058291834278</v>
      </c>
      <c r="G2719" s="15">
        <v>4.6414959117405265E-2</v>
      </c>
      <c r="H2719" s="15">
        <v>0.95358504088259477</v>
      </c>
      <c r="I2719" s="72">
        <f t="shared" si="223"/>
        <v>6.5664487025311104E-3</v>
      </c>
      <c r="J2719" s="72">
        <f t="shared" si="216"/>
        <v>0.13646413421581166</v>
      </c>
      <c r="K2719" s="8">
        <f t="shared" si="217"/>
        <v>4.5563168360559126E-4</v>
      </c>
      <c r="O2719" s="72">
        <v>6.8109801389687032E-3</v>
      </c>
      <c r="P2719" s="72">
        <v>3.1268803345386239E-4</v>
      </c>
      <c r="R2719" s="73">
        <f t="shared" si="214"/>
        <v>2.1358472230455082E-5</v>
      </c>
      <c r="S2719" s="74">
        <f t="shared" si="222"/>
        <v>2.1414916757907813E-5</v>
      </c>
      <c r="T2719">
        <f t="shared" si="218"/>
        <v>4.5153938499931788E-2</v>
      </c>
      <c r="U2719" s="86">
        <f t="shared" si="224"/>
        <v>3.0842854166620074E-3</v>
      </c>
      <c r="V2719" s="7">
        <f t="shared" si="221"/>
        <v>14.366593397787661</v>
      </c>
      <c r="W2719" s="89">
        <f t="shared" si="219"/>
        <v>0.99691571458333794</v>
      </c>
      <c r="Y2719" s="72">
        <v>6.58850666666667E-2</v>
      </c>
    </row>
    <row r="2720" spans="2:25" x14ac:dyDescent="0.3">
      <c r="B2720">
        <v>127</v>
      </c>
      <c r="C2720">
        <v>40</v>
      </c>
      <c r="D2720">
        <v>90</v>
      </c>
      <c r="F2720" s="73">
        <f t="shared" si="215"/>
        <v>9.6659906568329734E-2</v>
      </c>
      <c r="G2720" s="15">
        <v>5.3177000946453036E-2</v>
      </c>
      <c r="H2720" s="15">
        <v>0.94682299905354694</v>
      </c>
      <c r="I2720" s="72">
        <f t="shared" si="223"/>
        <v>5.1046434742807924E-3</v>
      </c>
      <c r="J2720" s="72">
        <f t="shared" si="216"/>
        <v>9.1555263094048947E-2</v>
      </c>
      <c r="K2720" s="8">
        <f t="shared" si="217"/>
        <v>3.553134228095344E-4</v>
      </c>
      <c r="O2720" s="72">
        <v>3.8663962627331896E-3</v>
      </c>
      <c r="P2720" s="72">
        <v>2.0418573897123168E-4</v>
      </c>
      <c r="R2720" s="73">
        <f t="shared" si="214"/>
        <v>1.3947113317707079E-5</v>
      </c>
      <c r="S2720" s="74">
        <f t="shared" si="222"/>
        <v>1.3990263282725253E-5</v>
      </c>
      <c r="T2720">
        <f t="shared" si="218"/>
        <v>5.0258581974212582E-2</v>
      </c>
      <c r="U2720" s="86">
        <f t="shared" si="224"/>
        <v>3.4329632496046844E-3</v>
      </c>
      <c r="V2720" s="7">
        <f t="shared" si="221"/>
        <v>14.316334815813448</v>
      </c>
      <c r="W2720" s="89">
        <f t="shared" si="219"/>
        <v>0.99656703675039526</v>
      </c>
      <c r="Y2720" s="72">
        <v>7.0010499999999892E-2</v>
      </c>
    </row>
    <row r="2721" spans="2:25" x14ac:dyDescent="0.3">
      <c r="B2721">
        <v>127</v>
      </c>
      <c r="C2721">
        <v>40</v>
      </c>
      <c r="D2721">
        <v>120</v>
      </c>
      <c r="F2721" s="73">
        <f t="shared" si="215"/>
        <v>8.1241922821653989E-2</v>
      </c>
      <c r="G2721" s="15">
        <v>5.8627618601754534E-2</v>
      </c>
      <c r="H2721" s="15">
        <v>0.94137238139824542</v>
      </c>
      <c r="I2721" s="72">
        <f t="shared" si="223"/>
        <v>4.8443952008049079E-3</v>
      </c>
      <c r="J2721" s="72">
        <f t="shared" si="216"/>
        <v>7.6397527620849087E-2</v>
      </c>
      <c r="K2721" s="8">
        <f t="shared" si="217"/>
        <v>3.3838236274370419E-4</v>
      </c>
      <c r="O2721" s="72">
        <v>2.7080640940551331E-3</v>
      </c>
      <c r="P2721" s="72">
        <v>1.6147984002683026E-4</v>
      </c>
      <c r="R2721" s="73">
        <f t="shared" si="214"/>
        <v>1.103004371767966E-5</v>
      </c>
      <c r="S2721" s="74">
        <f t="shared" si="222"/>
        <v>1.1068039891873621E-5</v>
      </c>
      <c r="T2721">
        <f t="shared" si="218"/>
        <v>5.5102977175017491E-2</v>
      </c>
      <c r="U2721" s="86">
        <f t="shared" si="224"/>
        <v>3.7638645611350742E-3</v>
      </c>
      <c r="V2721" s="7">
        <f t="shared" si="221"/>
        <v>14.26123183863843</v>
      </c>
      <c r="W2721" s="89">
        <f t="shared" si="219"/>
        <v>0.99623613543886491</v>
      </c>
      <c r="Y2721" s="72">
        <v>7.3477766666666694E-2</v>
      </c>
    </row>
    <row r="2722" spans="2:25" x14ac:dyDescent="0.3">
      <c r="B2722">
        <v>127</v>
      </c>
      <c r="C2722">
        <v>40</v>
      </c>
      <c r="D2722">
        <v>240</v>
      </c>
      <c r="F2722" s="73">
        <f t="shared" si="215"/>
        <v>0.19114519720097364</v>
      </c>
      <c r="G2722" s="15">
        <v>6.6129769148138492E-2</v>
      </c>
      <c r="H2722" s="15">
        <v>0.93387023085186138</v>
      </c>
      <c r="I2722" s="72">
        <f t="shared" si="223"/>
        <v>2.019633886170712E-2</v>
      </c>
      <c r="J2722" s="72">
        <f t="shared" si="216"/>
        <v>0.17094885833926651</v>
      </c>
      <c r="K2722" s="8">
        <f t="shared" si="217"/>
        <v>1.4161707130367594E-3</v>
      </c>
      <c r="O2722" s="72">
        <v>1.592876643341447E-3</v>
      </c>
      <c r="P2722" s="72">
        <v>1.6830282384755932E-4</v>
      </c>
      <c r="R2722" s="73">
        <f t="shared" si="214"/>
        <v>1.1496094525106514E-5</v>
      </c>
      <c r="S2722" s="74">
        <f t="shared" si="222"/>
        <v>1.1539527744636787E-5</v>
      </c>
      <c r="T2722">
        <f t="shared" si="218"/>
        <v>7.5299316036724614E-2</v>
      </c>
      <c r="U2722" s="86">
        <f t="shared" si="224"/>
        <v>5.1433959041478558E-3</v>
      </c>
      <c r="V2722" s="7">
        <f t="shared" si="221"/>
        <v>14.185932522601705</v>
      </c>
      <c r="W2722" s="89">
        <f t="shared" si="219"/>
        <v>0.99485660409585219</v>
      </c>
      <c r="Y2722" s="72">
        <v>8.1593033333333301E-2</v>
      </c>
    </row>
    <row r="2723" spans="2:25" x14ac:dyDescent="0.3">
      <c r="B2723">
        <v>127</v>
      </c>
      <c r="C2723">
        <v>40</v>
      </c>
      <c r="D2723">
        <v>310</v>
      </c>
      <c r="F2723" s="73">
        <f t="shared" si="215"/>
        <v>5.7322703115331594E-2</v>
      </c>
      <c r="G2723" s="15">
        <v>7.3631919694522499E-2</v>
      </c>
      <c r="H2723" s="15">
        <v>0.92636808030547757</v>
      </c>
      <c r="I2723" s="72">
        <f t="shared" si="223"/>
        <v>4.2930741663814425E-3</v>
      </c>
      <c r="J2723" s="72">
        <f t="shared" si="216"/>
        <v>5.302962894895015E-2</v>
      </c>
      <c r="K2723" s="8">
        <f t="shared" si="217"/>
        <v>3.0262897130953583E-4</v>
      </c>
      <c r="O2723" s="72">
        <v>8.188957587904513E-4</v>
      </c>
      <c r="P2723" s="72">
        <v>6.1329630948306319E-5</v>
      </c>
      <c r="R2723" s="73">
        <f t="shared" si="214"/>
        <v>4.189182441824201E-6</v>
      </c>
      <c r="S2723" s="74">
        <f t="shared" si="222"/>
        <v>4.2108404614064188E-6</v>
      </c>
      <c r="T2723">
        <f t="shared" si="218"/>
        <v>7.9592390203106059E-2</v>
      </c>
      <c r="U2723" s="86">
        <f t="shared" si="224"/>
        <v>5.4366386750755499E-3</v>
      </c>
      <c r="V2723" s="7">
        <f t="shared" si="221"/>
        <v>14.1063401323986</v>
      </c>
      <c r="W2723" s="89">
        <f t="shared" si="219"/>
        <v>0.9945633613249244</v>
      </c>
      <c r="Y2723" s="72">
        <v>8.40389E-2</v>
      </c>
    </row>
    <row r="2724" spans="2:25" x14ac:dyDescent="0.3">
      <c r="B2724">
        <v>127</v>
      </c>
      <c r="C2724">
        <v>40</v>
      </c>
      <c r="D2724">
        <v>430</v>
      </c>
      <c r="F2724" s="73">
        <f t="shared" si="215"/>
        <v>3.8078631768939886E-2</v>
      </c>
      <c r="G2724" s="15">
        <v>7.6688386200466405E-2</v>
      </c>
      <c r="H2724" s="15">
        <v>0.92331161379953353</v>
      </c>
      <c r="I2724" s="72">
        <f t="shared" si="223"/>
        <v>2.8372331233663482E-3</v>
      </c>
      <c r="J2724" s="72">
        <f t="shared" si="216"/>
        <v>3.5241398645573539E-2</v>
      </c>
      <c r="K2724" s="8">
        <f t="shared" si="217"/>
        <v>2.0113176747028525E-4</v>
      </c>
      <c r="O2724" s="72">
        <v>3.1732193140783239E-4</v>
      </c>
      <c r="P2724" s="72">
        <v>2.3643609361386234E-5</v>
      </c>
      <c r="R2724" s="73">
        <f t="shared" si="214"/>
        <v>1.615000639438958E-6</v>
      </c>
      <c r="S2724" s="74">
        <f t="shared" si="222"/>
        <v>1.6238288099488277E-6</v>
      </c>
      <c r="T2724">
        <f t="shared" si="218"/>
        <v>8.2429623326472412E-2</v>
      </c>
      <c r="U2724" s="86">
        <f t="shared" si="224"/>
        <v>5.6304387518082248E-3</v>
      </c>
      <c r="V2724" s="7">
        <f t="shared" si="221"/>
        <v>14.023910509072127</v>
      </c>
      <c r="W2724" s="89">
        <f t="shared" si="219"/>
        <v>0.99436956124819176</v>
      </c>
      <c r="Y2724" s="72">
        <v>8.5663700000000009E-2</v>
      </c>
    </row>
    <row r="2725" spans="2:25" x14ac:dyDescent="0.3">
      <c r="B2725">
        <v>127</v>
      </c>
      <c r="C2725">
        <v>40</v>
      </c>
      <c r="D2725">
        <v>506</v>
      </c>
      <c r="F2725" s="73">
        <f t="shared" si="215"/>
        <v>5.3112649300116034E-2</v>
      </c>
      <c r="G2725" s="15">
        <v>7.1072454472063493E-2</v>
      </c>
      <c r="H2725" s="15">
        <v>0.92892754552793644</v>
      </c>
      <c r="I2725" s="72">
        <f t="shared" si="223"/>
        <v>4.2695297984931772E-3</v>
      </c>
      <c r="J2725" s="72">
        <f t="shared" si="216"/>
        <v>4.8843119501622859E-2</v>
      </c>
      <c r="K2725" s="8">
        <f t="shared" si="217"/>
        <v>3.0444645205994432E-4</v>
      </c>
      <c r="O2725" s="72">
        <v>6.9885064868573728E-4</v>
      </c>
      <c r="P2725" s="72">
        <v>5.6178023664383905E-5</v>
      </c>
      <c r="R2725" s="73">
        <f t="shared" si="214"/>
        <v>3.8372966983868833E-6</v>
      </c>
      <c r="S2725" s="74">
        <f t="shared" si="222"/>
        <v>3.8590247006053567E-6</v>
      </c>
      <c r="T2725">
        <f t="shared" si="218"/>
        <v>8.6699153124965594E-2</v>
      </c>
      <c r="U2725" s="86">
        <f t="shared" si="224"/>
        <v>5.922073300885628E-3</v>
      </c>
      <c r="V2725" s="7">
        <f t="shared" si="221"/>
        <v>13.937211355947161</v>
      </c>
      <c r="W2725" s="89">
        <f t="shared" si="219"/>
        <v>0.99407792669911432</v>
      </c>
      <c r="Y2725" s="72">
        <v>8.7930166666666587E-2</v>
      </c>
    </row>
    <row r="2726" spans="2:25" x14ac:dyDescent="0.3">
      <c r="B2726">
        <v>127</v>
      </c>
      <c r="C2726">
        <v>40</v>
      </c>
      <c r="D2726">
        <v>630</v>
      </c>
      <c r="F2726" s="73">
        <f t="shared" si="215"/>
        <v>4.0345792001681563E-2</v>
      </c>
      <c r="G2726" s="15">
        <v>8.6333097689941296E-2</v>
      </c>
      <c r="H2726" s="15">
        <v>0.91366690231005876</v>
      </c>
      <c r="I2726" s="72">
        <f t="shared" si="223"/>
        <v>3.1282005812789033E-3</v>
      </c>
      <c r="J2726" s="72">
        <f t="shared" si="216"/>
        <v>3.7217591420402658E-2</v>
      </c>
      <c r="K2726" s="8">
        <f t="shared" si="217"/>
        <v>2.2444953307994902E-4</v>
      </c>
      <c r="O2726" s="72">
        <v>3.2536929033614162E-4</v>
      </c>
      <c r="P2726" s="72">
        <v>2.5227424042571802E-5</v>
      </c>
      <c r="R2726" s="73">
        <f t="shared" si="214"/>
        <v>1.7231847023614568E-6</v>
      </c>
      <c r="S2726" s="74">
        <f t="shared" si="222"/>
        <v>1.7334503222331655E-6</v>
      </c>
      <c r="T2726">
        <f t="shared" si="218"/>
        <v>8.9827353706244492E-2</v>
      </c>
      <c r="U2726" s="86">
        <f t="shared" si="224"/>
        <v>6.1357482039784486E-3</v>
      </c>
      <c r="V2726" s="7">
        <f t="shared" si="221"/>
        <v>13.847384002240917</v>
      </c>
      <c r="W2726" s="89">
        <f t="shared" si="219"/>
        <v>0.99386425179602156</v>
      </c>
      <c r="Y2726" s="72">
        <v>8.9651300000000003E-2</v>
      </c>
    </row>
    <row r="2727" spans="2:25" x14ac:dyDescent="0.3">
      <c r="B2727">
        <v>127</v>
      </c>
      <c r="C2727">
        <v>40</v>
      </c>
      <c r="D2727">
        <v>758</v>
      </c>
      <c r="F2727" s="73">
        <f t="shared" si="215"/>
        <v>4.1498065433077547E-2</v>
      </c>
      <c r="G2727" s="15">
        <v>5.8480219267057133E-2</v>
      </c>
      <c r="H2727" s="15">
        <v>0.94151978073294285</v>
      </c>
      <c r="I2727" s="72">
        <f t="shared" si="223"/>
        <v>2.5781961606387658E-3</v>
      </c>
      <c r="J2727" s="72">
        <f t="shared" si="216"/>
        <v>3.8919869272438783E-2</v>
      </c>
      <c r="K2727" s="8">
        <f t="shared" si="217"/>
        <v>1.8618651437856692E-4</v>
      </c>
      <c r="O2727" s="72">
        <v>3.2420363619591833E-4</v>
      </c>
      <c r="P2727" s="72">
        <v>2.0142157504990358E-5</v>
      </c>
      <c r="R2727" s="73">
        <f t="shared" si="214"/>
        <v>1.3758304306687419E-6</v>
      </c>
      <c r="S2727" s="74">
        <f t="shared" si="222"/>
        <v>1.3843242959815343E-6</v>
      </c>
      <c r="T2727">
        <f t="shared" si="218"/>
        <v>9.2405549866883263E-2</v>
      </c>
      <c r="U2727" s="86">
        <f t="shared" si="224"/>
        <v>6.3118544991040476E-3</v>
      </c>
      <c r="V2727" s="7">
        <f t="shared" si="221"/>
        <v>13.754978452374033</v>
      </c>
      <c r="W2727" s="89">
        <f t="shared" si="219"/>
        <v>0.9936881455008959</v>
      </c>
      <c r="Y2727" s="72">
        <v>9.1422033333333305E-2</v>
      </c>
    </row>
    <row r="2728" spans="2:25" s="18" customFormat="1" x14ac:dyDescent="0.3">
      <c r="B2728" s="18">
        <v>128</v>
      </c>
      <c r="C2728" s="18">
        <v>40</v>
      </c>
      <c r="D2728" s="18">
        <v>0</v>
      </c>
      <c r="E2728" s="93"/>
      <c r="F2728" s="73">
        <f t="shared" si="215"/>
        <v>0</v>
      </c>
      <c r="G2728" s="15">
        <v>0</v>
      </c>
      <c r="H2728" s="15">
        <v>0</v>
      </c>
      <c r="I2728" s="72">
        <f t="shared" si="223"/>
        <v>0</v>
      </c>
      <c r="J2728" s="72">
        <f t="shared" si="216"/>
        <v>0</v>
      </c>
      <c r="K2728" s="8">
        <f t="shared" si="217"/>
        <v>0</v>
      </c>
      <c r="L2728"/>
      <c r="M2728"/>
      <c r="N2728"/>
      <c r="O2728" s="72">
        <v>0</v>
      </c>
      <c r="P2728" s="72">
        <v>0</v>
      </c>
      <c r="Q2728"/>
      <c r="R2728" s="73">
        <f t="shared" si="214"/>
        <v>0</v>
      </c>
      <c r="S2728" s="74">
        <f t="shared" si="222"/>
        <v>0</v>
      </c>
      <c r="T2728">
        <f t="shared" si="218"/>
        <v>0</v>
      </c>
      <c r="U2728" s="86">
        <f>T2728/$V$2728</f>
        <v>0</v>
      </c>
      <c r="V2728">
        <f>2%*1000*0.732</f>
        <v>14.64</v>
      </c>
      <c r="W2728" s="89">
        <f t="shared" si="219"/>
        <v>1</v>
      </c>
      <c r="X2728"/>
      <c r="Y2728" s="72">
        <v>0</v>
      </c>
    </row>
    <row r="2729" spans="2:25" x14ac:dyDescent="0.3">
      <c r="B2729">
        <v>128</v>
      </c>
      <c r="C2729">
        <v>40</v>
      </c>
      <c r="D2729">
        <v>1</v>
      </c>
      <c r="F2729" s="73">
        <f t="shared" si="215"/>
        <v>5.7153327827648696E-2</v>
      </c>
      <c r="G2729" s="15">
        <v>0.160638374229986</v>
      </c>
      <c r="H2729" s="15">
        <v>0.83936162577001394</v>
      </c>
      <c r="I2729" s="72">
        <f t="shared" si="223"/>
        <v>9.2354260902366703E-3</v>
      </c>
      <c r="J2729" s="72">
        <f t="shared" si="216"/>
        <v>4.7917901737412026E-2</v>
      </c>
      <c r="K2729" s="8">
        <f t="shared" si="217"/>
        <v>6.3083511545332447E-4</v>
      </c>
      <c r="O2729" s="72">
        <v>5.7153327827648696E-2</v>
      </c>
      <c r="P2729" s="72">
        <v>9.2354260902366703E-3</v>
      </c>
      <c r="R2729" s="73">
        <f t="shared" si="214"/>
        <v>6.3083511545332447E-4</v>
      </c>
      <c r="S2729" s="74">
        <f t="shared" si="222"/>
        <v>6.3083511545332447E-4</v>
      </c>
      <c r="T2729">
        <f t="shared" si="218"/>
        <v>9.2354260902366703E-3</v>
      </c>
      <c r="U2729" s="86">
        <f t="shared" ref="U2729:U2746" si="225">T2729/$V$2728</f>
        <v>6.3083511545332447E-4</v>
      </c>
      <c r="V2729" s="7">
        <f t="shared" si="221"/>
        <v>14.630764573909763</v>
      </c>
      <c r="W2729" s="89">
        <f t="shared" si="219"/>
        <v>0.99936916488454663</v>
      </c>
      <c r="Y2729" s="72">
        <v>2.0865333333333299E-3</v>
      </c>
    </row>
    <row r="2730" spans="2:25" x14ac:dyDescent="0.3">
      <c r="B2730">
        <v>128</v>
      </c>
      <c r="C2730">
        <v>40</v>
      </c>
      <c r="D2730">
        <v>2</v>
      </c>
      <c r="F2730" s="73">
        <f t="shared" si="215"/>
        <v>0.29369964059947262</v>
      </c>
      <c r="G2730" s="15">
        <v>3.4852699193364797E-2</v>
      </c>
      <c r="H2730" s="15">
        <v>0.96514730080663524</v>
      </c>
      <c r="I2730" s="72">
        <f t="shared" si="223"/>
        <v>1.0335443724155704E-2</v>
      </c>
      <c r="J2730" s="72">
        <f t="shared" si="216"/>
        <v>0.28336419687531694</v>
      </c>
      <c r="K2730" s="8">
        <f t="shared" si="217"/>
        <v>7.0641856561524691E-4</v>
      </c>
      <c r="O2730" s="72">
        <v>0.29369964059947262</v>
      </c>
      <c r="P2730" s="72">
        <v>1.0335443724155704E-2</v>
      </c>
      <c r="R2730" s="73">
        <f t="shared" si="214"/>
        <v>7.0597293197784854E-4</v>
      </c>
      <c r="S2730" s="74">
        <f t="shared" si="222"/>
        <v>7.064185656152468E-4</v>
      </c>
      <c r="T2730">
        <f t="shared" si="218"/>
        <v>1.9570869814392374E-2</v>
      </c>
      <c r="U2730" s="86">
        <f t="shared" si="225"/>
        <v>1.336808047431173E-3</v>
      </c>
      <c r="V2730" s="7">
        <f t="shared" si="221"/>
        <v>14.611193704095371</v>
      </c>
      <c r="W2730" s="89">
        <f t="shared" si="219"/>
        <v>0.99866319195256881</v>
      </c>
      <c r="Y2730" s="72">
        <v>1.2808433333333299E-2</v>
      </c>
    </row>
    <row r="2731" spans="2:25" x14ac:dyDescent="0.3">
      <c r="B2731">
        <v>128</v>
      </c>
      <c r="C2731">
        <v>40</v>
      </c>
      <c r="D2731">
        <v>3</v>
      </c>
      <c r="F2731" s="73">
        <f t="shared" si="215"/>
        <v>0.11435110272188019</v>
      </c>
      <c r="G2731" s="15">
        <v>3.4386665240127137E-2</v>
      </c>
      <c r="H2731" s="15">
        <v>0.96561333475987288</v>
      </c>
      <c r="I2731" s="72">
        <f t="shared" si="223"/>
        <v>3.6481911629749272E-3</v>
      </c>
      <c r="J2731" s="72">
        <f t="shared" si="216"/>
        <v>0.11070291155890527</v>
      </c>
      <c r="K2731" s="8">
        <f t="shared" si="217"/>
        <v>2.4968467579431077E-4</v>
      </c>
      <c r="O2731" s="72">
        <v>0.11435110272188019</v>
      </c>
      <c r="P2731" s="72">
        <v>3.6481911629749272E-3</v>
      </c>
      <c r="R2731" s="73">
        <f t="shared" si="214"/>
        <v>2.4919338544910708E-4</v>
      </c>
      <c r="S2731" s="74">
        <f t="shared" si="222"/>
        <v>2.4952695509072338E-4</v>
      </c>
      <c r="T2731">
        <f t="shared" si="218"/>
        <v>2.3219060977367301E-2</v>
      </c>
      <c r="U2731" s="86">
        <f t="shared" si="225"/>
        <v>1.5860014328802801E-3</v>
      </c>
      <c r="V2731" s="7">
        <f t="shared" si="221"/>
        <v>14.587974643118002</v>
      </c>
      <c r="W2731" s="89">
        <f t="shared" si="219"/>
        <v>0.99841399856711976</v>
      </c>
      <c r="Y2731" s="72">
        <v>1.6982733333333302E-2</v>
      </c>
    </row>
    <row r="2732" spans="2:25" x14ac:dyDescent="0.3">
      <c r="B2732">
        <v>128</v>
      </c>
      <c r="C2732">
        <v>40</v>
      </c>
      <c r="D2732">
        <v>5</v>
      </c>
      <c r="F2732" s="73">
        <f t="shared" si="215"/>
        <v>0.15817927459923287</v>
      </c>
      <c r="G2732" s="15">
        <v>3.0715672749677528E-2</v>
      </c>
      <c r="H2732" s="15">
        <v>0.96928432725032254</v>
      </c>
      <c r="I2732" s="72">
        <f t="shared" si="223"/>
        <v>4.7755937716315406E-3</v>
      </c>
      <c r="J2732" s="72">
        <f t="shared" si="216"/>
        <v>0.15340368082760134</v>
      </c>
      <c r="K2732" s="8">
        <f t="shared" si="217"/>
        <v>3.2736509957428987E-4</v>
      </c>
      <c r="O2732" s="72">
        <v>7.9089637299616433E-2</v>
      </c>
      <c r="P2732" s="72">
        <v>2.3877968858157703E-3</v>
      </c>
      <c r="R2732" s="73">
        <f t="shared" si="214"/>
        <v>1.631008801786729E-4</v>
      </c>
      <c r="S2732" s="74">
        <f t="shared" si="222"/>
        <v>1.6335996932409619E-4</v>
      </c>
      <c r="T2732">
        <f t="shared" si="218"/>
        <v>2.7994654748998843E-2</v>
      </c>
      <c r="U2732" s="86">
        <f t="shared" si="225"/>
        <v>1.9122031932376259E-3</v>
      </c>
      <c r="V2732" s="7">
        <f t="shared" si="221"/>
        <v>14.559979988369003</v>
      </c>
      <c r="W2732" s="89">
        <f t="shared" si="219"/>
        <v>0.99808779680676241</v>
      </c>
      <c r="Y2732" s="72">
        <v>2.2757433333333299E-2</v>
      </c>
    </row>
    <row r="2733" spans="2:25" x14ac:dyDescent="0.3">
      <c r="B2733">
        <v>128</v>
      </c>
      <c r="C2733">
        <v>40</v>
      </c>
      <c r="D2733">
        <v>8</v>
      </c>
      <c r="F2733" s="73">
        <f t="shared" si="215"/>
        <v>0.31636296900339822</v>
      </c>
      <c r="G2733" s="15">
        <v>3.5422987123361727E-2</v>
      </c>
      <c r="H2733" s="15">
        <v>0.96457701287663822</v>
      </c>
      <c r="I2733" s="72">
        <f t="shared" si="223"/>
        <v>1.1317071783467471E-2</v>
      </c>
      <c r="J2733" s="72">
        <f t="shared" si="216"/>
        <v>0.30504589721993075</v>
      </c>
      <c r="K2733" s="8">
        <f t="shared" si="217"/>
        <v>7.7727248200258007E-4</v>
      </c>
      <c r="O2733" s="72">
        <v>0.10545432300113275</v>
      </c>
      <c r="P2733" s="72">
        <v>3.7723572611558236E-3</v>
      </c>
      <c r="R2733" s="73">
        <f t="shared" si="214"/>
        <v>2.5767467630845786E-4</v>
      </c>
      <c r="S2733" s="74">
        <f t="shared" si="222"/>
        <v>2.5816834664530586E-4</v>
      </c>
      <c r="T2733">
        <f t="shared" si="218"/>
        <v>3.9311726532466312E-2</v>
      </c>
      <c r="U2733" s="86">
        <f t="shared" si="225"/>
        <v>2.6852272221629995E-3</v>
      </c>
      <c r="V2733" s="7">
        <f t="shared" si="221"/>
        <v>14.520668261836537</v>
      </c>
      <c r="W2733" s="89">
        <f t="shared" si="219"/>
        <v>0.99731477277783698</v>
      </c>
      <c r="Y2733" s="72">
        <v>3.43068333333333E-2</v>
      </c>
    </row>
    <row r="2734" spans="2:25" x14ac:dyDescent="0.3">
      <c r="B2734">
        <v>128</v>
      </c>
      <c r="C2734">
        <v>40</v>
      </c>
      <c r="D2734">
        <v>13</v>
      </c>
      <c r="F2734" s="73">
        <f t="shared" si="215"/>
        <v>0.5208027941660649</v>
      </c>
      <c r="G2734" s="15">
        <v>1.1022363444298982E-2</v>
      </c>
      <c r="H2734" s="15">
        <v>0.98897763655570103</v>
      </c>
      <c r="I2734" s="72">
        <f t="shared" si="223"/>
        <v>5.7284584919804222E-3</v>
      </c>
      <c r="J2734" s="72">
        <f t="shared" si="216"/>
        <v>0.51507433567408445</v>
      </c>
      <c r="K2734" s="8">
        <f t="shared" si="217"/>
        <v>3.9450377824800617E-4</v>
      </c>
      <c r="O2734" s="72">
        <v>0.10416055883321299</v>
      </c>
      <c r="P2734" s="72">
        <v>1.1456916983960844E-3</v>
      </c>
      <c r="R2734" s="73">
        <f t="shared" si="214"/>
        <v>7.8257629671863674E-5</v>
      </c>
      <c r="S2734" s="74">
        <f t="shared" si="222"/>
        <v>7.8468334981032545E-5</v>
      </c>
      <c r="T2734">
        <f t="shared" si="218"/>
        <v>4.5040185024446733E-2</v>
      </c>
      <c r="U2734" s="86">
        <f t="shared" si="225"/>
        <v>3.0765153705223178E-3</v>
      </c>
      <c r="V2734" s="7">
        <f t="shared" si="221"/>
        <v>14.47562807681209</v>
      </c>
      <c r="W2734" s="89">
        <f t="shared" si="219"/>
        <v>0.99692348462947766</v>
      </c>
      <c r="Y2734" s="72">
        <v>5.3319633333333297E-2</v>
      </c>
    </row>
    <row r="2735" spans="2:25" x14ac:dyDescent="0.3">
      <c r="B2735">
        <v>128</v>
      </c>
      <c r="C2735">
        <v>40</v>
      </c>
      <c r="D2735">
        <v>20</v>
      </c>
      <c r="F2735" s="73">
        <f t="shared" si="215"/>
        <v>0.49652045563164937</v>
      </c>
      <c r="G2735" s="15">
        <v>5.7128115155745778E-3</v>
      </c>
      <c r="H2735" s="15">
        <v>0.99428718848442543</v>
      </c>
      <c r="I2735" s="72">
        <f t="shared" si="223"/>
        <v>2.8482426017776199E-3</v>
      </c>
      <c r="J2735" s="72">
        <f t="shared" si="216"/>
        <v>0.49367221302987174</v>
      </c>
      <c r="K2735" s="8">
        <f t="shared" si="217"/>
        <v>1.9676124494660802E-4</v>
      </c>
      <c r="O2735" s="72">
        <v>7.0931493661664194E-2</v>
      </c>
      <c r="P2735" s="72">
        <v>4.0689180025394567E-4</v>
      </c>
      <c r="R2735" s="73">
        <f t="shared" si="214"/>
        <v>2.7793155755050946E-5</v>
      </c>
      <c r="S2735" s="74">
        <f t="shared" si="222"/>
        <v>2.7878925698475959E-5</v>
      </c>
      <c r="T2735">
        <f t="shared" si="218"/>
        <v>4.7888427626224354E-2</v>
      </c>
      <c r="U2735" s="86">
        <f t="shared" si="225"/>
        <v>3.2710674608076745E-3</v>
      </c>
      <c r="V2735" s="7">
        <f t="shared" si="221"/>
        <v>14.427739649185865</v>
      </c>
      <c r="W2735" s="89">
        <f t="shared" si="219"/>
        <v>0.99672893253919237</v>
      </c>
      <c r="Y2735" s="72">
        <v>7.1445866666666705E-2</v>
      </c>
    </row>
    <row r="2736" spans="2:25" x14ac:dyDescent="0.3">
      <c r="B2736">
        <v>128</v>
      </c>
      <c r="C2736">
        <v>40</v>
      </c>
      <c r="D2736">
        <v>30</v>
      </c>
      <c r="F2736" s="73">
        <f t="shared" si="215"/>
        <v>0.38282758411674028</v>
      </c>
      <c r="G2736" s="15">
        <v>2.281653567226856E-3</v>
      </c>
      <c r="H2736" s="15">
        <v>0.99771834643277313</v>
      </c>
      <c r="I2736" s="72">
        <f t="shared" si="223"/>
        <v>8.4078528984154739E-4</v>
      </c>
      <c r="J2736" s="72">
        <f t="shared" si="216"/>
        <v>0.38198679882689873</v>
      </c>
      <c r="K2736" s="8">
        <f t="shared" si="217"/>
        <v>5.8275607287451406E-5</v>
      </c>
      <c r="O2736" s="72">
        <v>3.8282758411674028E-2</v>
      </c>
      <c r="P2736" s="72">
        <v>8.4078528984154742E-5</v>
      </c>
      <c r="R2736" s="73">
        <f t="shared" si="214"/>
        <v>5.7430689196827023E-6</v>
      </c>
      <c r="S2736" s="74">
        <f t="shared" si="222"/>
        <v>5.7619165373800146E-6</v>
      </c>
      <c r="T2736">
        <f t="shared" si="218"/>
        <v>4.8729212916065905E-2</v>
      </c>
      <c r="U2736" s="86">
        <f t="shared" si="225"/>
        <v>3.3284981500045015E-3</v>
      </c>
      <c r="V2736" s="7">
        <f t="shared" si="221"/>
        <v>14.3790104362698</v>
      </c>
      <c r="W2736" s="89">
        <f t="shared" si="219"/>
        <v>0.99667150184999553</v>
      </c>
      <c r="Y2736" s="72">
        <v>8.5421433333333296E-2</v>
      </c>
    </row>
    <row r="2737" spans="2:25" x14ac:dyDescent="0.3">
      <c r="B2737">
        <v>128</v>
      </c>
      <c r="C2737">
        <v>40</v>
      </c>
      <c r="D2737">
        <v>44</v>
      </c>
      <c r="F2737" s="73">
        <f t="shared" si="215"/>
        <v>0.39001905338682813</v>
      </c>
      <c r="G2737" s="15">
        <v>8.9979470414358123E-3</v>
      </c>
      <c r="H2737" s="15">
        <v>0.99100205295856414</v>
      </c>
      <c r="I2737" s="72">
        <f t="shared" si="223"/>
        <v>3.5574444305250855E-3</v>
      </c>
      <c r="J2737" s="72">
        <f t="shared" si="216"/>
        <v>0.38646160895630305</v>
      </c>
      <c r="K2737" s="8">
        <f t="shared" si="217"/>
        <v>2.4740537231628552E-4</v>
      </c>
      <c r="O2737" s="72">
        <v>2.7858503813344867E-2</v>
      </c>
      <c r="P2737" s="72">
        <v>2.5410317360893467E-4</v>
      </c>
      <c r="R2737" s="73">
        <f t="shared" si="214"/>
        <v>1.7356774153615773E-5</v>
      </c>
      <c r="S2737" s="74">
        <f t="shared" si="222"/>
        <v>1.7414739080427785E-5</v>
      </c>
      <c r="T2737">
        <f t="shared" si="218"/>
        <v>5.2286657346590992E-2</v>
      </c>
      <c r="U2737" s="86">
        <f t="shared" si="225"/>
        <v>3.5714929881551223E-3</v>
      </c>
      <c r="V2737" s="7">
        <f t="shared" si="221"/>
        <v>14.32672377892321</v>
      </c>
      <c r="W2737" s="89">
        <f t="shared" si="219"/>
        <v>0.99642850701184493</v>
      </c>
      <c r="Y2737" s="72">
        <v>9.9659833333333295E-2</v>
      </c>
    </row>
    <row r="2738" spans="2:25" x14ac:dyDescent="0.3">
      <c r="B2738">
        <v>128</v>
      </c>
      <c r="C2738">
        <v>40</v>
      </c>
      <c r="D2738">
        <v>65</v>
      </c>
      <c r="F2738" s="73">
        <f t="shared" si="215"/>
        <v>0.27234129571516985</v>
      </c>
      <c r="G2738" s="15">
        <v>1.2326124698539536E-2</v>
      </c>
      <c r="H2738" s="15">
        <v>0.98767387530146056</v>
      </c>
      <c r="I2738" s="72">
        <f t="shared" si="223"/>
        <v>3.3957132065814024E-3</v>
      </c>
      <c r="J2738" s="72">
        <f t="shared" si="216"/>
        <v>0.26894558250858847</v>
      </c>
      <c r="K2738" s="8">
        <f t="shared" si="217"/>
        <v>2.3701952093031997E-4</v>
      </c>
      <c r="O2738" s="72">
        <v>1.2968633129293802E-2</v>
      </c>
      <c r="P2738" s="72">
        <v>1.6170062888482868E-4</v>
      </c>
      <c r="R2738" s="73">
        <f t="shared" si="214"/>
        <v>1.1045124923827085E-5</v>
      </c>
      <c r="S2738" s="74">
        <f t="shared" si="222"/>
        <v>1.108471390180308E-5</v>
      </c>
      <c r="T2738">
        <f t="shared" si="218"/>
        <v>5.5682370553172392E-2</v>
      </c>
      <c r="U2738" s="86">
        <f t="shared" si="225"/>
        <v>3.8034406115554911E-3</v>
      </c>
      <c r="V2738" s="7">
        <f t="shared" si="221"/>
        <v>14.271041408370037</v>
      </c>
      <c r="W2738" s="89">
        <f t="shared" si="219"/>
        <v>0.99619655938844454</v>
      </c>
      <c r="Y2738" s="72">
        <v>0.1096022</v>
      </c>
    </row>
    <row r="2739" spans="2:25" x14ac:dyDescent="0.3">
      <c r="B2739">
        <v>128</v>
      </c>
      <c r="C2739">
        <v>40</v>
      </c>
      <c r="D2739">
        <v>90</v>
      </c>
      <c r="F2739" s="73">
        <f t="shared" si="215"/>
        <v>0.17621794761527551</v>
      </c>
      <c r="G2739" s="15">
        <v>1.9406505900792268E-2</v>
      </c>
      <c r="H2739" s="15">
        <v>0.98059349409920771</v>
      </c>
      <c r="I2739" s="72">
        <f t="shared" si="223"/>
        <v>3.387172576854208E-3</v>
      </c>
      <c r="J2739" s="72">
        <f t="shared" si="216"/>
        <v>0.17283077503842131</v>
      </c>
      <c r="K2739" s="8">
        <f t="shared" si="217"/>
        <v>2.3734585864684091E-4</v>
      </c>
      <c r="O2739" s="72">
        <v>7.0487179046110201E-3</v>
      </c>
      <c r="P2739" s="72">
        <v>1.3548690307416833E-4</v>
      </c>
      <c r="R2739" s="73">
        <f t="shared" si="214"/>
        <v>9.2545698821153152E-6</v>
      </c>
      <c r="S2739" s="74">
        <f t="shared" si="222"/>
        <v>9.2899034782820432E-6</v>
      </c>
      <c r="T2739">
        <f t="shared" si="218"/>
        <v>5.9069543130026603E-2</v>
      </c>
      <c r="U2739" s="86">
        <f t="shared" si="225"/>
        <v>4.034804858608374E-3</v>
      </c>
      <c r="V2739" s="7">
        <f t="shared" si="221"/>
        <v>14.21197186524001</v>
      </c>
      <c r="W2739" s="89">
        <f t="shared" si="219"/>
        <v>0.99596519514139159</v>
      </c>
      <c r="Y2739" s="72">
        <v>0.11603593333333301</v>
      </c>
    </row>
    <row r="2740" spans="2:25" x14ac:dyDescent="0.3">
      <c r="B2740">
        <v>128</v>
      </c>
      <c r="C2740">
        <v>40</v>
      </c>
      <c r="D2740">
        <v>120</v>
      </c>
      <c r="F2740" s="73">
        <f t="shared" si="215"/>
        <v>0.13905767903483576</v>
      </c>
      <c r="G2740" s="15">
        <v>4.0596821545402569E-2</v>
      </c>
      <c r="H2740" s="15">
        <v>0.95940317845459744</v>
      </c>
      <c r="I2740" s="72">
        <f t="shared" si="223"/>
        <v>5.46197121144634E-3</v>
      </c>
      <c r="J2740" s="72">
        <f t="shared" si="216"/>
        <v>0.13359570782338942</v>
      </c>
      <c r="K2740" s="8">
        <f t="shared" si="217"/>
        <v>3.8432184240424534E-4</v>
      </c>
      <c r="O2740" s="72">
        <v>4.6352559678278591E-3</v>
      </c>
      <c r="P2740" s="72">
        <v>1.8206570704821132E-4</v>
      </c>
      <c r="R2740" s="73">
        <f t="shared" si="214"/>
        <v>1.2436182175424298E-5</v>
      </c>
      <c r="S2740" s="74">
        <f t="shared" si="222"/>
        <v>1.2486563020567002E-5</v>
      </c>
      <c r="T2740">
        <f t="shared" si="218"/>
        <v>6.4531514341472945E-2</v>
      </c>
      <c r="U2740" s="86">
        <f t="shared" si="225"/>
        <v>4.4078903238711029E-3</v>
      </c>
      <c r="V2740" s="7">
        <f t="shared" si="221"/>
        <v>14.147440350898536</v>
      </c>
      <c r="W2740" s="89">
        <f t="shared" si="219"/>
        <v>0.99559210967612888</v>
      </c>
      <c r="Y2740" s="72">
        <v>0.121112733333333</v>
      </c>
    </row>
    <row r="2741" spans="2:25" x14ac:dyDescent="0.3">
      <c r="B2741">
        <v>128</v>
      </c>
      <c r="C2741">
        <v>40</v>
      </c>
      <c r="D2741">
        <v>240</v>
      </c>
      <c r="F2741" s="73">
        <f t="shared" si="215"/>
        <v>0.32055411586083593</v>
      </c>
      <c r="G2741" s="15">
        <v>4.7424441228884534E-2</v>
      </c>
      <c r="H2741" s="15">
        <v>0.95257555877111544</v>
      </c>
      <c r="I2741" s="72">
        <f t="shared" si="223"/>
        <v>2.2540082040273957E-2</v>
      </c>
      <c r="J2741" s="72">
        <f t="shared" si="216"/>
        <v>0.29801403382056196</v>
      </c>
      <c r="K2741" s="8">
        <f t="shared" si="217"/>
        <v>1.5932268651581475E-3</v>
      </c>
      <c r="O2741" s="72">
        <v>2.6712842988402996E-3</v>
      </c>
      <c r="P2741" s="72">
        <v>1.8783401700228297E-4</v>
      </c>
      <c r="R2741" s="73">
        <f t="shared" ref="R2741:R2765" si="226">IF(D2741&gt;D2740,(U2741-U2740)/1/(D2741-D2740),0)</f>
        <v>1.283019241818872E-5</v>
      </c>
      <c r="S2741" s="74">
        <f t="shared" si="222"/>
        <v>1.2886996887070998E-5</v>
      </c>
      <c r="T2741">
        <f t="shared" si="218"/>
        <v>8.7071596381746899E-2</v>
      </c>
      <c r="U2741" s="86">
        <f t="shared" si="225"/>
        <v>5.9475134140537494E-3</v>
      </c>
      <c r="V2741" s="7">
        <f t="shared" si="221"/>
        <v>14.060368754516789</v>
      </c>
      <c r="W2741" s="89">
        <f t="shared" si="219"/>
        <v>0.99405248658594625</v>
      </c>
      <c r="Y2741" s="72">
        <v>0.13275543333333301</v>
      </c>
    </row>
    <row r="2742" spans="2:25" x14ac:dyDescent="0.3">
      <c r="B2742">
        <v>128</v>
      </c>
      <c r="C2742">
        <v>40</v>
      </c>
      <c r="D2742">
        <v>310</v>
      </c>
      <c r="F2742" s="73">
        <f t="shared" si="215"/>
        <v>8.4877515582328242E-2</v>
      </c>
      <c r="G2742" s="15">
        <v>5.4252060912366507E-2</v>
      </c>
      <c r="H2742" s="15">
        <v>0.94574793908763355</v>
      </c>
      <c r="I2742" s="72">
        <f t="shared" si="223"/>
        <v>4.5883534899164597E-3</v>
      </c>
      <c r="J2742" s="72">
        <f t="shared" si="216"/>
        <v>8.0289162092411784E-2</v>
      </c>
      <c r="K2742" s="8">
        <f t="shared" si="217"/>
        <v>3.2633237221765506E-4</v>
      </c>
      <c r="O2742" s="72">
        <v>1.2125359368904034E-3</v>
      </c>
      <c r="P2742" s="72">
        <v>6.5547906998806573E-5</v>
      </c>
      <c r="R2742" s="73">
        <f t="shared" si="226"/>
        <v>4.4773160518310505E-6</v>
      </c>
      <c r="S2742" s="74">
        <f t="shared" si="222"/>
        <v>4.5041042724095032E-6</v>
      </c>
      <c r="T2742">
        <f t="shared" si="218"/>
        <v>9.1659949871663357E-2</v>
      </c>
      <c r="U2742" s="86">
        <f t="shared" si="225"/>
        <v>6.2609255376819229E-3</v>
      </c>
      <c r="V2742" s="7">
        <f t="shared" si="221"/>
        <v>13.968708804645125</v>
      </c>
      <c r="W2742" s="89">
        <f t="shared" si="219"/>
        <v>0.99373907446231813</v>
      </c>
      <c r="Y2742" s="72">
        <v>0.13585533333333299</v>
      </c>
    </row>
    <row r="2743" spans="2:25" x14ac:dyDescent="0.3">
      <c r="B2743">
        <v>128</v>
      </c>
      <c r="C2743">
        <v>40</v>
      </c>
      <c r="D2743">
        <v>430</v>
      </c>
      <c r="F2743" s="73">
        <f t="shared" ref="F2743:F2765" si="227">O2743*IF(D2743&gt;D2742,(D2743-D2742),(D2743-0))</f>
        <v>7.9686467196682126E-2</v>
      </c>
      <c r="G2743" s="15">
        <v>6.4665590152889335E-2</v>
      </c>
      <c r="H2743" s="15">
        <v>0.93533440984711058</v>
      </c>
      <c r="I2743" s="72">
        <f t="shared" si="223"/>
        <v>5.1745469561538361E-3</v>
      </c>
      <c r="J2743" s="72">
        <f t="shared" ref="J2743:J2765" si="228">F2743-I2743</f>
        <v>7.4511920240528287E-2</v>
      </c>
      <c r="K2743" s="8">
        <f t="shared" ref="K2743:K2765" si="229">I2743/(T2743+V2743)</f>
        <v>3.7043845845172911E-4</v>
      </c>
      <c r="O2743" s="72">
        <v>6.6405389330568437E-4</v>
      </c>
      <c r="P2743" s="72">
        <v>4.3121224634615301E-5</v>
      </c>
      <c r="R2743" s="73">
        <f t="shared" si="226"/>
        <v>2.9454388411622466E-6</v>
      </c>
      <c r="S2743" s="74">
        <f t="shared" si="222"/>
        <v>2.9639962006686047E-6</v>
      </c>
      <c r="T2743">
        <f t="shared" ref="T2743:T2765" si="230">IF(D2743&gt;D2742,T2742+I2743,I2743)</f>
        <v>9.6834496827817196E-2</v>
      </c>
      <c r="U2743" s="86">
        <f t="shared" si="225"/>
        <v>6.6143781986213925E-3</v>
      </c>
      <c r="V2743" s="7">
        <f t="shared" si="221"/>
        <v>13.871874307817308</v>
      </c>
      <c r="W2743" s="89">
        <f t="shared" ref="W2743:W2765" si="231">100%-U2743</f>
        <v>0.99338562180137857</v>
      </c>
      <c r="Y2743" s="72">
        <v>0.138765733333333</v>
      </c>
    </row>
    <row r="2744" spans="2:25" x14ac:dyDescent="0.3">
      <c r="B2744">
        <v>128</v>
      </c>
      <c r="C2744">
        <v>40</v>
      </c>
      <c r="D2744">
        <v>506</v>
      </c>
      <c r="F2744" s="73">
        <f t="shared" si="227"/>
        <v>5.3615646163340101E-2</v>
      </c>
      <c r="G2744" s="15">
        <v>7.104416535915957E-2</v>
      </c>
      <c r="H2744" s="15">
        <v>0.92895583464084042</v>
      </c>
      <c r="I2744" s="72">
        <f t="shared" si="223"/>
        <v>3.9341344438658379E-3</v>
      </c>
      <c r="J2744" s="72">
        <f t="shared" si="228"/>
        <v>4.9681511719474263E-2</v>
      </c>
      <c r="K2744" s="8">
        <f t="shared" si="229"/>
        <v>2.836051103525938E-4</v>
      </c>
      <c r="O2744" s="72">
        <v>7.0546902846500132E-4</v>
      </c>
      <c r="P2744" s="72">
        <v>5.1764926892971556E-5</v>
      </c>
      <c r="R2744" s="73">
        <f t="shared" si="226"/>
        <v>3.5358556620882242E-6</v>
      </c>
      <c r="S2744" s="74">
        <f t="shared" si="222"/>
        <v>3.5593988723899582E-6</v>
      </c>
      <c r="T2744">
        <f t="shared" si="230"/>
        <v>0.10076863127168303</v>
      </c>
      <c r="U2744" s="86">
        <f t="shared" si="225"/>
        <v>6.8831032289400976E-3</v>
      </c>
      <c r="V2744" s="7">
        <f t="shared" si="221"/>
        <v>13.771105676545625</v>
      </c>
      <c r="W2744" s="89">
        <f t="shared" si="231"/>
        <v>0.99311689677105985</v>
      </c>
      <c r="Y2744" s="72">
        <v>0.14072389999999999</v>
      </c>
    </row>
    <row r="2745" spans="2:25" x14ac:dyDescent="0.3">
      <c r="B2745">
        <v>128</v>
      </c>
      <c r="C2745">
        <v>40</v>
      </c>
      <c r="D2745">
        <v>630</v>
      </c>
      <c r="F2745" s="73">
        <f t="shared" si="227"/>
        <v>6.9799638377866208E-2</v>
      </c>
      <c r="G2745" s="15">
        <v>6.7650147440335789E-2</v>
      </c>
      <c r="H2745" s="15">
        <v>0.93234985255966418</v>
      </c>
      <c r="I2745" s="72">
        <f t="shared" si="223"/>
        <v>4.9953871157323373E-3</v>
      </c>
      <c r="J2745" s="72">
        <f t="shared" si="228"/>
        <v>6.4804251262133877E-2</v>
      </c>
      <c r="K2745" s="8">
        <f t="shared" si="229"/>
        <v>3.6274408410359331E-4</v>
      </c>
      <c r="O2745" s="72">
        <v>5.6290030949892103E-4</v>
      </c>
      <c r="P2745" s="72">
        <v>4.0285379965583368E-5</v>
      </c>
      <c r="R2745" s="73">
        <f t="shared" si="226"/>
        <v>2.7517336042065102E-6</v>
      </c>
      <c r="S2745" s="74">
        <f t="shared" si="222"/>
        <v>2.7708053434125176E-6</v>
      </c>
      <c r="T2745">
        <f t="shared" si="230"/>
        <v>0.10576401838741536</v>
      </c>
      <c r="U2745" s="86">
        <f t="shared" si="225"/>
        <v>7.2243181958617049E-3</v>
      </c>
      <c r="V2745" s="7">
        <f t="shared" si="221"/>
        <v>13.66534165815821</v>
      </c>
      <c r="W2745" s="89">
        <f t="shared" si="231"/>
        <v>0.99277568180413833</v>
      </c>
      <c r="Y2745" s="72">
        <v>0.14327309999999999</v>
      </c>
    </row>
    <row r="2746" spans="2:25" x14ac:dyDescent="0.3">
      <c r="B2746">
        <v>128</v>
      </c>
      <c r="C2746">
        <v>40</v>
      </c>
      <c r="D2746">
        <v>758</v>
      </c>
      <c r="F2746" s="73">
        <f t="shared" si="227"/>
        <v>5.8819243122679672E-2</v>
      </c>
      <c r="G2746" s="15">
        <v>6.1727608200313755E-2</v>
      </c>
      <c r="H2746" s="15">
        <v>0.93827239179968625</v>
      </c>
      <c r="I2746" s="72">
        <f t="shared" si="223"/>
        <v>3.8332288027640134E-3</v>
      </c>
      <c r="J2746" s="72">
        <f t="shared" si="228"/>
        <v>5.4986014319915656E-2</v>
      </c>
      <c r="K2746" s="8">
        <f t="shared" si="229"/>
        <v>2.8050735200430021E-4</v>
      </c>
      <c r="O2746" s="72">
        <v>4.5952533689593494E-4</v>
      </c>
      <c r="P2746" s="72">
        <v>2.9947100021593855E-5</v>
      </c>
      <c r="R2746" s="73">
        <f t="shared" si="226"/>
        <v>2.0455669413657054E-6</v>
      </c>
      <c r="S2746" s="74">
        <f t="shared" si="222"/>
        <v>2.060452304440379E-6</v>
      </c>
      <c r="T2746">
        <f t="shared" si="230"/>
        <v>0.10959724719017938</v>
      </c>
      <c r="U2746" s="86">
        <f t="shared" si="225"/>
        <v>7.4861507643565152E-3</v>
      </c>
      <c r="V2746" s="7">
        <f t="shared" si="221"/>
        <v>13.555744410968032</v>
      </c>
      <c r="W2746" s="89">
        <f t="shared" si="231"/>
        <v>0.99251384923564345</v>
      </c>
      <c r="Y2746" s="72">
        <v>0.14542133333333299</v>
      </c>
    </row>
    <row r="2747" spans="2:25" s="18" customFormat="1" x14ac:dyDescent="0.3">
      <c r="B2747" s="18">
        <v>129</v>
      </c>
      <c r="C2747" s="18">
        <v>40</v>
      </c>
      <c r="D2747" s="18">
        <v>0</v>
      </c>
      <c r="E2747" s="93"/>
      <c r="F2747" s="73">
        <f t="shared" si="227"/>
        <v>0</v>
      </c>
      <c r="G2747" s="15">
        <v>0</v>
      </c>
      <c r="H2747" s="15">
        <v>0</v>
      </c>
      <c r="I2747" s="72">
        <f t="shared" si="223"/>
        <v>0</v>
      </c>
      <c r="J2747" s="72">
        <f t="shared" si="228"/>
        <v>0</v>
      </c>
      <c r="K2747" s="8">
        <f t="shared" si="229"/>
        <v>0</v>
      </c>
      <c r="L2747"/>
      <c r="M2747"/>
      <c r="N2747"/>
      <c r="O2747" s="72">
        <v>0</v>
      </c>
      <c r="P2747" s="72">
        <v>0</v>
      </c>
      <c r="Q2747"/>
      <c r="R2747" s="73">
        <f t="shared" si="226"/>
        <v>0</v>
      </c>
      <c r="S2747" s="74">
        <f t="shared" si="222"/>
        <v>0</v>
      </c>
      <c r="T2747">
        <f t="shared" si="230"/>
        <v>0</v>
      </c>
      <c r="U2747" s="86">
        <f>T2747/$V$2747</f>
        <v>0</v>
      </c>
      <c r="V2747">
        <f>2%*1000*0.732</f>
        <v>14.64</v>
      </c>
      <c r="W2747" s="89">
        <f t="shared" si="231"/>
        <v>1</v>
      </c>
      <c r="X2747"/>
      <c r="Y2747" s="72">
        <v>0</v>
      </c>
    </row>
    <row r="2748" spans="2:25" x14ac:dyDescent="0.3">
      <c r="B2748">
        <v>129</v>
      </c>
      <c r="C2748">
        <v>40</v>
      </c>
      <c r="D2748">
        <v>1</v>
      </c>
      <c r="F2748" s="73">
        <f t="shared" si="227"/>
        <v>4.859875647276423E-2</v>
      </c>
      <c r="G2748" s="15">
        <v>0.16810640467053703</v>
      </c>
      <c r="H2748" s="15">
        <v>0.83189359532946294</v>
      </c>
      <c r="I2748" s="72">
        <f t="shared" si="223"/>
        <v>7.3466556929326103E-3</v>
      </c>
      <c r="J2748" s="72">
        <f t="shared" si="228"/>
        <v>4.1252100779831623E-2</v>
      </c>
      <c r="K2748" s="8">
        <f t="shared" si="229"/>
        <v>5.0182074405277386E-4</v>
      </c>
      <c r="O2748" s="72">
        <v>4.859875647276423E-2</v>
      </c>
      <c r="P2748" s="72">
        <v>7.3466556929326103E-3</v>
      </c>
      <c r="R2748" s="73">
        <f t="shared" si="226"/>
        <v>5.0182074405277386E-4</v>
      </c>
      <c r="S2748" s="74">
        <f t="shared" si="222"/>
        <v>5.0182074405277386E-4</v>
      </c>
      <c r="T2748">
        <f t="shared" si="230"/>
        <v>7.3466556929326103E-3</v>
      </c>
      <c r="U2748" s="86">
        <f t="shared" ref="U2748:U2765" si="232">T2748/$V$2747</f>
        <v>5.0182074405277386E-4</v>
      </c>
      <c r="V2748" s="7">
        <f t="shared" si="221"/>
        <v>14.632653344307068</v>
      </c>
      <c r="W2748" s="89">
        <f t="shared" si="231"/>
        <v>0.99949817925594719</v>
      </c>
      <c r="Y2748" s="72">
        <v>1.6613000000000001E-3</v>
      </c>
    </row>
    <row r="2749" spans="2:25" x14ac:dyDescent="0.3">
      <c r="B2749">
        <v>129</v>
      </c>
      <c r="C2749">
        <v>40</v>
      </c>
      <c r="D2749">
        <v>2</v>
      </c>
      <c r="F2749" s="73">
        <f t="shared" si="227"/>
        <v>0.57999937647678701</v>
      </c>
      <c r="G2749" s="15">
        <v>2.4145363916232069E-2</v>
      </c>
      <c r="H2749" s="15">
        <v>0.97585463608376799</v>
      </c>
      <c r="I2749" s="72">
        <f t="shared" si="223"/>
        <v>1.2783735567349694E-2</v>
      </c>
      <c r="J2749" s="72">
        <f t="shared" si="228"/>
        <v>0.56721564090943732</v>
      </c>
      <c r="K2749" s="8">
        <f t="shared" si="229"/>
        <v>8.736443942563084E-4</v>
      </c>
      <c r="O2749" s="72">
        <v>0.57999937647678701</v>
      </c>
      <c r="P2749" s="72">
        <v>1.2783735567349694E-2</v>
      </c>
      <c r="R2749" s="73">
        <f t="shared" si="226"/>
        <v>8.7320598137634515E-4</v>
      </c>
      <c r="S2749" s="74">
        <f t="shared" si="222"/>
        <v>8.736443942563084E-4</v>
      </c>
      <c r="T2749">
        <f t="shared" si="230"/>
        <v>2.0130391260282304E-2</v>
      </c>
      <c r="U2749" s="86">
        <f t="shared" si="232"/>
        <v>1.375026725429119E-3</v>
      </c>
      <c r="V2749" s="7">
        <f t="shared" si="221"/>
        <v>14.612522953046785</v>
      </c>
      <c r="W2749" s="89">
        <f t="shared" si="231"/>
        <v>0.99862497327457089</v>
      </c>
      <c r="Y2749" s="72">
        <v>1.8713766666666701E-2</v>
      </c>
    </row>
    <row r="2750" spans="2:25" x14ac:dyDescent="0.3">
      <c r="B2750">
        <v>129</v>
      </c>
      <c r="C2750">
        <v>40</v>
      </c>
      <c r="D2750">
        <v>3</v>
      </c>
      <c r="F2750" s="73">
        <f t="shared" si="227"/>
        <v>0.24853780806615336</v>
      </c>
      <c r="G2750" s="15">
        <v>3.0602846670463535E-2</v>
      </c>
      <c r="H2750" s="15">
        <v>0.96939715332953658</v>
      </c>
      <c r="I2750" s="72">
        <f t="shared" si="223"/>
        <v>9.2549469849688062E-3</v>
      </c>
      <c r="J2750" s="72">
        <f t="shared" si="228"/>
        <v>0.23928286108118454</v>
      </c>
      <c r="K2750" s="8">
        <f t="shared" si="229"/>
        <v>6.3335722480689779E-4</v>
      </c>
      <c r="O2750" s="72">
        <v>0.24853780806615336</v>
      </c>
      <c r="P2750" s="72">
        <v>9.2549469849688062E-3</v>
      </c>
      <c r="R2750" s="73">
        <f t="shared" si="226"/>
        <v>6.3216850990224067E-4</v>
      </c>
      <c r="S2750" s="74">
        <f t="shared" si="222"/>
        <v>6.3303895538413155E-4</v>
      </c>
      <c r="T2750">
        <f t="shared" si="230"/>
        <v>2.9385338245251108E-2</v>
      </c>
      <c r="U2750" s="86">
        <f t="shared" si="232"/>
        <v>2.0071952353313597E-3</v>
      </c>
      <c r="V2750" s="7">
        <f t="shared" si="221"/>
        <v>14.583137614801533</v>
      </c>
      <c r="W2750" s="89">
        <f t="shared" si="231"/>
        <v>0.99799280476466867</v>
      </c>
      <c r="Y2750" s="72">
        <v>2.6696233333333298E-2</v>
      </c>
    </row>
    <row r="2751" spans="2:25" x14ac:dyDescent="0.3">
      <c r="B2751">
        <v>129</v>
      </c>
      <c r="C2751">
        <v>40</v>
      </c>
      <c r="D2751">
        <v>5</v>
      </c>
      <c r="F2751" s="73">
        <f t="shared" si="227"/>
        <v>0.29614237442219538</v>
      </c>
      <c r="G2751" s="15">
        <v>8.06986961725145E-3</v>
      </c>
      <c r="H2751" s="15">
        <v>0.99193013038274858</v>
      </c>
      <c r="I2751" s="72">
        <f t="shared" si="223"/>
        <v>4.3064026367747198E-4</v>
      </c>
      <c r="J2751" s="72">
        <f t="shared" si="228"/>
        <v>0.29571173415851792</v>
      </c>
      <c r="K2751" s="8">
        <f t="shared" si="229"/>
        <v>2.9530014394185137E-5</v>
      </c>
      <c r="O2751" s="72">
        <v>0.14807118721109769</v>
      </c>
      <c r="P2751" s="72">
        <v>2.1532013183873599E-4</v>
      </c>
      <c r="R2751" s="73">
        <f t="shared" si="226"/>
        <v>1.4707659278602285E-5</v>
      </c>
      <c r="S2751" s="74">
        <f t="shared" si="222"/>
        <v>1.4737239796102959E-5</v>
      </c>
      <c r="T2751">
        <f t="shared" si="230"/>
        <v>2.981597850892858E-2</v>
      </c>
      <c r="U2751" s="86">
        <f t="shared" si="232"/>
        <v>2.0366105538885643E-3</v>
      </c>
      <c r="V2751" s="7">
        <f t="shared" si="221"/>
        <v>14.553321636292605</v>
      </c>
      <c r="W2751" s="89">
        <f t="shared" si="231"/>
        <v>0.9979633894461114</v>
      </c>
      <c r="Y2751" s="72">
        <v>3.6219700000000001E-2</v>
      </c>
    </row>
    <row r="2752" spans="2:25" x14ac:dyDescent="0.3">
      <c r="B2752">
        <v>129</v>
      </c>
      <c r="C2752">
        <v>40</v>
      </c>
      <c r="D2752">
        <v>8</v>
      </c>
      <c r="F2752" s="73">
        <f t="shared" si="227"/>
        <v>0.552101367304208</v>
      </c>
      <c r="G2752" s="15">
        <v>1.8904959252596217E-2</v>
      </c>
      <c r="H2752" s="15">
        <v>0.98109504074740372</v>
      </c>
      <c r="I2752" s="72">
        <f t="shared" si="223"/>
        <v>1.3792495854161715E-2</v>
      </c>
      <c r="J2752" s="72">
        <f t="shared" si="228"/>
        <v>0.53830887145004624</v>
      </c>
      <c r="K2752" s="8">
        <f t="shared" si="229"/>
        <v>9.4772150295685303E-4</v>
      </c>
      <c r="O2752" s="72">
        <v>0.18403378910140267</v>
      </c>
      <c r="P2752" s="72">
        <v>4.5974986180539051E-3</v>
      </c>
      <c r="R2752" s="73">
        <f t="shared" si="226"/>
        <v>3.1403679085067652E-4</v>
      </c>
      <c r="S2752" s="74">
        <f t="shared" si="222"/>
        <v>3.146776667077666E-4</v>
      </c>
      <c r="T2752">
        <f t="shared" si="230"/>
        <v>4.3608474363090295E-2</v>
      </c>
      <c r="U2752" s="86">
        <f t="shared" si="232"/>
        <v>2.9787209264405938E-3</v>
      </c>
      <c r="V2752" s="7">
        <f t="shared" si="221"/>
        <v>14.509713161929515</v>
      </c>
      <c r="W2752" s="89">
        <f t="shared" si="231"/>
        <v>0.99702127907355942</v>
      </c>
      <c r="Y2752" s="72">
        <v>5.3308366666666697E-2</v>
      </c>
    </row>
    <row r="2753" spans="2:25" x14ac:dyDescent="0.3">
      <c r="B2753">
        <v>129</v>
      </c>
      <c r="C2753">
        <v>40</v>
      </c>
      <c r="D2753">
        <v>13</v>
      </c>
      <c r="F2753" s="73">
        <f t="shared" si="227"/>
        <v>0.71059258394972835</v>
      </c>
      <c r="G2753" s="15">
        <v>1.4232521811649867E-2</v>
      </c>
      <c r="H2753" s="15">
        <v>0.9857674781883502</v>
      </c>
      <c r="I2753" s="72">
        <f t="shared" si="223"/>
        <v>1.119874170347825E-2</v>
      </c>
      <c r="J2753" s="72">
        <f t="shared" si="228"/>
        <v>0.69939384224625012</v>
      </c>
      <c r="K2753" s="8">
        <f t="shared" si="229"/>
        <v>7.7180999917086099E-4</v>
      </c>
      <c r="O2753" s="72">
        <v>0.14211851678994566</v>
      </c>
      <c r="P2753" s="72">
        <v>2.2397483406956498E-3</v>
      </c>
      <c r="R2753" s="73">
        <f t="shared" si="226"/>
        <v>1.5298827463768109E-4</v>
      </c>
      <c r="S2753" s="74">
        <f t="shared" si="222"/>
        <v>1.5344534549938501E-4</v>
      </c>
      <c r="T2753">
        <f t="shared" si="230"/>
        <v>5.4807216066568548E-2</v>
      </c>
      <c r="U2753" s="86">
        <f t="shared" si="232"/>
        <v>3.7436622996289992E-3</v>
      </c>
      <c r="V2753" s="7">
        <f t="shared" si="221"/>
        <v>14.454905945862945</v>
      </c>
      <c r="W2753" s="89">
        <f t="shared" si="231"/>
        <v>0.99625633770037103</v>
      </c>
      <c r="Y2753" s="72">
        <v>7.4079533333333308E-2</v>
      </c>
    </row>
    <row r="2754" spans="2:25" x14ac:dyDescent="0.3">
      <c r="B2754">
        <v>129</v>
      </c>
      <c r="C2754">
        <v>40</v>
      </c>
      <c r="D2754">
        <v>20</v>
      </c>
      <c r="F2754" s="73">
        <f t="shared" si="227"/>
        <v>0.52580540119632202</v>
      </c>
      <c r="G2754" s="15">
        <v>1.454030582351783E-2</v>
      </c>
      <c r="H2754" s="15">
        <v>0.98545969417648227</v>
      </c>
      <c r="I2754" s="72">
        <f t="shared" si="223"/>
        <v>9.3789623600613846E-3</v>
      </c>
      <c r="J2754" s="72">
        <f t="shared" si="228"/>
        <v>0.5164264388362606</v>
      </c>
      <c r="K2754" s="8">
        <f t="shared" si="229"/>
        <v>6.48842849285068E-4</v>
      </c>
      <c r="O2754" s="72">
        <v>7.5115057313760294E-2</v>
      </c>
      <c r="P2754" s="72">
        <v>1.339851765723055E-3</v>
      </c>
      <c r="R2754" s="73">
        <f t="shared" si="226"/>
        <v>9.1519929352667647E-5</v>
      </c>
      <c r="S2754" s="74">
        <f t="shared" si="222"/>
        <v>9.1863836534200022E-5</v>
      </c>
      <c r="T2754">
        <f t="shared" si="230"/>
        <v>6.4186178426629936E-2</v>
      </c>
      <c r="U2754" s="86">
        <f t="shared" si="232"/>
        <v>4.3843018050976727E-3</v>
      </c>
      <c r="V2754" s="7">
        <f t="shared" si="221"/>
        <v>14.390719767436316</v>
      </c>
      <c r="W2754" s="89">
        <f t="shared" si="231"/>
        <v>0.99561569819490237</v>
      </c>
      <c r="Y2754" s="72">
        <v>9.0612533333333301E-2</v>
      </c>
    </row>
    <row r="2755" spans="2:25" x14ac:dyDescent="0.3">
      <c r="B2755">
        <v>129</v>
      </c>
      <c r="C2755">
        <v>40</v>
      </c>
      <c r="D2755">
        <v>30</v>
      </c>
      <c r="F2755" s="73">
        <f t="shared" si="227"/>
        <v>0.60772744257414768</v>
      </c>
      <c r="G2755" s="15">
        <v>1.4032850101966841E-2</v>
      </c>
      <c r="H2755" s="15">
        <v>0.98596714989803314</v>
      </c>
      <c r="I2755" s="72">
        <f t="shared" si="223"/>
        <v>4.0429219616990707E-3</v>
      </c>
      <c r="J2755" s="72">
        <f t="shared" si="228"/>
        <v>0.60368452061244859</v>
      </c>
      <c r="K2755" s="8">
        <f t="shared" si="229"/>
        <v>2.8093952401515707E-4</v>
      </c>
      <c r="O2755" s="72">
        <v>6.0772744257414767E-2</v>
      </c>
      <c r="P2755" s="72">
        <v>4.0429219616990703E-4</v>
      </c>
      <c r="R2755" s="73">
        <f t="shared" si="226"/>
        <v>2.7615587170075686E-5</v>
      </c>
      <c r="S2755" s="74">
        <f t="shared" si="222"/>
        <v>2.7737195405962396E-5</v>
      </c>
      <c r="T2755">
        <f t="shared" si="230"/>
        <v>6.8229100388329009E-2</v>
      </c>
      <c r="U2755" s="86">
        <f t="shared" si="232"/>
        <v>4.6604576767984296E-3</v>
      </c>
      <c r="V2755" s="7">
        <f t="shared" si="221"/>
        <v>14.322490667047987</v>
      </c>
      <c r="W2755" s="89">
        <f t="shared" si="231"/>
        <v>0.99533954232320154</v>
      </c>
      <c r="Y2755" s="72">
        <v>0.107600766666667</v>
      </c>
    </row>
    <row r="2756" spans="2:25" x14ac:dyDescent="0.3">
      <c r="B2756">
        <v>129</v>
      </c>
      <c r="C2756">
        <v>40</v>
      </c>
      <c r="D2756">
        <v>44</v>
      </c>
      <c r="F2756" s="73">
        <f t="shared" si="227"/>
        <v>0.63854382720680669</v>
      </c>
      <c r="G2756" s="15">
        <v>9.5052081993265876E-3</v>
      </c>
      <c r="H2756" s="15">
        <v>0.99049479180067335</v>
      </c>
      <c r="I2756" s="72">
        <f t="shared" si="223"/>
        <v>-6.6149916428786127E-4</v>
      </c>
      <c r="J2756" s="72">
        <f t="shared" si="228"/>
        <v>0.63920532637109451</v>
      </c>
      <c r="K2756" s="8">
        <f t="shared" si="229"/>
        <v>-4.6186042614067421E-5</v>
      </c>
      <c r="O2756" s="72">
        <v>4.5610273371914763E-2</v>
      </c>
      <c r="P2756" s="72">
        <v>-4.7249940306275803E-5</v>
      </c>
      <c r="R2756" s="73">
        <f t="shared" si="226"/>
        <v>-3.2274549389532545E-6</v>
      </c>
      <c r="S2756" s="74">
        <f t="shared" si="222"/>
        <v>-3.2425667842152822E-6</v>
      </c>
      <c r="T2756">
        <f t="shared" si="230"/>
        <v>6.7567601224041152E-2</v>
      </c>
      <c r="U2756" s="86">
        <f t="shared" si="232"/>
        <v>4.615273307653084E-3</v>
      </c>
      <c r="V2756" s="7">
        <f t="shared" ref="V2756:V2765" si="233">V2755-T2756</f>
        <v>14.254923065823945</v>
      </c>
      <c r="W2756" s="89">
        <f t="shared" si="231"/>
        <v>0.9953847266923469</v>
      </c>
      <c r="Y2756" s="72">
        <v>0.126888266666667</v>
      </c>
    </row>
    <row r="2757" spans="2:25" x14ac:dyDescent="0.3">
      <c r="B2757">
        <v>129</v>
      </c>
      <c r="C2757">
        <v>40</v>
      </c>
      <c r="D2757">
        <v>65</v>
      </c>
      <c r="F2757" s="73">
        <f t="shared" si="227"/>
        <v>0.56795037084815825</v>
      </c>
      <c r="G2757" s="15">
        <v>2.0616487127913495E-2</v>
      </c>
      <c r="H2757" s="15">
        <v>0.97938351287208647</v>
      </c>
      <c r="I2757" s="72">
        <f t="shared" si="223"/>
        <v>5.65096567907542E-3</v>
      </c>
      <c r="J2757" s="72">
        <f t="shared" si="228"/>
        <v>0.56229940516908283</v>
      </c>
      <c r="K2757" s="8">
        <f t="shared" si="229"/>
        <v>3.9642203980907911E-4</v>
      </c>
      <c r="O2757" s="72">
        <v>2.7045255754674202E-2</v>
      </c>
      <c r="P2757" s="72">
        <v>2.6909360376549618E-4</v>
      </c>
      <c r="R2757" s="73">
        <f t="shared" si="226"/>
        <v>1.8380710639719657E-5</v>
      </c>
      <c r="S2757" s="74">
        <f t="shared" si="222"/>
        <v>1.846593598115431E-5</v>
      </c>
      <c r="T2757">
        <f t="shared" si="230"/>
        <v>7.3218566903116566E-2</v>
      </c>
      <c r="U2757" s="86">
        <f t="shared" si="232"/>
        <v>5.0012682310871968E-3</v>
      </c>
      <c r="V2757" s="7">
        <f t="shared" si="233"/>
        <v>14.181704498920828</v>
      </c>
      <c r="W2757" s="89">
        <f t="shared" si="231"/>
        <v>0.99499873176891285</v>
      </c>
      <c r="Y2757" s="72">
        <v>0.14385050000000002</v>
      </c>
    </row>
    <row r="2758" spans="2:25" x14ac:dyDescent="0.3">
      <c r="B2758">
        <v>129</v>
      </c>
      <c r="C2758">
        <v>40</v>
      </c>
      <c r="D2758">
        <v>90</v>
      </c>
      <c r="F2758" s="73">
        <f t="shared" si="227"/>
        <v>0.3559220614370075</v>
      </c>
      <c r="G2758" s="15">
        <v>2.0377153900135631E-2</v>
      </c>
      <c r="H2758" s="15">
        <v>0.97962284609986439</v>
      </c>
      <c r="I2758" s="72">
        <f t="shared" si="223"/>
        <v>5.6374632007765374E-3</v>
      </c>
      <c r="J2758" s="72">
        <f t="shared" si="228"/>
        <v>0.35028459823623098</v>
      </c>
      <c r="K2758" s="8">
        <f t="shared" si="229"/>
        <v>3.9751661735763327E-4</v>
      </c>
      <c r="O2758" s="72">
        <v>1.4236882457480299E-2</v>
      </c>
      <c r="P2758" s="72">
        <v>2.254985280310615E-4</v>
      </c>
      <c r="R2758" s="73">
        <f t="shared" si="226"/>
        <v>1.5402904920154488E-5</v>
      </c>
      <c r="S2758" s="74">
        <f t="shared" si="222"/>
        <v>1.5480326183703915E-5</v>
      </c>
      <c r="T2758">
        <f t="shared" si="230"/>
        <v>7.885603010389311E-2</v>
      </c>
      <c r="U2758" s="86">
        <f t="shared" si="232"/>
        <v>5.386340854091059E-3</v>
      </c>
      <c r="V2758" s="7">
        <f t="shared" si="233"/>
        <v>14.102848468816935</v>
      </c>
      <c r="W2758" s="89">
        <f t="shared" si="231"/>
        <v>0.99461365914590893</v>
      </c>
      <c r="Y2758" s="72">
        <v>0.15456556666666699</v>
      </c>
    </row>
    <row r="2759" spans="2:25" x14ac:dyDescent="0.3">
      <c r="B2759">
        <v>129</v>
      </c>
      <c r="C2759">
        <v>40</v>
      </c>
      <c r="D2759">
        <v>120</v>
      </c>
      <c r="F2759" s="73">
        <f t="shared" si="227"/>
        <v>0.28984745006911106</v>
      </c>
      <c r="G2759" s="15">
        <v>2.29814635776475E-2</v>
      </c>
      <c r="H2759" s="15">
        <v>0.97701853642235248</v>
      </c>
      <c r="I2759" s="72">
        <f t="shared" si="223"/>
        <v>4.6043836651407447E-3</v>
      </c>
      <c r="J2759" s="72">
        <f t="shared" si="228"/>
        <v>0.28524306640397029</v>
      </c>
      <c r="K2759" s="8">
        <f t="shared" si="229"/>
        <v>3.2648607657676968E-4</v>
      </c>
      <c r="O2759" s="72">
        <v>9.6615816689703676E-3</v>
      </c>
      <c r="P2759" s="72">
        <v>1.5347945550469149E-4</v>
      </c>
      <c r="R2759" s="73">
        <f t="shared" si="226"/>
        <v>1.0483569365074552E-5</v>
      </c>
      <c r="S2759" s="74">
        <f t="shared" si="222"/>
        <v>1.0540343246519423E-5</v>
      </c>
      <c r="T2759">
        <f t="shared" si="230"/>
        <v>8.3460413769033848E-2</v>
      </c>
      <c r="U2759" s="86">
        <f t="shared" si="232"/>
        <v>5.7008479350432956E-3</v>
      </c>
      <c r="V2759" s="7">
        <f t="shared" si="233"/>
        <v>14.019388055047902</v>
      </c>
      <c r="W2759" s="89">
        <f t="shared" si="231"/>
        <v>0.99429915206495667</v>
      </c>
      <c r="Y2759" s="72">
        <v>0.16360650000000002</v>
      </c>
    </row>
    <row r="2760" spans="2:25" x14ac:dyDescent="0.3">
      <c r="B2760">
        <v>129</v>
      </c>
      <c r="C2760">
        <v>40</v>
      </c>
      <c r="D2760">
        <v>240</v>
      </c>
      <c r="F2760" s="73">
        <f t="shared" si="227"/>
        <v>0.6909111568942603</v>
      </c>
      <c r="G2760" s="15">
        <v>2.19231855051106E-2</v>
      </c>
      <c r="H2760" s="15">
        <v>0.97807681449488937</v>
      </c>
      <c r="I2760" s="72">
        <f t="shared" si="223"/>
        <v>1.9290440155024981E-2</v>
      </c>
      <c r="J2760" s="72">
        <f t="shared" si="228"/>
        <v>0.67162071673923529</v>
      </c>
      <c r="K2760" s="8">
        <f t="shared" si="229"/>
        <v>1.3759830371539758E-3</v>
      </c>
      <c r="O2760" s="72">
        <v>5.7575929741188357E-3</v>
      </c>
      <c r="P2760" s="72">
        <v>1.607536679585415E-4</v>
      </c>
      <c r="R2760" s="73">
        <f t="shared" si="226"/>
        <v>1.0980441800446823E-5</v>
      </c>
      <c r="S2760" s="74">
        <f t="shared" si="222"/>
        <v>1.104339853618771E-5</v>
      </c>
      <c r="T2760">
        <f t="shared" si="230"/>
        <v>0.10275085392405883</v>
      </c>
      <c r="U2760" s="86">
        <f t="shared" si="232"/>
        <v>7.0185009510969143E-3</v>
      </c>
      <c r="V2760" s="7">
        <f t="shared" si="233"/>
        <v>13.916637201123843</v>
      </c>
      <c r="W2760" s="89">
        <f t="shared" si="231"/>
        <v>0.99298149904890309</v>
      </c>
      <c r="Y2760" s="72">
        <v>0.18455846666666698</v>
      </c>
    </row>
    <row r="2761" spans="2:25" x14ac:dyDescent="0.3">
      <c r="B2761">
        <v>129</v>
      </c>
      <c r="C2761">
        <v>40</v>
      </c>
      <c r="D2761">
        <v>310</v>
      </c>
      <c r="F2761" s="73">
        <f t="shared" si="227"/>
        <v>0.22243251351207785</v>
      </c>
      <c r="G2761" s="15">
        <v>2.0864907432573732E-2</v>
      </c>
      <c r="H2761" s="15">
        <v>0.97913509256742626</v>
      </c>
      <c r="I2761" s="72">
        <f t="shared" si="223"/>
        <v>4.1930204028514384E-3</v>
      </c>
      <c r="J2761" s="72">
        <f t="shared" si="228"/>
        <v>0.21823949310922641</v>
      </c>
      <c r="K2761" s="8">
        <f t="shared" si="229"/>
        <v>3.012955171751427E-4</v>
      </c>
      <c r="O2761" s="72">
        <v>3.1776073358868264E-3</v>
      </c>
      <c r="P2761" s="72">
        <v>5.9900291469306257E-5</v>
      </c>
      <c r="R2761" s="73">
        <f t="shared" si="226"/>
        <v>4.0915499637504362E-6</v>
      </c>
      <c r="S2761" s="74">
        <f t="shared" si="222"/>
        <v>4.12046948273397E-6</v>
      </c>
      <c r="T2761">
        <f t="shared" si="230"/>
        <v>0.10694387432691027</v>
      </c>
      <c r="U2761" s="86">
        <f t="shared" si="232"/>
        <v>7.3049094485594449E-3</v>
      </c>
      <c r="V2761" s="7">
        <f t="shared" si="233"/>
        <v>13.809693326796932</v>
      </c>
      <c r="W2761" s="89">
        <f t="shared" si="231"/>
        <v>0.99269509055144056</v>
      </c>
      <c r="Y2761" s="72">
        <v>0.190513866666667</v>
      </c>
    </row>
    <row r="2762" spans="2:25" x14ac:dyDescent="0.3">
      <c r="B2762">
        <v>129</v>
      </c>
      <c r="C2762">
        <v>40</v>
      </c>
      <c r="D2762">
        <v>430</v>
      </c>
      <c r="F2762" s="73">
        <f t="shared" si="227"/>
        <v>0.21971640684559801</v>
      </c>
      <c r="G2762" s="15">
        <v>2.9525751469526396E-2</v>
      </c>
      <c r="H2762" s="15">
        <v>0.97047424853047359</v>
      </c>
      <c r="I2762" s="72">
        <f t="shared" si="223"/>
        <v>7.0265829313845051E-3</v>
      </c>
      <c r="J2762" s="72">
        <f t="shared" si="228"/>
        <v>0.21268982391421351</v>
      </c>
      <c r="K2762" s="8">
        <f t="shared" si="229"/>
        <v>5.0881527671217848E-4</v>
      </c>
      <c r="O2762" s="72">
        <v>1.8309700570466501E-3</v>
      </c>
      <c r="P2762" s="72">
        <v>5.8554857761537541E-5</v>
      </c>
      <c r="R2762" s="73">
        <f t="shared" si="226"/>
        <v>3.9996487542033771E-6</v>
      </c>
      <c r="S2762" s="74">
        <f t="shared" ref="S2762:S2823" si="234">IF(D2762&gt;D2761,(U2762-U2761)/W2761/(D2762-D2761),0)</f>
        <v>4.0290808247893907E-6</v>
      </c>
      <c r="T2762">
        <f t="shared" si="230"/>
        <v>0.11397045725829477</v>
      </c>
      <c r="U2762" s="86">
        <f t="shared" si="232"/>
        <v>7.7848672990638501E-3</v>
      </c>
      <c r="V2762" s="7">
        <f t="shared" si="233"/>
        <v>13.695722869538637</v>
      </c>
      <c r="W2762" s="89">
        <f t="shared" si="231"/>
        <v>0.9922151327009362</v>
      </c>
      <c r="Y2762" s="72">
        <v>0.19648606666666699</v>
      </c>
    </row>
    <row r="2763" spans="2:25" x14ac:dyDescent="0.3">
      <c r="B2763">
        <v>129</v>
      </c>
      <c r="C2763">
        <v>40</v>
      </c>
      <c r="D2763">
        <v>506</v>
      </c>
      <c r="F2763" s="73">
        <f t="shared" si="227"/>
        <v>0.13635946516599426</v>
      </c>
      <c r="G2763" s="15">
        <v>2.5693919633930681E-2</v>
      </c>
      <c r="H2763" s="15">
        <v>0.97430608036606925</v>
      </c>
      <c r="I2763" s="72">
        <f t="shared" si="223"/>
        <v>2.8477851240740889E-3</v>
      </c>
      <c r="J2763" s="72">
        <f t="shared" si="228"/>
        <v>0.13351168004192018</v>
      </c>
      <c r="K2763" s="8">
        <f t="shared" si="229"/>
        <v>2.0793244366881829E-4</v>
      </c>
      <c r="O2763" s="72">
        <v>1.7942034890262401E-3</v>
      </c>
      <c r="P2763" s="72">
        <v>3.7470856895711694E-5</v>
      </c>
      <c r="R2763" s="73">
        <f t="shared" si="226"/>
        <v>2.5594847606360434E-6</v>
      </c>
      <c r="S2763" s="74">
        <f t="shared" si="234"/>
        <v>2.57956634229998E-6</v>
      </c>
      <c r="T2763">
        <f t="shared" si="230"/>
        <v>0.11681824238236886</v>
      </c>
      <c r="U2763" s="86">
        <f t="shared" si="232"/>
        <v>7.9793881408721894E-3</v>
      </c>
      <c r="V2763" s="7">
        <f t="shared" si="233"/>
        <v>13.578904627156268</v>
      </c>
      <c r="W2763" s="89">
        <f t="shared" si="231"/>
        <v>0.99202061185912782</v>
      </c>
      <c r="Y2763" s="72">
        <v>0.20068093333333301</v>
      </c>
    </row>
    <row r="2764" spans="2:25" x14ac:dyDescent="0.3">
      <c r="B2764">
        <v>129</v>
      </c>
      <c r="C2764">
        <v>40</v>
      </c>
      <c r="D2764">
        <v>630</v>
      </c>
      <c r="F2764" s="73">
        <f t="shared" si="227"/>
        <v>0.14045316871438893</v>
      </c>
      <c r="G2764" s="15">
        <v>4.5980293108450206E-2</v>
      </c>
      <c r="H2764" s="15">
        <v>0.9540197068915498</v>
      </c>
      <c r="I2764" s="72">
        <f t="shared" si="223"/>
        <v>5.5239790044817588E-3</v>
      </c>
      <c r="J2764" s="72">
        <f t="shared" si="228"/>
        <v>0.13492918970990717</v>
      </c>
      <c r="K2764" s="8">
        <f t="shared" si="229"/>
        <v>4.0680593583626974E-4</v>
      </c>
      <c r="O2764" s="72">
        <v>1.1326868444708784E-3</v>
      </c>
      <c r="P2764" s="72">
        <v>4.45482177780787E-5</v>
      </c>
      <c r="R2764" s="73">
        <f t="shared" si="226"/>
        <v>3.0429110504152195E-6</v>
      </c>
      <c r="S2764" s="74">
        <f t="shared" si="234"/>
        <v>3.0673869212380124E-6</v>
      </c>
      <c r="T2764">
        <f t="shared" si="230"/>
        <v>0.12234222138685062</v>
      </c>
      <c r="U2764" s="86">
        <f t="shared" si="232"/>
        <v>8.3567091111236766E-3</v>
      </c>
      <c r="V2764" s="7">
        <f t="shared" si="233"/>
        <v>13.456562405769418</v>
      </c>
      <c r="W2764" s="89">
        <f t="shared" si="231"/>
        <v>0.99164329088887637</v>
      </c>
      <c r="Y2764" s="72">
        <v>0.20585870000000001</v>
      </c>
    </row>
    <row r="2765" spans="2:25" x14ac:dyDescent="0.3">
      <c r="B2765">
        <v>129</v>
      </c>
      <c r="C2765">
        <v>40</v>
      </c>
      <c r="D2765">
        <v>758</v>
      </c>
      <c r="F2765" s="73">
        <f t="shared" si="227"/>
        <v>0.20669704425406121</v>
      </c>
      <c r="G2765" s="15">
        <v>6.1707876670121432E-2</v>
      </c>
      <c r="H2765" s="15">
        <v>0.93829212332987855</v>
      </c>
      <c r="I2765" s="72">
        <f t="shared" si="223"/>
        <v>1.5043807204184601E-2</v>
      </c>
      <c r="J2765" s="72">
        <f t="shared" si="228"/>
        <v>0.19165323704987661</v>
      </c>
      <c r="K2765" s="8">
        <f t="shared" si="229"/>
        <v>1.1179532149856238E-3</v>
      </c>
      <c r="O2765" s="72">
        <v>1.6148206582348532E-3</v>
      </c>
      <c r="P2765" s="72">
        <v>1.1752974378269219E-4</v>
      </c>
      <c r="R2765" s="73">
        <f t="shared" si="226"/>
        <v>8.0279879632986372E-6</v>
      </c>
      <c r="S2765" s="74">
        <f t="shared" si="234"/>
        <v>8.0956408791941838E-6</v>
      </c>
      <c r="T2765">
        <f t="shared" si="230"/>
        <v>0.13738602859103521</v>
      </c>
      <c r="U2765" s="86">
        <f t="shared" si="232"/>
        <v>9.3842915704259022E-3</v>
      </c>
      <c r="V2765" s="7">
        <f t="shared" si="233"/>
        <v>13.319176377178383</v>
      </c>
      <c r="W2765" s="89">
        <f t="shared" si="231"/>
        <v>0.99061570842957414</v>
      </c>
      <c r="Y2765" s="72">
        <v>0.21209003333333298</v>
      </c>
    </row>
    <row r="2766" spans="2:25" x14ac:dyDescent="0.3">
      <c r="B2766">
        <v>169</v>
      </c>
      <c r="C2766">
        <v>72</v>
      </c>
      <c r="D2766">
        <v>0</v>
      </c>
      <c r="R2766" s="8">
        <v>0</v>
      </c>
      <c r="S2766" s="74">
        <f>IF(D2766&gt;D2765,(U2766-U2765)/W2765/(D2766-D2765),0)</f>
        <v>0</v>
      </c>
      <c r="U2766">
        <v>0</v>
      </c>
      <c r="W2766" s="12">
        <f>100%-U2766</f>
        <v>1</v>
      </c>
    </row>
    <row r="2767" spans="2:25" x14ac:dyDescent="0.3">
      <c r="B2767">
        <v>169</v>
      </c>
      <c r="C2767">
        <v>72</v>
      </c>
      <c r="D2767">
        <v>3</v>
      </c>
      <c r="R2767" s="8">
        <v>2.0343507970000001E-2</v>
      </c>
      <c r="S2767" s="74">
        <f>IF(D2767&gt;D2766,(U2767-U2766)/W2766/(D2767-D2766),0)</f>
        <v>2.0343507970000001E-2</v>
      </c>
      <c r="U2767" s="15">
        <f>R2767*(D2767-D2766)+U2766</f>
        <v>6.1030523910000002E-2</v>
      </c>
      <c r="W2767" s="12">
        <f t="shared" ref="W2767:W2823" si="235">100%-U2767</f>
        <v>0.93896947609000003</v>
      </c>
    </row>
    <row r="2768" spans="2:25" x14ac:dyDescent="0.3">
      <c r="B2768">
        <v>169</v>
      </c>
      <c r="C2768">
        <v>72</v>
      </c>
      <c r="D2768">
        <v>10</v>
      </c>
      <c r="R2768" s="8">
        <v>1.0577452389999999E-2</v>
      </c>
      <c r="S2768" s="74">
        <f t="shared" si="234"/>
        <v>1.1264958722669013E-2</v>
      </c>
      <c r="U2768" s="15">
        <f t="shared" ref="U2768:U2775" si="236">R2768*(D2768-D2767)+U2767</f>
        <v>0.13507269063999999</v>
      </c>
      <c r="W2768" s="12">
        <f t="shared" si="235"/>
        <v>0.86492730936000006</v>
      </c>
    </row>
    <row r="2769" spans="2:23" x14ac:dyDescent="0.3">
      <c r="B2769">
        <v>169</v>
      </c>
      <c r="C2769">
        <v>72</v>
      </c>
      <c r="D2769">
        <v>25</v>
      </c>
      <c r="R2769" s="8">
        <v>4.2458596279999995E-3</v>
      </c>
      <c r="S2769" s="74">
        <f t="shared" si="234"/>
        <v>4.9089207636901994E-3</v>
      </c>
      <c r="U2769" s="15">
        <f t="shared" si="236"/>
        <v>0.19876058505999999</v>
      </c>
      <c r="W2769" s="12">
        <f t="shared" si="235"/>
        <v>0.80123941493999995</v>
      </c>
    </row>
    <row r="2770" spans="2:23" x14ac:dyDescent="0.3">
      <c r="B2770">
        <v>169</v>
      </c>
      <c r="C2770">
        <v>72</v>
      </c>
      <c r="D2770">
        <v>60</v>
      </c>
      <c r="R2770" s="8">
        <v>2.156383331E-3</v>
      </c>
      <c r="S2770" s="74">
        <f t="shared" si="234"/>
        <v>2.6913096020887576E-3</v>
      </c>
      <c r="U2770" s="15">
        <f t="shared" si="236"/>
        <v>0.274234001645</v>
      </c>
      <c r="W2770" s="12">
        <f t="shared" si="235"/>
        <v>0.725765998355</v>
      </c>
    </row>
    <row r="2771" spans="2:23" x14ac:dyDescent="0.3">
      <c r="B2771">
        <v>169</v>
      </c>
      <c r="C2771">
        <v>72</v>
      </c>
      <c r="D2771">
        <v>125</v>
      </c>
      <c r="R2771" s="8">
        <v>8.6848406600000005E-4</v>
      </c>
      <c r="S2771" s="74">
        <f t="shared" si="234"/>
        <v>1.1966447422013171E-3</v>
      </c>
      <c r="U2771" s="15">
        <f t="shared" si="236"/>
        <v>0.33068546593500003</v>
      </c>
      <c r="W2771" s="12">
        <f t="shared" si="235"/>
        <v>0.66931453406499997</v>
      </c>
    </row>
    <row r="2772" spans="2:23" x14ac:dyDescent="0.3">
      <c r="B2772">
        <v>169</v>
      </c>
      <c r="C2772">
        <v>72</v>
      </c>
      <c r="D2772">
        <v>216</v>
      </c>
      <c r="R2772" s="8">
        <v>1.267434162E-3</v>
      </c>
      <c r="S2772" s="74">
        <f t="shared" si="234"/>
        <v>1.8936301208079165E-3</v>
      </c>
      <c r="U2772" s="15">
        <f t="shared" si="236"/>
        <v>0.44602197467700005</v>
      </c>
      <c r="W2772" s="12">
        <f t="shared" si="235"/>
        <v>0.553978025323</v>
      </c>
    </row>
    <row r="2773" spans="2:23" x14ac:dyDescent="0.3">
      <c r="B2773">
        <v>169</v>
      </c>
      <c r="C2773">
        <v>72</v>
      </c>
      <c r="D2773">
        <v>337</v>
      </c>
      <c r="R2773" s="8">
        <v>4.2791120699999999E-4</v>
      </c>
      <c r="S2773" s="74">
        <f t="shared" si="234"/>
        <v>7.7243353967064671E-4</v>
      </c>
      <c r="U2773" s="15">
        <f>R2773*(D2773-D2772)+U2772</f>
        <v>0.49779923072400006</v>
      </c>
      <c r="W2773" s="12">
        <f t="shared" si="235"/>
        <v>0.50220076927599999</v>
      </c>
    </row>
    <row r="2774" spans="2:23" x14ac:dyDescent="0.3">
      <c r="B2774">
        <v>169</v>
      </c>
      <c r="C2774">
        <v>72</v>
      </c>
      <c r="D2774">
        <v>371</v>
      </c>
      <c r="R2774" s="8">
        <v>2.3743157300000001E-4</v>
      </c>
      <c r="S2774" s="74">
        <f t="shared" si="234"/>
        <v>4.7278217702114122E-4</v>
      </c>
      <c r="U2774" s="15">
        <f t="shared" si="236"/>
        <v>0.50587190420600003</v>
      </c>
      <c r="W2774" s="12">
        <f t="shared" si="235"/>
        <v>0.49412809579399997</v>
      </c>
    </row>
    <row r="2775" spans="2:23" x14ac:dyDescent="0.3">
      <c r="B2775">
        <v>169</v>
      </c>
      <c r="C2775">
        <v>72</v>
      </c>
      <c r="D2775">
        <v>745</v>
      </c>
      <c r="R2775" s="8">
        <v>1.7976695700000001E-4</v>
      </c>
      <c r="S2775" s="74">
        <f t="shared" si="234"/>
        <v>3.6380638650214349E-4</v>
      </c>
      <c r="U2775" s="15">
        <f t="shared" si="236"/>
        <v>0.57310474612400009</v>
      </c>
      <c r="W2775" s="12">
        <f t="shared" si="235"/>
        <v>0.42689525387599991</v>
      </c>
    </row>
    <row r="2776" spans="2:23" x14ac:dyDescent="0.3">
      <c r="B2776">
        <v>170</v>
      </c>
      <c r="C2776">
        <v>72</v>
      </c>
      <c r="D2776">
        <v>0</v>
      </c>
      <c r="R2776" s="8">
        <v>0</v>
      </c>
      <c r="S2776" s="74">
        <f t="shared" si="234"/>
        <v>0</v>
      </c>
      <c r="U2776">
        <v>0</v>
      </c>
      <c r="W2776" s="12">
        <f t="shared" si="235"/>
        <v>1</v>
      </c>
    </row>
    <row r="2777" spans="2:23" x14ac:dyDescent="0.3">
      <c r="B2777">
        <v>170</v>
      </c>
      <c r="C2777">
        <v>72</v>
      </c>
      <c r="D2777">
        <v>3</v>
      </c>
      <c r="R2777" s="8">
        <v>1.7812449019999999E-2</v>
      </c>
      <c r="S2777" s="74">
        <f t="shared" si="234"/>
        <v>1.7812449019999999E-2</v>
      </c>
      <c r="U2777" s="15">
        <f>R2777*(D2777-D2776)+U2776</f>
        <v>5.3437347060000001E-2</v>
      </c>
      <c r="W2777" s="12">
        <f t="shared" si="235"/>
        <v>0.94656265293999997</v>
      </c>
    </row>
    <row r="2778" spans="2:23" x14ac:dyDescent="0.3">
      <c r="B2778">
        <v>170</v>
      </c>
      <c r="C2778">
        <v>72</v>
      </c>
      <c r="D2778">
        <v>10</v>
      </c>
      <c r="R2778" s="8">
        <v>7.0789669849999999E-3</v>
      </c>
      <c r="S2778" s="74">
        <f>IF(D2778&gt;D2777,(U2778-U2777)/W2777/(D2778-D2777),0)</f>
        <v>7.4786037279338091E-3</v>
      </c>
      <c r="U2778" s="15">
        <f t="shared" ref="U2778:U2785" si="237">R2778*(D2778-D2777)+U2777</f>
        <v>0.102990115955</v>
      </c>
      <c r="W2778" s="12">
        <f t="shared" si="235"/>
        <v>0.89700988404500004</v>
      </c>
    </row>
    <row r="2779" spans="2:23" x14ac:dyDescent="0.3">
      <c r="B2779">
        <v>170</v>
      </c>
      <c r="C2779">
        <v>72</v>
      </c>
      <c r="D2779">
        <v>25</v>
      </c>
      <c r="R2779" s="8">
        <v>4.050305457E-3</v>
      </c>
      <c r="S2779" s="74">
        <f t="shared" si="234"/>
        <v>4.5153409444447208E-3</v>
      </c>
      <c r="U2779" s="15">
        <f t="shared" si="237"/>
        <v>0.16374469781000001</v>
      </c>
      <c r="W2779" s="12">
        <f t="shared" si="235"/>
        <v>0.83625530218999999</v>
      </c>
    </row>
    <row r="2780" spans="2:23" x14ac:dyDescent="0.3">
      <c r="B2780">
        <v>170</v>
      </c>
      <c r="C2780">
        <v>72</v>
      </c>
      <c r="D2780">
        <v>60</v>
      </c>
      <c r="R2780" s="8">
        <v>1.7906765540000001E-3</v>
      </c>
      <c r="S2780" s="74">
        <f t="shared" si="234"/>
        <v>2.1413036776096309E-3</v>
      </c>
      <c r="U2780" s="15">
        <f t="shared" si="237"/>
        <v>0.22641837720000002</v>
      </c>
      <c r="W2780" s="12">
        <f t="shared" si="235"/>
        <v>0.77358162279999998</v>
      </c>
    </row>
    <row r="2781" spans="2:23" x14ac:dyDescent="0.3">
      <c r="B2781">
        <v>170</v>
      </c>
      <c r="C2781">
        <v>72</v>
      </c>
      <c r="D2781">
        <v>125</v>
      </c>
      <c r="R2781" s="8">
        <v>8.5440309000000007E-5</v>
      </c>
      <c r="S2781" s="74">
        <f t="shared" si="234"/>
        <v>1.1044769741394096E-4</v>
      </c>
      <c r="U2781" s="15">
        <f t="shared" si="237"/>
        <v>0.23197199728500001</v>
      </c>
      <c r="W2781" s="12">
        <f t="shared" si="235"/>
        <v>0.76802800271499994</v>
      </c>
    </row>
    <row r="2782" spans="2:23" x14ac:dyDescent="0.3">
      <c r="B2782">
        <v>170</v>
      </c>
      <c r="C2782">
        <v>72</v>
      </c>
      <c r="D2782">
        <v>216</v>
      </c>
      <c r="R2782" s="8">
        <v>4.0410472600000005E-4</v>
      </c>
      <c r="S2782" s="74">
        <f t="shared" si="234"/>
        <v>5.2615884391126182E-4</v>
      </c>
      <c r="U2782" s="15">
        <f t="shared" si="237"/>
        <v>0.26874552735099999</v>
      </c>
      <c r="W2782" s="12">
        <f t="shared" si="235"/>
        <v>0.73125447264900001</v>
      </c>
    </row>
    <row r="2783" spans="2:23" x14ac:dyDescent="0.3">
      <c r="B2783">
        <v>170</v>
      </c>
      <c r="C2783">
        <v>72</v>
      </c>
      <c r="D2783">
        <v>337</v>
      </c>
      <c r="R2783" s="8">
        <v>5.0032010699999996E-4</v>
      </c>
      <c r="S2783" s="74">
        <f t="shared" si="234"/>
        <v>6.8419425208788068E-4</v>
      </c>
      <c r="U2783" s="15">
        <f t="shared" si="237"/>
        <v>0.32928426029800001</v>
      </c>
      <c r="W2783" s="12">
        <f t="shared" si="235"/>
        <v>0.67071573970200005</v>
      </c>
    </row>
    <row r="2784" spans="2:23" x14ac:dyDescent="0.3">
      <c r="B2784">
        <v>170</v>
      </c>
      <c r="C2784">
        <v>72</v>
      </c>
      <c r="D2784">
        <v>371</v>
      </c>
      <c r="R2784" s="8">
        <v>1.1395461299999999E-4</v>
      </c>
      <c r="S2784" s="74">
        <f t="shared" si="234"/>
        <v>1.6990001315703442E-4</v>
      </c>
      <c r="U2784" s="15">
        <f t="shared" si="237"/>
        <v>0.33315871714</v>
      </c>
      <c r="W2784" s="12">
        <f t="shared" si="235"/>
        <v>0.66684128286</v>
      </c>
    </row>
    <row r="2785" spans="2:23" x14ac:dyDescent="0.3">
      <c r="B2785">
        <v>170</v>
      </c>
      <c r="C2785">
        <v>72</v>
      </c>
      <c r="D2785">
        <v>745</v>
      </c>
      <c r="R2785" s="8">
        <v>1.66910689E-4</v>
      </c>
      <c r="S2785" s="74">
        <f t="shared" si="234"/>
        <v>2.5030047372613266E-4</v>
      </c>
      <c r="U2785" s="15">
        <f t="shared" si="237"/>
        <v>0.39558331482600001</v>
      </c>
      <c r="W2785" s="12">
        <f t="shared" si="235"/>
        <v>0.60441668517400005</v>
      </c>
    </row>
    <row r="2786" spans="2:23" x14ac:dyDescent="0.3">
      <c r="B2786">
        <v>171</v>
      </c>
      <c r="C2786">
        <v>72</v>
      </c>
      <c r="D2786">
        <v>0</v>
      </c>
      <c r="R2786" s="8">
        <v>0</v>
      </c>
      <c r="S2786" s="74">
        <f t="shared" si="234"/>
        <v>0</v>
      </c>
      <c r="U2786">
        <v>0</v>
      </c>
      <c r="W2786" s="12">
        <f t="shared" si="235"/>
        <v>1</v>
      </c>
    </row>
    <row r="2787" spans="2:23" x14ac:dyDescent="0.3">
      <c r="B2787">
        <v>171</v>
      </c>
      <c r="C2787">
        <v>72</v>
      </c>
      <c r="D2787">
        <v>3</v>
      </c>
      <c r="R2787" s="8">
        <v>8.0887918200000001E-4</v>
      </c>
      <c r="S2787" s="74">
        <f t="shared" si="234"/>
        <v>8.0887918200000001E-4</v>
      </c>
      <c r="U2787" s="15">
        <f>R2787*(D2787-D2786)+U2786</f>
        <v>2.4266375460000001E-3</v>
      </c>
      <c r="W2787" s="12">
        <f t="shared" si="235"/>
        <v>0.99757336245399997</v>
      </c>
    </row>
    <row r="2788" spans="2:23" x14ac:dyDescent="0.3">
      <c r="B2788">
        <v>171</v>
      </c>
      <c r="C2788">
        <v>72</v>
      </c>
      <c r="D2788">
        <v>10</v>
      </c>
      <c r="R2788" s="8">
        <v>3.4758647699999998E-4</v>
      </c>
      <c r="S2788" s="74">
        <f t="shared" si="234"/>
        <v>3.4843199516168712E-4</v>
      </c>
      <c r="U2788" s="15">
        <f t="shared" ref="U2788:U2795" si="238">R2788*(D2788-D2787)+U2787</f>
        <v>4.8597428850000006E-3</v>
      </c>
      <c r="W2788" s="12">
        <f t="shared" si="235"/>
        <v>0.99514025711499998</v>
      </c>
    </row>
    <row r="2789" spans="2:23" x14ac:dyDescent="0.3">
      <c r="B2789">
        <v>171</v>
      </c>
      <c r="C2789">
        <v>72</v>
      </c>
      <c r="D2789">
        <v>25</v>
      </c>
      <c r="R2789" s="8">
        <v>1.92245702E-4</v>
      </c>
      <c r="S2789" s="74">
        <f t="shared" si="234"/>
        <v>1.9318452914098496E-4</v>
      </c>
      <c r="U2789" s="15">
        <f t="shared" si="238"/>
        <v>7.7434284150000006E-3</v>
      </c>
      <c r="W2789" s="12">
        <f t="shared" si="235"/>
        <v>0.99225657158500002</v>
      </c>
    </row>
    <row r="2790" spans="2:23" x14ac:dyDescent="0.3">
      <c r="B2790">
        <v>171</v>
      </c>
      <c r="C2790">
        <v>72</v>
      </c>
      <c r="D2790">
        <v>60</v>
      </c>
      <c r="R2790" s="8">
        <v>1.6489147700000001E-4</v>
      </c>
      <c r="S2790" s="74">
        <f t="shared" si="234"/>
        <v>1.6617826651085563E-4</v>
      </c>
      <c r="U2790" s="15">
        <f t="shared" si="238"/>
        <v>1.3514630110000002E-2</v>
      </c>
      <c r="W2790" s="12">
        <f t="shared" si="235"/>
        <v>0.98648536989000002</v>
      </c>
    </row>
    <row r="2791" spans="2:23" x14ac:dyDescent="0.3">
      <c r="B2791">
        <v>171</v>
      </c>
      <c r="C2791">
        <v>72</v>
      </c>
      <c r="D2791">
        <v>125</v>
      </c>
      <c r="R2791" s="8">
        <v>2.3421050999999998E-5</v>
      </c>
      <c r="S2791" s="74">
        <f t="shared" si="234"/>
        <v>2.3741914188359028E-5</v>
      </c>
      <c r="U2791" s="15">
        <f t="shared" si="238"/>
        <v>1.5036998425000002E-2</v>
      </c>
      <c r="W2791" s="12">
        <f t="shared" si="235"/>
        <v>0.98496300157500005</v>
      </c>
    </row>
    <row r="2792" spans="2:23" x14ac:dyDescent="0.3">
      <c r="B2792">
        <v>171</v>
      </c>
      <c r="C2792">
        <v>72</v>
      </c>
      <c r="D2792">
        <v>216</v>
      </c>
      <c r="R2792" s="8">
        <v>5.4469206999999996E-5</v>
      </c>
      <c r="S2792" s="74">
        <f t="shared" si="234"/>
        <v>5.5300764508820442E-5</v>
      </c>
      <c r="U2792" s="15">
        <f t="shared" si="238"/>
        <v>1.9993696262000003E-2</v>
      </c>
      <c r="W2792" s="12">
        <f t="shared" si="235"/>
        <v>0.98000630373800002</v>
      </c>
    </row>
    <row r="2793" spans="2:23" x14ac:dyDescent="0.3">
      <c r="B2793">
        <v>171</v>
      </c>
      <c r="C2793">
        <v>72</v>
      </c>
      <c r="D2793">
        <v>337</v>
      </c>
      <c r="R2793" s="8">
        <v>2.8040748000000002E-5</v>
      </c>
      <c r="S2793" s="74">
        <f t="shared" si="234"/>
        <v>2.8612824114544212E-5</v>
      </c>
      <c r="U2793" s="15">
        <f t="shared" si="238"/>
        <v>2.3386626770000002E-2</v>
      </c>
      <c r="W2793" s="12">
        <f t="shared" si="235"/>
        <v>0.97661337322999997</v>
      </c>
    </row>
    <row r="2794" spans="2:23" x14ac:dyDescent="0.3">
      <c r="B2794">
        <v>171</v>
      </c>
      <c r="C2794">
        <v>72</v>
      </c>
      <c r="D2794">
        <v>371</v>
      </c>
      <c r="R2794" s="8">
        <v>1.9148062999999999E-5</v>
      </c>
      <c r="S2794" s="74">
        <f t="shared" si="234"/>
        <v>1.9606595122357076E-5</v>
      </c>
      <c r="U2794" s="15">
        <f t="shared" si="238"/>
        <v>2.4037660912000002E-2</v>
      </c>
      <c r="W2794" s="12">
        <f t="shared" si="235"/>
        <v>0.97596233908800001</v>
      </c>
    </row>
    <row r="2795" spans="2:23" x14ac:dyDescent="0.3">
      <c r="B2795">
        <v>171</v>
      </c>
      <c r="C2795">
        <v>72</v>
      </c>
      <c r="D2795">
        <v>745</v>
      </c>
      <c r="R2795" s="8">
        <v>2.7056335E-5</v>
      </c>
      <c r="S2795" s="74">
        <f t="shared" si="234"/>
        <v>2.7722724449883102E-5</v>
      </c>
      <c r="U2795" s="15">
        <f t="shared" si="238"/>
        <v>3.4156730202000003E-2</v>
      </c>
      <c r="W2795" s="12">
        <f t="shared" si="235"/>
        <v>0.96584326979799995</v>
      </c>
    </row>
    <row r="2796" spans="2:23" x14ac:dyDescent="0.3">
      <c r="B2796">
        <v>172</v>
      </c>
      <c r="C2796">
        <v>72</v>
      </c>
      <c r="D2796">
        <v>0</v>
      </c>
      <c r="R2796" s="8">
        <v>0</v>
      </c>
      <c r="S2796" s="74">
        <f t="shared" si="234"/>
        <v>0</v>
      </c>
      <c r="U2796" s="90">
        <v>0</v>
      </c>
      <c r="W2796" s="12">
        <f t="shared" si="235"/>
        <v>1</v>
      </c>
    </row>
    <row r="2797" spans="2:23" x14ac:dyDescent="0.3">
      <c r="B2797">
        <v>172</v>
      </c>
      <c r="C2797">
        <v>72</v>
      </c>
      <c r="D2797">
        <v>3</v>
      </c>
      <c r="R2797" s="8">
        <v>7.7169595700000006E-4</v>
      </c>
      <c r="S2797" s="74">
        <f t="shared" si="234"/>
        <v>7.7169595699999995E-4</v>
      </c>
      <c r="U2797" s="15">
        <f>R2797*(D2797-D2796)+U2796</f>
        <v>2.3150878709999999E-3</v>
      </c>
      <c r="W2797" s="12">
        <f t="shared" si="235"/>
        <v>0.99768491212900001</v>
      </c>
    </row>
    <row r="2798" spans="2:23" x14ac:dyDescent="0.3">
      <c r="B2798">
        <v>172</v>
      </c>
      <c r="C2798">
        <v>72</v>
      </c>
      <c r="D2798">
        <v>10</v>
      </c>
      <c r="R2798" s="8">
        <v>3.6511759900000003E-4</v>
      </c>
      <c r="S2798" s="74">
        <f t="shared" si="234"/>
        <v>3.6596483976174488E-4</v>
      </c>
      <c r="U2798" s="15">
        <f t="shared" ref="U2798:U2805" si="239">R2798*(D2798-D2797)+U2797</f>
        <v>4.8709110640000001E-3</v>
      </c>
      <c r="W2798" s="12">
        <f t="shared" si="235"/>
        <v>0.99512908893600005</v>
      </c>
    </row>
    <row r="2799" spans="2:23" x14ac:dyDescent="0.3">
      <c r="B2799">
        <v>172</v>
      </c>
      <c r="C2799">
        <v>72</v>
      </c>
      <c r="D2799">
        <v>25</v>
      </c>
      <c r="R2799" s="8">
        <v>2.05673792E-4</v>
      </c>
      <c r="S2799" s="74">
        <f t="shared" si="234"/>
        <v>2.0668051440432528E-4</v>
      </c>
      <c r="U2799" s="15">
        <f t="shared" si="239"/>
        <v>7.9560179440000007E-3</v>
      </c>
      <c r="W2799" s="12">
        <f t="shared" si="235"/>
        <v>0.99204398205599997</v>
      </c>
    </row>
    <row r="2800" spans="2:23" x14ac:dyDescent="0.3">
      <c r="B2800">
        <v>172</v>
      </c>
      <c r="C2800">
        <v>72</v>
      </c>
      <c r="D2800">
        <v>60</v>
      </c>
      <c r="R2800" s="8">
        <v>1.4030528599999999E-4</v>
      </c>
      <c r="S2800" s="74">
        <f t="shared" si="234"/>
        <v>1.4143050967278578E-4</v>
      </c>
      <c r="U2800" s="15">
        <f t="shared" si="239"/>
        <v>1.2866702954000001E-2</v>
      </c>
      <c r="W2800" s="12">
        <f t="shared" si="235"/>
        <v>0.98713329704599995</v>
      </c>
    </row>
    <row r="2801" spans="2:23" x14ac:dyDescent="0.3">
      <c r="B2801">
        <v>172</v>
      </c>
      <c r="C2801">
        <v>72</v>
      </c>
      <c r="D2801">
        <v>125</v>
      </c>
      <c r="R2801" s="8">
        <v>6.2341859999999997E-5</v>
      </c>
      <c r="S2801" s="74">
        <f t="shared" si="234"/>
        <v>6.3154449542486568E-5</v>
      </c>
      <c r="U2801" s="15">
        <f t="shared" si="239"/>
        <v>1.6918923854000002E-2</v>
      </c>
      <c r="W2801" s="12">
        <f t="shared" si="235"/>
        <v>0.98308107614600004</v>
      </c>
    </row>
    <row r="2802" spans="2:23" x14ac:dyDescent="0.3">
      <c r="B2802">
        <v>172</v>
      </c>
      <c r="C2802">
        <v>72</v>
      </c>
      <c r="D2802">
        <v>216</v>
      </c>
      <c r="R2802" s="8">
        <v>3.5717986999999997E-5</v>
      </c>
      <c r="S2802" s="74">
        <f t="shared" si="234"/>
        <v>3.6332697136258786E-5</v>
      </c>
      <c r="U2802" s="15">
        <f t="shared" si="239"/>
        <v>2.0169260671E-2</v>
      </c>
      <c r="W2802" s="12">
        <f t="shared" si="235"/>
        <v>0.979830739329</v>
      </c>
    </row>
    <row r="2803" spans="2:23" x14ac:dyDescent="0.3">
      <c r="B2803">
        <v>172</v>
      </c>
      <c r="C2803">
        <v>72</v>
      </c>
      <c r="D2803">
        <v>337</v>
      </c>
      <c r="R2803" s="8">
        <v>2.4669157999999999E-5</v>
      </c>
      <c r="S2803" s="74">
        <f t="shared" si="234"/>
        <v>2.5176958641748409E-5</v>
      </c>
      <c r="U2803" s="15">
        <f t="shared" si="239"/>
        <v>2.3154228789E-2</v>
      </c>
      <c r="W2803" s="12">
        <f t="shared" si="235"/>
        <v>0.97684577121100002</v>
      </c>
    </row>
    <row r="2804" spans="2:23" x14ac:dyDescent="0.3">
      <c r="B2804">
        <v>172</v>
      </c>
      <c r="C2804">
        <v>72</v>
      </c>
      <c r="D2804">
        <v>371</v>
      </c>
      <c r="R2804" s="8">
        <v>1.5744810000000003E-5</v>
      </c>
      <c r="S2804" s="74">
        <f t="shared" si="234"/>
        <v>1.6118010093324248E-5</v>
      </c>
      <c r="U2804" s="15">
        <f t="shared" si="239"/>
        <v>2.3689552329E-2</v>
      </c>
      <c r="W2804" s="12">
        <f t="shared" si="235"/>
        <v>0.97631044767099995</v>
      </c>
    </row>
    <row r="2805" spans="2:23" x14ac:dyDescent="0.3">
      <c r="B2805">
        <v>172</v>
      </c>
      <c r="C2805">
        <v>72</v>
      </c>
      <c r="D2805">
        <v>745</v>
      </c>
      <c r="R2805" s="8">
        <v>1.179856E-5</v>
      </c>
      <c r="S2805" s="74">
        <f t="shared" si="234"/>
        <v>1.2084844557533522E-5</v>
      </c>
      <c r="U2805" s="15">
        <f t="shared" si="239"/>
        <v>2.8102213769E-2</v>
      </c>
      <c r="W2805" s="12">
        <f t="shared" si="235"/>
        <v>0.97189778623099998</v>
      </c>
    </row>
    <row r="2806" spans="2:23" x14ac:dyDescent="0.3">
      <c r="B2806">
        <v>173</v>
      </c>
      <c r="C2806">
        <v>72</v>
      </c>
      <c r="D2806">
        <v>0</v>
      </c>
      <c r="R2806" s="8">
        <v>0</v>
      </c>
      <c r="S2806" s="74">
        <f t="shared" si="234"/>
        <v>0</v>
      </c>
      <c r="U2806" s="90">
        <v>0</v>
      </c>
      <c r="W2806" s="12">
        <f t="shared" si="235"/>
        <v>1</v>
      </c>
    </row>
    <row r="2807" spans="2:23" x14ac:dyDescent="0.3">
      <c r="B2807">
        <v>173</v>
      </c>
      <c r="C2807">
        <v>72</v>
      </c>
      <c r="D2807">
        <v>3</v>
      </c>
      <c r="R2807" s="8">
        <v>2.6646542699999999E-4</v>
      </c>
      <c r="S2807" s="74">
        <f t="shared" si="234"/>
        <v>2.6646542699999999E-4</v>
      </c>
      <c r="U2807" s="15">
        <f>R2807*(D2807-D2806)+U2806</f>
        <v>7.9939628099999992E-4</v>
      </c>
      <c r="W2807" s="12">
        <f t="shared" si="235"/>
        <v>0.99920060371899999</v>
      </c>
    </row>
    <row r="2808" spans="2:23" x14ac:dyDescent="0.3">
      <c r="B2808">
        <v>173</v>
      </c>
      <c r="C2808">
        <v>72</v>
      </c>
      <c r="D2808">
        <v>10</v>
      </c>
      <c r="R2808" s="8">
        <v>5.7063793000000002E-5</v>
      </c>
      <c r="S2808" s="74">
        <f t="shared" si="234"/>
        <v>5.7109446078805382E-5</v>
      </c>
      <c r="U2808" s="15">
        <f t="shared" ref="U2808:U2823" si="240">R2808*(D2808-D2807)+U2807</f>
        <v>1.198842832E-3</v>
      </c>
      <c r="W2808" s="12">
        <f t="shared" si="235"/>
        <v>0.998801157168</v>
      </c>
    </row>
    <row r="2809" spans="2:23" x14ac:dyDescent="0.3">
      <c r="B2809">
        <v>173</v>
      </c>
      <c r="C2809">
        <v>72</v>
      </c>
      <c r="D2809">
        <v>25</v>
      </c>
      <c r="R2809" s="8">
        <v>4.5732477E-5</v>
      </c>
      <c r="S2809" s="74">
        <f t="shared" si="234"/>
        <v>4.5787368858952707E-5</v>
      </c>
      <c r="U2809" s="15">
        <f t="shared" si="240"/>
        <v>1.8848299870000002E-3</v>
      </c>
      <c r="W2809" s="12">
        <f t="shared" si="235"/>
        <v>0.99811517001299999</v>
      </c>
    </row>
    <row r="2810" spans="2:23" x14ac:dyDescent="0.3">
      <c r="B2810">
        <v>173</v>
      </c>
      <c r="C2810">
        <v>72</v>
      </c>
      <c r="D2810">
        <v>60</v>
      </c>
      <c r="R2810" s="8">
        <v>5.3322442999999994E-5</v>
      </c>
      <c r="S2810" s="74">
        <f t="shared" si="234"/>
        <v>5.3423136529730826E-5</v>
      </c>
      <c r="U2810" s="15">
        <f t="shared" si="240"/>
        <v>3.7511154919999999E-3</v>
      </c>
      <c r="W2810" s="12">
        <f t="shared" si="235"/>
        <v>0.99624888450799998</v>
      </c>
    </row>
    <row r="2811" spans="2:23" x14ac:dyDescent="0.3">
      <c r="B2811">
        <v>173</v>
      </c>
      <c r="C2811">
        <v>72</v>
      </c>
      <c r="D2811">
        <v>125</v>
      </c>
      <c r="R2811" s="8">
        <v>4.7738650000000002E-6</v>
      </c>
      <c r="S2811" s="74">
        <f t="shared" si="234"/>
        <v>4.791839744300029E-6</v>
      </c>
      <c r="U2811" s="15">
        <f t="shared" si="240"/>
        <v>4.0614167170000002E-3</v>
      </c>
      <c r="W2811" s="12">
        <f t="shared" si="235"/>
        <v>0.995938583283</v>
      </c>
    </row>
    <row r="2812" spans="2:23" x14ac:dyDescent="0.3">
      <c r="B2812">
        <v>173</v>
      </c>
      <c r="C2812">
        <v>72</v>
      </c>
      <c r="D2812">
        <v>216</v>
      </c>
      <c r="R2812" s="8">
        <v>1.8350707999999999E-5</v>
      </c>
      <c r="S2812" s="74">
        <f t="shared" si="234"/>
        <v>1.8425541803500516E-5</v>
      </c>
      <c r="U2812" s="15">
        <f t="shared" si="240"/>
        <v>5.731331145E-3</v>
      </c>
      <c r="W2812" s="12">
        <f t="shared" si="235"/>
        <v>0.99426866885499998</v>
      </c>
    </row>
    <row r="2813" spans="2:23" x14ac:dyDescent="0.3">
      <c r="B2813">
        <v>173</v>
      </c>
      <c r="C2813">
        <v>72</v>
      </c>
      <c r="D2813">
        <v>371</v>
      </c>
      <c r="R2813" s="8">
        <v>4.2325139999999997E-6</v>
      </c>
      <c r="S2813" s="74">
        <f t="shared" si="234"/>
        <v>4.2569117710147319E-6</v>
      </c>
      <c r="U2813" s="15">
        <f t="shared" si="240"/>
        <v>6.3873708149999996E-3</v>
      </c>
      <c r="W2813" s="12">
        <f t="shared" si="235"/>
        <v>0.99361262918500004</v>
      </c>
    </row>
    <row r="2814" spans="2:23" x14ac:dyDescent="0.3">
      <c r="B2814">
        <v>173</v>
      </c>
      <c r="C2814">
        <v>72</v>
      </c>
      <c r="D2814">
        <v>745</v>
      </c>
      <c r="R2814" s="8">
        <v>8.519442E-6</v>
      </c>
      <c r="S2814" s="74">
        <f t="shared" si="234"/>
        <v>8.5742086500933251E-6</v>
      </c>
      <c r="U2814" s="15">
        <f t="shared" si="240"/>
        <v>9.5736421229999993E-3</v>
      </c>
      <c r="W2814" s="12">
        <f t="shared" si="235"/>
        <v>0.99042635787699995</v>
      </c>
    </row>
    <row r="2815" spans="2:23" x14ac:dyDescent="0.3">
      <c r="B2815">
        <v>174</v>
      </c>
      <c r="C2815">
        <v>72</v>
      </c>
      <c r="D2815">
        <v>0</v>
      </c>
      <c r="R2815" s="8">
        <v>0</v>
      </c>
      <c r="S2815" s="74">
        <f t="shared" si="234"/>
        <v>0</v>
      </c>
      <c r="U2815" s="90">
        <v>0</v>
      </c>
      <c r="W2815" s="12">
        <f t="shared" si="235"/>
        <v>1</v>
      </c>
    </row>
    <row r="2816" spans="2:23" x14ac:dyDescent="0.3">
      <c r="B2816">
        <v>174</v>
      </c>
      <c r="C2816">
        <v>72</v>
      </c>
      <c r="D2816">
        <v>3</v>
      </c>
      <c r="R2816" s="8">
        <v>2.6708532099999999E-4</v>
      </c>
      <c r="S2816" s="74">
        <f t="shared" si="234"/>
        <v>2.6708532099999999E-4</v>
      </c>
      <c r="U2816" s="15">
        <f>R2816*(D2816-D2815)+U2815</f>
        <v>8.012559629999999E-4</v>
      </c>
      <c r="W2816" s="12">
        <f t="shared" si="235"/>
        <v>0.99919874403700004</v>
      </c>
    </row>
    <row r="2817" spans="2:23" x14ac:dyDescent="0.3">
      <c r="B2817">
        <v>174</v>
      </c>
      <c r="C2817">
        <v>72</v>
      </c>
      <c r="D2817">
        <v>10</v>
      </c>
      <c r="R2817" s="8">
        <v>5.4263585000000006E-5</v>
      </c>
      <c r="S2817" s="74">
        <f t="shared" si="234"/>
        <v>5.4307098886816291E-5</v>
      </c>
      <c r="U2817" s="15">
        <f t="shared" si="240"/>
        <v>1.1811010579999999E-3</v>
      </c>
      <c r="W2817" s="12">
        <f t="shared" si="235"/>
        <v>0.99881889894200004</v>
      </c>
    </row>
    <row r="2818" spans="2:23" x14ac:dyDescent="0.3">
      <c r="B2818">
        <v>174</v>
      </c>
      <c r="C2818">
        <v>72</v>
      </c>
      <c r="D2818">
        <v>25</v>
      </c>
      <c r="R2818" s="8">
        <v>3.2491750999999999E-5</v>
      </c>
      <c r="S2818" s="74">
        <f t="shared" si="234"/>
        <v>3.2530172421063431E-5</v>
      </c>
      <c r="U2818" s="15">
        <f t="shared" si="240"/>
        <v>1.6684773229999998E-3</v>
      </c>
      <c r="W2818" s="12">
        <f t="shared" si="235"/>
        <v>0.99833152267699998</v>
      </c>
    </row>
    <row r="2819" spans="2:23" x14ac:dyDescent="0.3">
      <c r="B2819">
        <v>174</v>
      </c>
      <c r="C2819">
        <v>72</v>
      </c>
      <c r="D2819">
        <v>60</v>
      </c>
      <c r="R2819" s="8">
        <v>2.2424433000000002E-5</v>
      </c>
      <c r="S2819" s="74">
        <f t="shared" si="234"/>
        <v>2.2461910187779571E-5</v>
      </c>
      <c r="U2819" s="15">
        <f t="shared" si="240"/>
        <v>2.4533324779999997E-3</v>
      </c>
      <c r="W2819" s="12">
        <f t="shared" si="235"/>
        <v>0.99754666752200005</v>
      </c>
    </row>
    <row r="2820" spans="2:23" x14ac:dyDescent="0.3">
      <c r="B2820">
        <v>174</v>
      </c>
      <c r="C2820">
        <v>72</v>
      </c>
      <c r="D2820">
        <v>125</v>
      </c>
      <c r="R2820" s="8">
        <v>5.2754128E-5</v>
      </c>
      <c r="S2820" s="74">
        <f t="shared" si="234"/>
        <v>5.2883869715134446E-5</v>
      </c>
      <c r="U2820" s="15">
        <f t="shared" si="240"/>
        <v>5.8823507979999991E-3</v>
      </c>
      <c r="W2820" s="12">
        <f t="shared" si="235"/>
        <v>0.99411764920199996</v>
      </c>
    </row>
    <row r="2821" spans="2:23" x14ac:dyDescent="0.3">
      <c r="B2821">
        <v>174</v>
      </c>
      <c r="C2821">
        <v>72</v>
      </c>
      <c r="D2821">
        <v>216</v>
      </c>
      <c r="R2821" s="8">
        <v>8.1346559999999999E-6</v>
      </c>
      <c r="S2821" s="74">
        <f t="shared" si="234"/>
        <v>8.1827900415306691E-6</v>
      </c>
      <c r="U2821" s="15">
        <f t="shared" si="240"/>
        <v>6.6226044939999996E-3</v>
      </c>
      <c r="W2821" s="12">
        <f t="shared" si="235"/>
        <v>0.99337739550600002</v>
      </c>
    </row>
    <row r="2822" spans="2:23" x14ac:dyDescent="0.3">
      <c r="B2822">
        <v>174</v>
      </c>
      <c r="C2822">
        <v>72</v>
      </c>
      <c r="D2822">
        <v>371</v>
      </c>
      <c r="R2822" s="8">
        <v>3.6590499999999999E-7</v>
      </c>
      <c r="S2822" s="74">
        <f t="shared" si="234"/>
        <v>3.68344399273971E-7</v>
      </c>
      <c r="U2822" s="15">
        <f t="shared" si="240"/>
        <v>6.6793197689999995E-3</v>
      </c>
      <c r="W2822" s="12">
        <f t="shared" si="235"/>
        <v>0.99332068023099995</v>
      </c>
    </row>
    <row r="2823" spans="2:23" x14ac:dyDescent="0.3">
      <c r="B2823">
        <v>174</v>
      </c>
      <c r="C2823">
        <v>72</v>
      </c>
      <c r="D2823">
        <v>745</v>
      </c>
      <c r="R2823" s="8">
        <v>6.953831E-6</v>
      </c>
      <c r="S2823" s="74">
        <f t="shared" si="234"/>
        <v>7.0005901803865231E-6</v>
      </c>
      <c r="U2823" s="15">
        <f t="shared" si="240"/>
        <v>9.2800525629999995E-3</v>
      </c>
      <c r="W2823" s="12">
        <f t="shared" si="235"/>
        <v>0.99071994743699998</v>
      </c>
    </row>
    <row r="2824" spans="2:23" x14ac:dyDescent="0.3">
      <c r="B2824">
        <v>175</v>
      </c>
      <c r="C2824">
        <v>51</v>
      </c>
      <c r="D2824">
        <v>0</v>
      </c>
      <c r="R2824" s="8">
        <v>0</v>
      </c>
      <c r="S2824" s="8">
        <v>0</v>
      </c>
      <c r="U2824" s="15">
        <v>0</v>
      </c>
      <c r="W2824" s="15">
        <v>1</v>
      </c>
    </row>
    <row r="2825" spans="2:23" x14ac:dyDescent="0.3">
      <c r="B2825">
        <v>175</v>
      </c>
      <c r="C2825">
        <v>51</v>
      </c>
      <c r="D2825">
        <v>1.105</v>
      </c>
      <c r="R2825" s="8">
        <v>1.4897737556561066E-2</v>
      </c>
      <c r="S2825" s="8">
        <v>1.5147088934602492E-2</v>
      </c>
      <c r="U2825" s="15">
        <v>1.6462000000000001E-2</v>
      </c>
      <c r="W2825" s="15">
        <v>0.98353800000000002</v>
      </c>
    </row>
    <row r="2826" spans="2:23" x14ac:dyDescent="0.3">
      <c r="B2826">
        <v>175</v>
      </c>
      <c r="C2826">
        <v>51</v>
      </c>
      <c r="D2826">
        <v>8.0429999999999993</v>
      </c>
      <c r="R2826" s="8">
        <v>6.0504468146440008E-3</v>
      </c>
      <c r="S2826" s="8">
        <v>6.4259811532393057E-3</v>
      </c>
      <c r="U2826" s="15">
        <v>5.8439999999999999E-2</v>
      </c>
      <c r="W2826" s="15">
        <v>0.94155999999999995</v>
      </c>
    </row>
    <row r="2827" spans="2:23" x14ac:dyDescent="0.3">
      <c r="B2827">
        <v>175</v>
      </c>
      <c r="C2827">
        <v>51</v>
      </c>
      <c r="D2827">
        <v>15.833</v>
      </c>
      <c r="R2827" s="8">
        <v>3.3759948652118048E-3</v>
      </c>
      <c r="S2827" s="8">
        <v>3.6885597280030555E-3</v>
      </c>
      <c r="U2827" s="15">
        <v>8.4739000000000009E-2</v>
      </c>
      <c r="W2827" s="15">
        <v>0.91526099999999999</v>
      </c>
    </row>
    <row r="2828" spans="2:23" x14ac:dyDescent="0.3">
      <c r="B2828">
        <v>175</v>
      </c>
      <c r="C2828">
        <v>51</v>
      </c>
      <c r="D2828">
        <v>21.994</v>
      </c>
      <c r="R2828" s="8">
        <v>2.6854406752150678E-3</v>
      </c>
      <c r="S2828" s="8">
        <v>2.988085975119023E-3</v>
      </c>
      <c r="U2828" s="15">
        <v>0.10128400000000001</v>
      </c>
      <c r="W2828" s="15">
        <v>0.89871599999999996</v>
      </c>
    </row>
    <row r="2829" spans="2:23" x14ac:dyDescent="0.3">
      <c r="B2829">
        <v>175</v>
      </c>
      <c r="C2829">
        <v>51</v>
      </c>
      <c r="D2829">
        <v>36.125</v>
      </c>
      <c r="R2829" s="8">
        <v>1.9659613615455344E-3</v>
      </c>
      <c r="S2829" s="8">
        <v>2.2572997543393414E-3</v>
      </c>
      <c r="U2829" s="15">
        <v>0.12906499999999999</v>
      </c>
      <c r="W2829" s="15">
        <v>0.87093500000000001</v>
      </c>
    </row>
    <row r="2830" spans="2:23" x14ac:dyDescent="0.3">
      <c r="B2830">
        <v>175</v>
      </c>
      <c r="C2830">
        <v>51</v>
      </c>
      <c r="D2830">
        <v>64.228999999999999</v>
      </c>
      <c r="R2830" s="8">
        <v>1.3484201537147752E-3</v>
      </c>
      <c r="S2830" s="8">
        <v>1.6186759007858879E-3</v>
      </c>
      <c r="U2830" s="15">
        <v>0.16696100000000003</v>
      </c>
      <c r="W2830" s="15">
        <v>0.83303899999999997</v>
      </c>
    </row>
    <row r="2831" spans="2:23" x14ac:dyDescent="0.3">
      <c r="B2831">
        <v>175</v>
      </c>
      <c r="C2831">
        <v>51</v>
      </c>
      <c r="D2831">
        <v>141.226</v>
      </c>
      <c r="R2831" s="8">
        <v>8.2290219099445433E-4</v>
      </c>
      <c r="S2831" s="8">
        <v>1.0691512437596689E-3</v>
      </c>
      <c r="U2831" s="15">
        <v>0.230322</v>
      </c>
      <c r="W2831" s="15">
        <v>0.76967799999999997</v>
      </c>
    </row>
    <row r="2832" spans="2:23" x14ac:dyDescent="0.3">
      <c r="B2832">
        <v>175</v>
      </c>
      <c r="C2832">
        <v>51</v>
      </c>
      <c r="D2832">
        <v>199.97300000000001</v>
      </c>
      <c r="R2832" s="8">
        <v>1.0918344766541273E-3</v>
      </c>
      <c r="S2832" s="8">
        <v>1.547524827442012E-3</v>
      </c>
      <c r="U2832" s="15">
        <v>0.294464</v>
      </c>
      <c r="W2832" s="15">
        <v>0.70553599999999994</v>
      </c>
    </row>
    <row r="2833" spans="2:23" x14ac:dyDescent="0.3">
      <c r="B2833">
        <v>176</v>
      </c>
      <c r="C2833">
        <v>51</v>
      </c>
      <c r="D2833">
        <v>0</v>
      </c>
      <c r="R2833" s="8">
        <v>0</v>
      </c>
      <c r="S2833" s="8">
        <v>0</v>
      </c>
      <c r="U2833" s="17">
        <v>0</v>
      </c>
      <c r="W2833" s="15">
        <v>1</v>
      </c>
    </row>
    <row r="2834" spans="2:23" x14ac:dyDescent="0.3">
      <c r="B2834">
        <v>176</v>
      </c>
      <c r="C2834">
        <v>51</v>
      </c>
      <c r="D2834">
        <v>1.3380000000000001</v>
      </c>
      <c r="R2834" s="8">
        <v>1.3854260089685784E-3</v>
      </c>
      <c r="S2834" s="8">
        <v>1.3879989426084918E-3</v>
      </c>
      <c r="U2834" s="17">
        <v>1.8537E-3</v>
      </c>
      <c r="W2834" s="15">
        <v>0.99814630000000004</v>
      </c>
    </row>
    <row r="2835" spans="2:23" x14ac:dyDescent="0.3">
      <c r="B2835">
        <v>176</v>
      </c>
      <c r="C2835">
        <v>51</v>
      </c>
      <c r="D2835">
        <v>8.0325000000000006</v>
      </c>
      <c r="R2835" s="8">
        <v>4.9533945776383814E-4</v>
      </c>
      <c r="S2835" s="8">
        <v>4.9791354631992561E-4</v>
      </c>
      <c r="U2835" s="17">
        <v>5.1697500000000007E-3</v>
      </c>
      <c r="W2835" s="15">
        <v>0.99483025000000003</v>
      </c>
    </row>
    <row r="2836" spans="2:23" x14ac:dyDescent="0.3">
      <c r="B2836">
        <v>176</v>
      </c>
      <c r="C2836">
        <v>51</v>
      </c>
      <c r="D2836">
        <v>16.137999999999998</v>
      </c>
      <c r="R2836" s="8">
        <v>4.8320893220653608E-4</v>
      </c>
      <c r="S2836" s="8">
        <v>4.8763982269143966E-4</v>
      </c>
      <c r="U2836" s="17">
        <v>9.0864000000000014E-3</v>
      </c>
      <c r="W2836" s="15">
        <v>0.99091359999999995</v>
      </c>
    </row>
    <row r="2837" spans="2:23" x14ac:dyDescent="0.3">
      <c r="B2837">
        <v>176</v>
      </c>
      <c r="C2837">
        <v>51</v>
      </c>
      <c r="D2837">
        <v>22.244999999999997</v>
      </c>
      <c r="R2837" s="8">
        <v>4.4264778123463813E-4</v>
      </c>
      <c r="S2837" s="8">
        <v>4.4792870387831712E-4</v>
      </c>
      <c r="U2837" s="17">
        <v>1.178965E-2</v>
      </c>
      <c r="W2837" s="15">
        <v>0.98821035000000002</v>
      </c>
    </row>
    <row r="2838" spans="2:23" x14ac:dyDescent="0.3">
      <c r="B2838">
        <v>176</v>
      </c>
      <c r="C2838">
        <v>51</v>
      </c>
      <c r="D2838">
        <v>36.325000000000003</v>
      </c>
      <c r="R2838" s="8">
        <v>2.5238636363636679E-4</v>
      </c>
      <c r="S2838" s="8">
        <v>2.5631913216089439E-4</v>
      </c>
      <c r="U2838" s="17">
        <v>1.5343250000000001E-2</v>
      </c>
      <c r="W2838" s="15">
        <v>0.98465674999999997</v>
      </c>
    </row>
    <row r="2839" spans="2:23" x14ac:dyDescent="0.3">
      <c r="B2839">
        <v>176</v>
      </c>
      <c r="C2839">
        <v>51</v>
      </c>
      <c r="D2839">
        <v>64.417000000000002</v>
      </c>
      <c r="R2839" s="8">
        <v>1.5729211163320408E-4</v>
      </c>
      <c r="S2839" s="8">
        <v>1.6046316872727563E-4</v>
      </c>
      <c r="U2839" s="17">
        <v>1.9761900000000002E-2</v>
      </c>
      <c r="W2839" s="15">
        <v>0.9802381</v>
      </c>
    </row>
    <row r="2840" spans="2:23" x14ac:dyDescent="0.3">
      <c r="B2840">
        <v>176</v>
      </c>
      <c r="C2840">
        <v>51</v>
      </c>
      <c r="D2840">
        <v>141.35649999999998</v>
      </c>
      <c r="R2840" s="8">
        <v>1.2341580072654517E-4</v>
      </c>
      <c r="S2840" s="8">
        <v>1.2713546009345645E-4</v>
      </c>
      <c r="U2840" s="17">
        <v>2.9257449999999997E-2</v>
      </c>
      <c r="W2840" s="15">
        <v>0.97074254999999998</v>
      </c>
    </row>
    <row r="2841" spans="2:23" x14ac:dyDescent="0.3">
      <c r="B2841">
        <v>176</v>
      </c>
      <c r="C2841">
        <v>51</v>
      </c>
      <c r="D2841">
        <v>200.21600000000001</v>
      </c>
      <c r="R2841" s="8">
        <v>1.8408837995565741E-4</v>
      </c>
      <c r="S2841" s="8">
        <v>1.9177726758967681E-4</v>
      </c>
      <c r="U2841" s="17">
        <v>4.0092799999999998E-2</v>
      </c>
      <c r="W2841" s="15">
        <v>0.95990719999999996</v>
      </c>
    </row>
    <row r="2842" spans="2:23" x14ac:dyDescent="0.3">
      <c r="B2842">
        <v>177</v>
      </c>
      <c r="C2842">
        <v>51</v>
      </c>
      <c r="D2842">
        <v>0</v>
      </c>
      <c r="R2842" s="8">
        <v>0</v>
      </c>
      <c r="S2842" s="8">
        <v>0</v>
      </c>
      <c r="U2842" s="17">
        <v>0</v>
      </c>
      <c r="W2842" s="15">
        <v>1</v>
      </c>
    </row>
    <row r="2843" spans="2:23" x14ac:dyDescent="0.3">
      <c r="B2843">
        <v>177</v>
      </c>
      <c r="C2843">
        <v>51</v>
      </c>
      <c r="D2843">
        <v>1.3380000000000001</v>
      </c>
      <c r="R2843" s="8">
        <v>3.7073991031387899E-4</v>
      </c>
      <c r="S2843" s="8">
        <v>3.709239071180049E-4</v>
      </c>
      <c r="U2843" s="17">
        <v>4.9604999999999994E-4</v>
      </c>
      <c r="W2843" s="15">
        <v>0.99950395000000003</v>
      </c>
    </row>
    <row r="2844" spans="2:23" x14ac:dyDescent="0.3">
      <c r="B2844">
        <v>177</v>
      </c>
      <c r="C2844">
        <v>51</v>
      </c>
      <c r="D2844">
        <v>8.0325000000000006</v>
      </c>
      <c r="R2844" s="8">
        <v>8.6309657181279058E-5</v>
      </c>
      <c r="S2844" s="8">
        <v>8.6402440441947647E-5</v>
      </c>
      <c r="U2844" s="17">
        <v>1.0738499999999999E-3</v>
      </c>
      <c r="W2844" s="15">
        <v>0.99892614999999996</v>
      </c>
    </row>
    <row r="2845" spans="2:23" x14ac:dyDescent="0.3">
      <c r="B2845">
        <v>177</v>
      </c>
      <c r="C2845">
        <v>51</v>
      </c>
      <c r="D2845">
        <v>16.137999999999998</v>
      </c>
      <c r="R2845" s="8">
        <v>1.2034421072111395E-4</v>
      </c>
      <c r="S2845" s="8">
        <v>1.2059133855120694E-4</v>
      </c>
      <c r="U2845" s="17">
        <v>2.0493E-3</v>
      </c>
      <c r="W2845" s="15">
        <v>0.99795069999999997</v>
      </c>
    </row>
    <row r="2846" spans="2:23" x14ac:dyDescent="0.3">
      <c r="B2846">
        <v>177</v>
      </c>
      <c r="C2846">
        <v>51</v>
      </c>
      <c r="D2846">
        <v>22.244999999999997</v>
      </c>
      <c r="R2846" s="8">
        <v>1.6403307679712192E-4</v>
      </c>
      <c r="S2846" s="8">
        <v>1.6453508155770858E-4</v>
      </c>
      <c r="U2846" s="17">
        <v>3.05105E-3</v>
      </c>
      <c r="W2846" s="15">
        <v>0.99694894999999994</v>
      </c>
    </row>
    <row r="2847" spans="2:23" x14ac:dyDescent="0.3">
      <c r="B2847">
        <v>177</v>
      </c>
      <c r="C2847">
        <v>51</v>
      </c>
      <c r="D2847">
        <v>36.325000000000003</v>
      </c>
      <c r="R2847" s="8">
        <v>2.60511363636285E-5</v>
      </c>
      <c r="S2847" s="8">
        <v>2.6140480605265207E-5</v>
      </c>
      <c r="U2847" s="17">
        <v>3.4178500000000001E-3</v>
      </c>
      <c r="W2847" s="15">
        <v>0.99658215000000006</v>
      </c>
    </row>
    <row r="2848" spans="2:23" x14ac:dyDescent="0.3">
      <c r="B2848">
        <v>177</v>
      </c>
      <c r="C2848">
        <v>51</v>
      </c>
      <c r="D2848">
        <v>64.417000000000002</v>
      </c>
      <c r="R2848" s="8">
        <v>3.8105154492384172E-5</v>
      </c>
      <c r="S2848" s="8">
        <v>3.8276952940265967E-5</v>
      </c>
      <c r="U2848" s="17">
        <v>4.4883000000000006E-3</v>
      </c>
      <c r="W2848" s="15">
        <v>0.9955117</v>
      </c>
    </row>
    <row r="2849" spans="2:23" x14ac:dyDescent="0.3">
      <c r="B2849">
        <v>177</v>
      </c>
      <c r="C2849">
        <v>51</v>
      </c>
      <c r="D2849">
        <v>141.35649999999998</v>
      </c>
      <c r="R2849" s="8">
        <v>9.3570272746768462E-5</v>
      </c>
      <c r="S2849" s="8">
        <v>9.4676812729383778E-5</v>
      </c>
      <c r="U2849" s="17">
        <v>1.168755E-2</v>
      </c>
      <c r="W2849" s="15">
        <v>0.98831245000000001</v>
      </c>
    </row>
    <row r="2850" spans="2:23" x14ac:dyDescent="0.3">
      <c r="B2850">
        <v>177</v>
      </c>
      <c r="C2850">
        <v>51</v>
      </c>
      <c r="D2850">
        <v>200.21600000000001</v>
      </c>
      <c r="R2850" s="8">
        <v>1.9116030547320354E-4</v>
      </c>
      <c r="S2850" s="8">
        <v>1.9564831143649195E-4</v>
      </c>
      <c r="U2850" s="17">
        <v>2.2939149999999998E-2</v>
      </c>
      <c r="W2850" s="15">
        <v>0.97706084999999998</v>
      </c>
    </row>
    <row r="2851" spans="2:23" x14ac:dyDescent="0.3">
      <c r="B2851">
        <v>178</v>
      </c>
      <c r="C2851">
        <v>73</v>
      </c>
      <c r="D2851">
        <v>0</v>
      </c>
      <c r="R2851" s="73">
        <f t="shared" ref="R2851:R2914" si="241">IF(D2851&gt;D2850,(U2851-U2850)/1/(D2851-D2850),0)</f>
        <v>0</v>
      </c>
      <c r="S2851" s="74">
        <f>IF(D2851&gt;D2850,(U2851-U2850)/W2850/(D2851-D2850),0)</f>
        <v>0</v>
      </c>
      <c r="U2851" s="15">
        <v>0</v>
      </c>
      <c r="W2851" s="89">
        <f t="shared" ref="W2851:W2914" si="242">100%-U2851</f>
        <v>1</v>
      </c>
    </row>
    <row r="2852" spans="2:23" x14ac:dyDescent="0.3">
      <c r="B2852">
        <v>178</v>
      </c>
      <c r="C2852">
        <v>73</v>
      </c>
      <c r="D2852">
        <v>1</v>
      </c>
      <c r="R2852" s="73">
        <f t="shared" si="241"/>
        <v>5.2146744789767215E-6</v>
      </c>
      <c r="S2852" s="74">
        <f t="shared" ref="S2852:S2915" si="243">IF(D2852&gt;D2851,(U2852-U2851)/W2851/(D2852-D2851),0)</f>
        <v>5.2146744789767215E-6</v>
      </c>
      <c r="U2852" s="15">
        <v>5.2146744789767215E-6</v>
      </c>
      <c r="W2852" s="89">
        <f t="shared" si="242"/>
        <v>0.999994785325521</v>
      </c>
    </row>
    <row r="2853" spans="2:23" x14ac:dyDescent="0.3">
      <c r="B2853">
        <v>178</v>
      </c>
      <c r="C2853">
        <v>73</v>
      </c>
      <c r="D2853">
        <v>3</v>
      </c>
      <c r="R2853" s="73">
        <f t="shared" si="241"/>
        <v>5.0232072504417991E-7</v>
      </c>
      <c r="S2853" s="74">
        <f t="shared" si="243"/>
        <v>5.023233444969047E-7</v>
      </c>
      <c r="U2853" s="15">
        <v>6.2193159290650813E-6</v>
      </c>
      <c r="W2853" s="89">
        <f t="shared" si="242"/>
        <v>0.99999378068407097</v>
      </c>
    </row>
    <row r="2854" spans="2:23" x14ac:dyDescent="0.3">
      <c r="B2854">
        <v>178</v>
      </c>
      <c r="C2854">
        <v>73</v>
      </c>
      <c r="D2854">
        <v>7</v>
      </c>
      <c r="R2854" s="73">
        <f t="shared" si="241"/>
        <v>4.4562998044153427E-7</v>
      </c>
      <c r="S2854" s="74">
        <f t="shared" si="243"/>
        <v>4.4563275197240714E-7</v>
      </c>
      <c r="U2854" s="15">
        <v>8.0018358508312184E-6</v>
      </c>
      <c r="W2854" s="89">
        <f t="shared" si="242"/>
        <v>0.99999199816414919</v>
      </c>
    </row>
    <row r="2855" spans="2:23" x14ac:dyDescent="0.3">
      <c r="B2855">
        <v>178</v>
      </c>
      <c r="C2855">
        <v>73</v>
      </c>
      <c r="D2855">
        <v>16</v>
      </c>
      <c r="R2855" s="73">
        <f t="shared" si="241"/>
        <v>1.0689587238248512E-6</v>
      </c>
      <c r="S2855" s="74">
        <f t="shared" si="243"/>
        <v>1.0689672775255357E-6</v>
      </c>
      <c r="U2855" s="15">
        <v>1.7622464365254879E-5</v>
      </c>
      <c r="W2855" s="89">
        <f t="shared" si="242"/>
        <v>0.99998237753563479</v>
      </c>
    </row>
    <row r="2856" spans="2:23" x14ac:dyDescent="0.3">
      <c r="B2856">
        <v>178</v>
      </c>
      <c r="C2856">
        <v>73</v>
      </c>
      <c r="D2856">
        <v>24</v>
      </c>
      <c r="R2856" s="73">
        <f t="shared" si="241"/>
        <v>1.2293371447440095E-6</v>
      </c>
      <c r="S2856" s="74">
        <f t="shared" si="243"/>
        <v>1.2293588090758145E-6</v>
      </c>
      <c r="U2856" s="15">
        <v>2.7457161523206954E-5</v>
      </c>
      <c r="W2856" s="89">
        <f t="shared" si="242"/>
        <v>0.99997254283847681</v>
      </c>
    </row>
    <row r="2857" spans="2:23" x14ac:dyDescent="0.3">
      <c r="B2857">
        <v>178</v>
      </c>
      <c r="C2857">
        <v>73</v>
      </c>
      <c r="D2857">
        <v>37</v>
      </c>
      <c r="R2857" s="73">
        <f t="shared" si="241"/>
        <v>8.2091991628526278E-7</v>
      </c>
      <c r="S2857" s="74">
        <f t="shared" si="243"/>
        <v>8.2094245703490687E-7</v>
      </c>
      <c r="U2857" s="15">
        <v>3.8129120434915371E-5</v>
      </c>
      <c r="W2857" s="89">
        <f t="shared" si="242"/>
        <v>0.99996187087956512</v>
      </c>
    </row>
    <row r="2858" spans="2:23" x14ac:dyDescent="0.3">
      <c r="B2858">
        <v>178</v>
      </c>
      <c r="C2858">
        <v>73</v>
      </c>
      <c r="D2858">
        <v>51</v>
      </c>
      <c r="R2858" s="73">
        <f t="shared" si="241"/>
        <v>8.8891023029821269E-7</v>
      </c>
      <c r="S2858" s="74">
        <f t="shared" si="243"/>
        <v>8.8894412495581299E-7</v>
      </c>
      <c r="U2858" s="15">
        <v>5.0573863659090349E-5</v>
      </c>
      <c r="W2858" s="89">
        <f t="shared" si="242"/>
        <v>0.99994942613634086</v>
      </c>
    </row>
    <row r="2859" spans="2:23" x14ac:dyDescent="0.3">
      <c r="B2859">
        <v>178</v>
      </c>
      <c r="C2859">
        <v>73</v>
      </c>
      <c r="D2859">
        <v>70</v>
      </c>
      <c r="R2859" s="73">
        <f t="shared" si="241"/>
        <v>9.1969928185378422E-7</v>
      </c>
      <c r="S2859" s="74">
        <f t="shared" si="243"/>
        <v>9.1974579695232037E-7</v>
      </c>
      <c r="U2859" s="15">
        <v>6.8048150014312248E-5</v>
      </c>
      <c r="W2859" s="89">
        <f t="shared" si="242"/>
        <v>0.99993195184998573</v>
      </c>
    </row>
    <row r="2860" spans="2:23" x14ac:dyDescent="0.3">
      <c r="B2860">
        <v>178</v>
      </c>
      <c r="C2860">
        <v>73</v>
      </c>
      <c r="D2860">
        <v>107</v>
      </c>
      <c r="R2860" s="73">
        <f t="shared" si="241"/>
        <v>7.9333534477408317E-7</v>
      </c>
      <c r="S2860" s="74">
        <f t="shared" si="243"/>
        <v>7.9338933345046541E-7</v>
      </c>
      <c r="U2860" s="15">
        <v>9.7401557770953324E-5</v>
      </c>
      <c r="W2860" s="89">
        <f t="shared" si="242"/>
        <v>0.99990259844222906</v>
      </c>
    </row>
    <row r="2861" spans="2:23" x14ac:dyDescent="0.3">
      <c r="B2861">
        <v>178</v>
      </c>
      <c r="C2861">
        <v>73</v>
      </c>
      <c r="D2861">
        <v>127</v>
      </c>
      <c r="R2861" s="73">
        <f t="shared" si="241"/>
        <v>1.3306724907440382E-6</v>
      </c>
      <c r="S2861" s="74">
        <f t="shared" si="243"/>
        <v>1.3308021129429235E-6</v>
      </c>
      <c r="U2861" s="15">
        <v>1.2401500758583409E-4</v>
      </c>
      <c r="W2861" s="89">
        <f t="shared" si="242"/>
        <v>0.99987598499241415</v>
      </c>
    </row>
    <row r="2862" spans="2:23" x14ac:dyDescent="0.3">
      <c r="B2862">
        <v>178</v>
      </c>
      <c r="C2862">
        <v>73</v>
      </c>
      <c r="D2862">
        <v>167</v>
      </c>
      <c r="R2862" s="73">
        <f t="shared" si="241"/>
        <v>6.6423564626918035E-7</v>
      </c>
      <c r="S2862" s="74">
        <f t="shared" si="243"/>
        <v>6.6431803167491798E-7</v>
      </c>
      <c r="U2862" s="15">
        <v>1.505844334366013E-4</v>
      </c>
      <c r="W2862" s="89">
        <f t="shared" si="242"/>
        <v>0.99984941556656337</v>
      </c>
    </row>
    <row r="2863" spans="2:23" x14ac:dyDescent="0.3">
      <c r="B2863">
        <v>178</v>
      </c>
      <c r="C2863">
        <v>73</v>
      </c>
      <c r="D2863">
        <v>205</v>
      </c>
      <c r="R2863" s="73">
        <f t="shared" si="241"/>
        <v>7.0102497098342441E-7</v>
      </c>
      <c r="S2863" s="74">
        <f t="shared" si="243"/>
        <v>7.0113055033011099E-7</v>
      </c>
      <c r="U2863" s="15">
        <v>1.7722338233397143E-4</v>
      </c>
      <c r="W2863" s="89">
        <f t="shared" si="242"/>
        <v>0.99982277661766605</v>
      </c>
    </row>
    <row r="2864" spans="2:23" x14ac:dyDescent="0.3">
      <c r="B2864">
        <v>178</v>
      </c>
      <c r="C2864">
        <v>73</v>
      </c>
      <c r="D2864">
        <v>281</v>
      </c>
      <c r="R2864" s="73">
        <f t="shared" si="241"/>
        <v>4.2038998770154374E-7</v>
      </c>
      <c r="S2864" s="74">
        <f t="shared" si="243"/>
        <v>4.2046450384306616E-7</v>
      </c>
      <c r="U2864" s="15">
        <v>2.0917302139928875E-4</v>
      </c>
      <c r="W2864" s="89">
        <f t="shared" si="242"/>
        <v>0.99979082697860067</v>
      </c>
    </row>
    <row r="2865" spans="2:23" x14ac:dyDescent="0.3">
      <c r="B2865">
        <v>178</v>
      </c>
      <c r="C2865">
        <v>73</v>
      </c>
      <c r="D2865">
        <v>331</v>
      </c>
      <c r="R2865" s="73">
        <f t="shared" si="241"/>
        <v>6.7525351186399864E-7</v>
      </c>
      <c r="S2865" s="74">
        <f t="shared" si="243"/>
        <v>6.7539478623207216E-7</v>
      </c>
      <c r="U2865" s="15">
        <v>2.4293569699248869E-4</v>
      </c>
      <c r="W2865" s="89">
        <f t="shared" si="242"/>
        <v>0.99975706430300748</v>
      </c>
    </row>
    <row r="2866" spans="2:23" x14ac:dyDescent="0.3">
      <c r="B2866">
        <v>178</v>
      </c>
      <c r="C2866">
        <v>73</v>
      </c>
      <c r="D2866">
        <v>365</v>
      </c>
      <c r="R2866" s="73">
        <f t="shared" si="241"/>
        <v>7.7071010564894318E-7</v>
      </c>
      <c r="S2866" s="74">
        <f t="shared" si="243"/>
        <v>7.708973841422696E-7</v>
      </c>
      <c r="U2866" s="15">
        <v>2.6913984058455276E-4</v>
      </c>
      <c r="W2866" s="89">
        <f t="shared" si="242"/>
        <v>0.99973086015941548</v>
      </c>
    </row>
    <row r="2867" spans="2:23" x14ac:dyDescent="0.3">
      <c r="B2867">
        <v>179</v>
      </c>
      <c r="C2867">
        <v>73</v>
      </c>
      <c r="D2867">
        <v>0</v>
      </c>
      <c r="R2867" s="73">
        <f t="shared" si="241"/>
        <v>0</v>
      </c>
      <c r="S2867" s="74">
        <f t="shared" si="243"/>
        <v>0</v>
      </c>
      <c r="U2867" s="15">
        <v>0</v>
      </c>
      <c r="W2867" s="89">
        <f t="shared" si="242"/>
        <v>1</v>
      </c>
    </row>
    <row r="2868" spans="2:23" x14ac:dyDescent="0.3">
      <c r="B2868">
        <v>179</v>
      </c>
      <c r="C2868">
        <v>73</v>
      </c>
      <c r="D2868">
        <v>1</v>
      </c>
      <c r="R2868" s="73">
        <f t="shared" si="241"/>
        <v>4.52482828261091E-6</v>
      </c>
      <c r="S2868" s="74">
        <f t="shared" si="243"/>
        <v>4.52482828261091E-6</v>
      </c>
      <c r="U2868" s="15">
        <v>4.52482828261091E-6</v>
      </c>
      <c r="W2868" s="89">
        <f t="shared" si="242"/>
        <v>0.99999547517171739</v>
      </c>
    </row>
    <row r="2869" spans="2:23" x14ac:dyDescent="0.3">
      <c r="B2869">
        <v>179</v>
      </c>
      <c r="C2869">
        <v>73</v>
      </c>
      <c r="D2869">
        <v>3</v>
      </c>
      <c r="R2869" s="73">
        <f t="shared" si="241"/>
        <v>1.7427052033644188E-7</v>
      </c>
      <c r="S2869" s="74">
        <f t="shared" si="243"/>
        <v>1.7427130888418915E-7</v>
      </c>
      <c r="U2869" s="15">
        <v>4.8733693232837937E-6</v>
      </c>
      <c r="W2869" s="89">
        <f t="shared" si="242"/>
        <v>0.99999512663067669</v>
      </c>
    </row>
    <row r="2870" spans="2:23" x14ac:dyDescent="0.3">
      <c r="B2870">
        <v>179</v>
      </c>
      <c r="C2870">
        <v>73</v>
      </c>
      <c r="D2870">
        <v>7</v>
      </c>
      <c r="R2870" s="73">
        <f t="shared" si="241"/>
        <v>8.7632989881086995E-10</v>
      </c>
      <c r="S2870" s="74">
        <f t="shared" si="243"/>
        <v>8.7633416951092861E-10</v>
      </c>
      <c r="U2870" s="15">
        <v>4.8768746428790372E-6</v>
      </c>
      <c r="W2870" s="89">
        <f t="shared" si="242"/>
        <v>0.9999951231253571</v>
      </c>
    </row>
    <row r="2871" spans="2:23" x14ac:dyDescent="0.3">
      <c r="B2871">
        <v>179</v>
      </c>
      <c r="C2871">
        <v>73</v>
      </c>
      <c r="D2871">
        <v>16</v>
      </c>
      <c r="R2871" s="73">
        <f t="shared" si="241"/>
        <v>5.4546039418273562E-7</v>
      </c>
      <c r="S2871" s="74">
        <f t="shared" si="243"/>
        <v>5.4546305433767395E-7</v>
      </c>
      <c r="U2871" s="15">
        <v>9.7860181905236579E-6</v>
      </c>
      <c r="W2871" s="89">
        <f t="shared" si="242"/>
        <v>0.99999021398180943</v>
      </c>
    </row>
    <row r="2872" spans="2:23" x14ac:dyDescent="0.3">
      <c r="B2872">
        <v>179</v>
      </c>
      <c r="C2872">
        <v>73</v>
      </c>
      <c r="D2872">
        <v>24</v>
      </c>
      <c r="R2872" s="73">
        <f t="shared" si="241"/>
        <v>6.6554462087369637E-7</v>
      </c>
      <c r="S2872" s="74">
        <f t="shared" si="243"/>
        <v>6.655511339692002E-7</v>
      </c>
      <c r="U2872" s="15">
        <v>1.5110375157513229E-5</v>
      </c>
      <c r="W2872" s="89">
        <f t="shared" si="242"/>
        <v>0.99998488962484244</v>
      </c>
    </row>
    <row r="2873" spans="2:23" x14ac:dyDescent="0.3">
      <c r="B2873">
        <v>179</v>
      </c>
      <c r="C2873">
        <v>73</v>
      </c>
      <c r="D2873">
        <v>37</v>
      </c>
      <c r="R2873" s="73">
        <f t="shared" si="241"/>
        <v>4.8116855709224678E-7</v>
      </c>
      <c r="S2873" s="74">
        <f t="shared" si="243"/>
        <v>4.8117582783952212E-7</v>
      </c>
      <c r="U2873" s="15">
        <v>2.1365566399712437E-5</v>
      </c>
      <c r="W2873" s="89">
        <f t="shared" si="242"/>
        <v>0.99997863443360024</v>
      </c>
    </row>
    <row r="2874" spans="2:23" x14ac:dyDescent="0.3">
      <c r="B2874">
        <v>179</v>
      </c>
      <c r="C2874">
        <v>73</v>
      </c>
      <c r="D2874">
        <v>51</v>
      </c>
      <c r="R2874" s="73">
        <f t="shared" si="241"/>
        <v>5.2126239386803391E-7</v>
      </c>
      <c r="S2874" s="74">
        <f t="shared" si="243"/>
        <v>5.2127353117227655E-7</v>
      </c>
      <c r="U2874" s="15">
        <v>2.8663239913864911E-5</v>
      </c>
      <c r="W2874" s="89">
        <f t="shared" si="242"/>
        <v>0.99997133676008609</v>
      </c>
    </row>
    <row r="2875" spans="2:23" x14ac:dyDescent="0.3">
      <c r="B2875">
        <v>179</v>
      </c>
      <c r="C2875">
        <v>73</v>
      </c>
      <c r="D2875">
        <v>70</v>
      </c>
      <c r="R2875" s="73">
        <f t="shared" si="241"/>
        <v>5.0957303669546326E-7</v>
      </c>
      <c r="S2875" s="74">
        <f t="shared" si="243"/>
        <v>5.0958764312833547E-7</v>
      </c>
      <c r="U2875" s="15">
        <v>3.8345127611078713E-5</v>
      </c>
      <c r="W2875" s="89">
        <f t="shared" si="242"/>
        <v>0.99996165487238897</v>
      </c>
    </row>
    <row r="2876" spans="2:23" x14ac:dyDescent="0.3">
      <c r="B2876">
        <v>179</v>
      </c>
      <c r="C2876">
        <v>73</v>
      </c>
      <c r="D2876">
        <v>107</v>
      </c>
      <c r="R2876" s="73">
        <f t="shared" si="241"/>
        <v>3.891189403601384E-7</v>
      </c>
      <c r="S2876" s="74">
        <f t="shared" si="243"/>
        <v>3.8913386174772492E-7</v>
      </c>
      <c r="U2876" s="15">
        <v>5.2742528404403834E-5</v>
      </c>
      <c r="W2876" s="89">
        <f t="shared" si="242"/>
        <v>0.99994725747159563</v>
      </c>
    </row>
    <row r="2877" spans="2:23" x14ac:dyDescent="0.3">
      <c r="B2877">
        <v>179</v>
      </c>
      <c r="C2877">
        <v>73</v>
      </c>
      <c r="D2877">
        <v>127</v>
      </c>
      <c r="R2877" s="73">
        <f t="shared" si="241"/>
        <v>6.6065252647379014E-7</v>
      </c>
      <c r="S2877" s="74">
        <f t="shared" si="243"/>
        <v>6.6068737279631634E-7</v>
      </c>
      <c r="U2877" s="15">
        <v>6.5955578933879638E-5</v>
      </c>
      <c r="W2877" s="89">
        <f t="shared" si="242"/>
        <v>0.99993404442106615</v>
      </c>
    </row>
    <row r="2878" spans="2:23" x14ac:dyDescent="0.3">
      <c r="B2878">
        <v>179</v>
      </c>
      <c r="C2878">
        <v>73</v>
      </c>
      <c r="D2878">
        <v>167</v>
      </c>
      <c r="R2878" s="73">
        <f t="shared" si="241"/>
        <v>4.1660749017945179E-7</v>
      </c>
      <c r="S2878" s="74">
        <f t="shared" si="243"/>
        <v>4.1663496958007449E-7</v>
      </c>
      <c r="U2878" s="15">
        <v>8.2619878541057709E-5</v>
      </c>
      <c r="W2878" s="89">
        <f t="shared" si="242"/>
        <v>0.99991738012145892</v>
      </c>
    </row>
    <row r="2879" spans="2:23" x14ac:dyDescent="0.3">
      <c r="B2879">
        <v>179</v>
      </c>
      <c r="C2879">
        <v>73</v>
      </c>
      <c r="D2879">
        <v>205</v>
      </c>
      <c r="R2879" s="73">
        <f t="shared" si="241"/>
        <v>4.7009720800951932E-7</v>
      </c>
      <c r="S2879" s="74">
        <f t="shared" si="243"/>
        <v>4.7013605059291705E-7</v>
      </c>
      <c r="U2879" s="15">
        <v>1.0048357244541944E-4</v>
      </c>
      <c r="W2879" s="89">
        <f t="shared" si="242"/>
        <v>0.99989951642755459</v>
      </c>
    </row>
    <row r="2880" spans="2:23" x14ac:dyDescent="0.3">
      <c r="B2880">
        <v>179</v>
      </c>
      <c r="C2880">
        <v>73</v>
      </c>
      <c r="D2880">
        <v>281</v>
      </c>
      <c r="R2880" s="73">
        <f t="shared" si="241"/>
        <v>3.4477095072611152E-7</v>
      </c>
      <c r="S2880" s="74">
        <f t="shared" si="243"/>
        <v>3.4480559802440016E-7</v>
      </c>
      <c r="U2880" s="15">
        <v>1.2668616470060392E-4</v>
      </c>
      <c r="W2880" s="89">
        <f t="shared" si="242"/>
        <v>0.99987331383529943</v>
      </c>
    </row>
    <row r="2881" spans="2:23" x14ac:dyDescent="0.3">
      <c r="B2881">
        <v>179</v>
      </c>
      <c r="C2881">
        <v>73</v>
      </c>
      <c r="D2881">
        <v>331</v>
      </c>
      <c r="R2881" s="73">
        <f t="shared" si="241"/>
        <v>4.6211907665783781E-7</v>
      </c>
      <c r="S2881" s="74">
        <f t="shared" si="243"/>
        <v>4.62177628168961E-7</v>
      </c>
      <c r="U2881" s="15">
        <v>1.4979211853349581E-4</v>
      </c>
      <c r="W2881" s="89">
        <f t="shared" si="242"/>
        <v>0.9998502078814665</v>
      </c>
    </row>
    <row r="2882" spans="2:23" x14ac:dyDescent="0.3">
      <c r="B2882">
        <v>179</v>
      </c>
      <c r="C2882">
        <v>73</v>
      </c>
      <c r="D2882">
        <v>365</v>
      </c>
      <c r="R2882" s="73">
        <f t="shared" si="241"/>
        <v>6.7808647729263092E-7</v>
      </c>
      <c r="S2882" s="74">
        <f t="shared" si="243"/>
        <v>6.7818806451957946E-7</v>
      </c>
      <c r="U2882" s="15">
        <v>1.7284705876144526E-4</v>
      </c>
      <c r="W2882" s="89">
        <f t="shared" si="242"/>
        <v>0.99982715294123858</v>
      </c>
    </row>
    <row r="2883" spans="2:23" x14ac:dyDescent="0.3">
      <c r="B2883">
        <v>180</v>
      </c>
      <c r="C2883">
        <v>73</v>
      </c>
      <c r="D2883">
        <v>0</v>
      </c>
      <c r="R2883" s="73">
        <f t="shared" si="241"/>
        <v>0</v>
      </c>
      <c r="S2883" s="74">
        <f t="shared" si="243"/>
        <v>0</v>
      </c>
      <c r="U2883" s="15">
        <v>0</v>
      </c>
      <c r="W2883" s="89">
        <f t="shared" si="242"/>
        <v>1</v>
      </c>
    </row>
    <row r="2884" spans="2:23" x14ac:dyDescent="0.3">
      <c r="B2884">
        <v>180</v>
      </c>
      <c r="C2884">
        <v>73</v>
      </c>
      <c r="D2884">
        <v>1</v>
      </c>
      <c r="R2884" s="73">
        <f t="shared" si="241"/>
        <v>4.300739451453787E-5</v>
      </c>
      <c r="S2884" s="74">
        <f t="shared" si="243"/>
        <v>4.300739451453787E-5</v>
      </c>
      <c r="U2884" s="15">
        <v>4.300739451453787E-5</v>
      </c>
      <c r="W2884" s="89">
        <f t="shared" si="242"/>
        <v>0.99995699260548543</v>
      </c>
    </row>
    <row r="2885" spans="2:23" x14ac:dyDescent="0.3">
      <c r="B2885">
        <v>180</v>
      </c>
      <c r="C2885">
        <v>73</v>
      </c>
      <c r="D2885">
        <v>3</v>
      </c>
      <c r="R2885" s="73">
        <f t="shared" si="241"/>
        <v>1.3581159696567122E-5</v>
      </c>
      <c r="S2885" s="74">
        <f t="shared" si="243"/>
        <v>1.358174381198144E-5</v>
      </c>
      <c r="U2885" s="15">
        <v>7.0169713907672113E-5</v>
      </c>
      <c r="W2885" s="89">
        <f t="shared" si="242"/>
        <v>0.99992983028609228</v>
      </c>
    </row>
    <row r="2886" spans="2:23" x14ac:dyDescent="0.3">
      <c r="B2886">
        <v>180</v>
      </c>
      <c r="C2886">
        <v>73</v>
      </c>
      <c r="D2886">
        <v>7</v>
      </c>
      <c r="R2886" s="73">
        <f t="shared" si="241"/>
        <v>2.9442027900070706E-5</v>
      </c>
      <c r="S2886" s="74">
        <f t="shared" si="243"/>
        <v>2.9444093983721814E-5</v>
      </c>
      <c r="U2886" s="15">
        <v>1.8793782550795494E-4</v>
      </c>
      <c r="W2886" s="89">
        <f t="shared" si="242"/>
        <v>0.99981206217449203</v>
      </c>
    </row>
    <row r="2887" spans="2:23" x14ac:dyDescent="0.3">
      <c r="B2887">
        <v>180</v>
      </c>
      <c r="C2887">
        <v>73</v>
      </c>
      <c r="D2887">
        <v>16</v>
      </c>
      <c r="R2887" s="73">
        <f t="shared" si="241"/>
        <v>1.2604829158925334E-4</v>
      </c>
      <c r="S2887" s="74">
        <f t="shared" si="243"/>
        <v>1.2607198528402508E-4</v>
      </c>
      <c r="U2887" s="15">
        <v>1.322372449811235E-3</v>
      </c>
      <c r="W2887" s="89">
        <f t="shared" si="242"/>
        <v>0.99867762755018874</v>
      </c>
    </row>
    <row r="2888" spans="2:23" x14ac:dyDescent="0.3">
      <c r="B2888">
        <v>180</v>
      </c>
      <c r="C2888">
        <v>73</v>
      </c>
      <c r="D2888">
        <v>24</v>
      </c>
      <c r="R2888" s="73">
        <f t="shared" si="241"/>
        <v>5.1857430990120723E-5</v>
      </c>
      <c r="S2888" s="74">
        <f t="shared" si="243"/>
        <v>5.1926096629730114E-5</v>
      </c>
      <c r="U2888" s="15">
        <v>1.7372318977322007E-3</v>
      </c>
      <c r="W2888" s="89">
        <f t="shared" si="242"/>
        <v>0.99826276810226777</v>
      </c>
    </row>
    <row r="2889" spans="2:23" x14ac:dyDescent="0.3">
      <c r="B2889">
        <v>180</v>
      </c>
      <c r="C2889">
        <v>73</v>
      </c>
      <c r="D2889">
        <v>37</v>
      </c>
      <c r="R2889" s="73">
        <f t="shared" si="241"/>
        <v>4.091672646987836E-5</v>
      </c>
      <c r="S2889" s="74">
        <f t="shared" si="243"/>
        <v>4.0987932012793066E-5</v>
      </c>
      <c r="U2889" s="15">
        <v>2.2691493418406194E-3</v>
      </c>
      <c r="W2889" s="89">
        <f t="shared" si="242"/>
        <v>0.99773085065815936</v>
      </c>
    </row>
    <row r="2890" spans="2:23" x14ac:dyDescent="0.3">
      <c r="B2890">
        <v>180</v>
      </c>
      <c r="C2890">
        <v>73</v>
      </c>
      <c r="D2890">
        <v>51</v>
      </c>
      <c r="R2890" s="73">
        <f t="shared" si="241"/>
        <v>4.0618135165385689E-5</v>
      </c>
      <c r="S2890" s="74">
        <f t="shared" si="243"/>
        <v>4.0710513400073459E-5</v>
      </c>
      <c r="U2890" s="15">
        <v>2.8378032341560191E-3</v>
      </c>
      <c r="W2890" s="89">
        <f t="shared" si="242"/>
        <v>0.99716219676584394</v>
      </c>
    </row>
    <row r="2891" spans="2:23" x14ac:dyDescent="0.3">
      <c r="B2891">
        <v>180</v>
      </c>
      <c r="C2891">
        <v>73</v>
      </c>
      <c r="D2891">
        <v>70</v>
      </c>
      <c r="R2891" s="73">
        <f t="shared" si="241"/>
        <v>7.264413373547089E-5</v>
      </c>
      <c r="S2891" s="74">
        <f t="shared" si="243"/>
        <v>7.2850870170451668E-5</v>
      </c>
      <c r="U2891" s="15">
        <v>4.2180417751299659E-3</v>
      </c>
      <c r="W2891" s="89">
        <f t="shared" si="242"/>
        <v>0.99578195822487003</v>
      </c>
    </row>
    <row r="2892" spans="2:23" x14ac:dyDescent="0.3">
      <c r="B2892">
        <v>180</v>
      </c>
      <c r="C2892">
        <v>73</v>
      </c>
      <c r="D2892">
        <v>107</v>
      </c>
      <c r="R2892" s="73">
        <f t="shared" si="241"/>
        <v>3.1452697358622132E-5</v>
      </c>
      <c r="S2892" s="74">
        <f t="shared" si="243"/>
        <v>3.1585928122950988E-5</v>
      </c>
      <c r="U2892" s="15">
        <v>5.3817915773989849E-3</v>
      </c>
      <c r="W2892" s="89">
        <f t="shared" si="242"/>
        <v>0.99461820842260107</v>
      </c>
    </row>
    <row r="2893" spans="2:23" x14ac:dyDescent="0.3">
      <c r="B2893">
        <v>180</v>
      </c>
      <c r="C2893">
        <v>73</v>
      </c>
      <c r="D2893">
        <v>127</v>
      </c>
      <c r="R2893" s="73">
        <f t="shared" si="241"/>
        <v>6.1418185379689478E-5</v>
      </c>
      <c r="S2893" s="74">
        <f t="shared" si="243"/>
        <v>6.1750513774621801E-5</v>
      </c>
      <c r="U2893" s="15">
        <v>6.6101552849927745E-3</v>
      </c>
      <c r="W2893" s="89">
        <f t="shared" si="242"/>
        <v>0.99338984471500724</v>
      </c>
    </row>
    <row r="2894" spans="2:23" x14ac:dyDescent="0.3">
      <c r="B2894">
        <v>180</v>
      </c>
      <c r="C2894">
        <v>73</v>
      </c>
      <c r="D2894">
        <v>167</v>
      </c>
      <c r="R2894" s="73">
        <f t="shared" si="241"/>
        <v>2.6586352265817701E-5</v>
      </c>
      <c r="S2894" s="74">
        <f t="shared" si="243"/>
        <v>2.6763261580799669E-5</v>
      </c>
      <c r="U2894" s="15">
        <v>7.6736093756254826E-3</v>
      </c>
      <c r="W2894" s="89">
        <f t="shared" si="242"/>
        <v>0.99232639062437455</v>
      </c>
    </row>
    <row r="2895" spans="2:23" x14ac:dyDescent="0.3">
      <c r="B2895">
        <v>180</v>
      </c>
      <c r="C2895">
        <v>73</v>
      </c>
      <c r="D2895">
        <v>205</v>
      </c>
      <c r="R2895" s="73">
        <f t="shared" si="241"/>
        <v>2.8682325779980084E-5</v>
      </c>
      <c r="S2895" s="74">
        <f t="shared" si="243"/>
        <v>2.890412474259914E-5</v>
      </c>
      <c r="U2895" s="15">
        <v>8.7635377552647258E-3</v>
      </c>
      <c r="W2895" s="89">
        <f t="shared" si="242"/>
        <v>0.99123646224473527</v>
      </c>
    </row>
    <row r="2896" spans="2:23" x14ac:dyDescent="0.3">
      <c r="B2896">
        <v>180</v>
      </c>
      <c r="C2896">
        <v>73</v>
      </c>
      <c r="D2896">
        <v>281</v>
      </c>
      <c r="R2896" s="73">
        <f t="shared" si="241"/>
        <v>1.6722221904468179E-5</v>
      </c>
      <c r="S2896" s="74">
        <f t="shared" si="243"/>
        <v>1.687006334149508E-5</v>
      </c>
      <c r="U2896" s="15">
        <v>1.0034426620004307E-2</v>
      </c>
      <c r="W2896" s="89">
        <f t="shared" si="242"/>
        <v>0.98996557337999569</v>
      </c>
    </row>
    <row r="2897" spans="2:23" x14ac:dyDescent="0.3">
      <c r="B2897">
        <v>180</v>
      </c>
      <c r="C2897">
        <v>73</v>
      </c>
      <c r="D2897">
        <v>331</v>
      </c>
      <c r="R2897" s="73">
        <f t="shared" si="241"/>
        <v>2.3292610141406359E-5</v>
      </c>
      <c r="S2897" s="74">
        <f t="shared" si="243"/>
        <v>2.3528707227544722E-5</v>
      </c>
      <c r="U2897" s="15">
        <v>1.1199057127074625E-2</v>
      </c>
      <c r="W2897" s="89">
        <f t="shared" si="242"/>
        <v>0.98880094287292541</v>
      </c>
    </row>
    <row r="2898" spans="2:23" x14ac:dyDescent="0.3">
      <c r="B2898">
        <v>180</v>
      </c>
      <c r="C2898">
        <v>73</v>
      </c>
      <c r="D2898">
        <v>365</v>
      </c>
      <c r="R2898" s="73">
        <f t="shared" si="241"/>
        <v>2.6549343583037529E-5</v>
      </c>
      <c r="S2898" s="74">
        <f t="shared" si="243"/>
        <v>2.6850038700306423E-5</v>
      </c>
      <c r="U2898" s="15">
        <v>1.2101734808897901E-2</v>
      </c>
      <c r="W2898" s="89">
        <f t="shared" si="242"/>
        <v>0.98789826519110213</v>
      </c>
    </row>
    <row r="2899" spans="2:23" x14ac:dyDescent="0.3">
      <c r="B2899">
        <v>181</v>
      </c>
      <c r="C2899">
        <v>73</v>
      </c>
      <c r="D2899">
        <v>0</v>
      </c>
      <c r="R2899" s="73">
        <f t="shared" si="241"/>
        <v>0</v>
      </c>
      <c r="S2899" s="74">
        <f t="shared" si="243"/>
        <v>0</v>
      </c>
      <c r="U2899" s="15">
        <v>0</v>
      </c>
      <c r="W2899" s="89">
        <f t="shared" si="242"/>
        <v>1</v>
      </c>
    </row>
    <row r="2900" spans="2:23" x14ac:dyDescent="0.3">
      <c r="B2900">
        <v>181</v>
      </c>
      <c r="C2900">
        <v>73</v>
      </c>
      <c r="D2900">
        <v>1</v>
      </c>
      <c r="R2900" s="73">
        <f t="shared" si="241"/>
        <v>2.5420266072424903E-5</v>
      </c>
      <c r="S2900" s="74">
        <f t="shared" si="243"/>
        <v>2.5420266072424903E-5</v>
      </c>
      <c r="U2900" s="15">
        <v>2.5420266072424903E-5</v>
      </c>
      <c r="W2900" s="89">
        <f t="shared" si="242"/>
        <v>0.99997457973392756</v>
      </c>
    </row>
    <row r="2901" spans="2:23" x14ac:dyDescent="0.3">
      <c r="B2901">
        <v>181</v>
      </c>
      <c r="C2901">
        <v>73</v>
      </c>
      <c r="D2901">
        <v>3</v>
      </c>
      <c r="R2901" s="73">
        <f t="shared" si="241"/>
        <v>2.4189099642837874E-6</v>
      </c>
      <c r="S2901" s="74">
        <f t="shared" si="243"/>
        <v>2.4189714551817999E-6</v>
      </c>
      <c r="U2901" s="15">
        <v>3.0258086000992478E-5</v>
      </c>
      <c r="W2901" s="89">
        <f t="shared" si="242"/>
        <v>0.99996974191399901</v>
      </c>
    </row>
    <row r="2902" spans="2:23" x14ac:dyDescent="0.3">
      <c r="B2902">
        <v>181</v>
      </c>
      <c r="C2902">
        <v>73</v>
      </c>
      <c r="D2902">
        <v>7</v>
      </c>
      <c r="R2902" s="73">
        <f t="shared" si="241"/>
        <v>-5.1494561710446936E-6</v>
      </c>
      <c r="S2902" s="74">
        <f t="shared" si="243"/>
        <v>-5.1496119884471119E-6</v>
      </c>
      <c r="U2902" s="15">
        <v>9.6602613168137017E-6</v>
      </c>
      <c r="W2902" s="89">
        <f t="shared" si="242"/>
        <v>0.99999033973868323</v>
      </c>
    </row>
    <row r="2903" spans="2:23" x14ac:dyDescent="0.3">
      <c r="B2903">
        <v>181</v>
      </c>
      <c r="C2903">
        <v>73</v>
      </c>
      <c r="D2903">
        <v>16</v>
      </c>
      <c r="R2903" s="73">
        <f t="shared" si="241"/>
        <v>2.9097356006035642E-6</v>
      </c>
      <c r="S2903" s="74">
        <f t="shared" si="243"/>
        <v>2.9097637096813699E-6</v>
      </c>
      <c r="U2903" s="15">
        <v>3.5847881722245777E-5</v>
      </c>
      <c r="W2903" s="89">
        <f t="shared" si="242"/>
        <v>0.99996415211827772</v>
      </c>
    </row>
    <row r="2904" spans="2:23" x14ac:dyDescent="0.3">
      <c r="B2904">
        <v>181</v>
      </c>
      <c r="C2904">
        <v>73</v>
      </c>
      <c r="D2904">
        <v>24</v>
      </c>
      <c r="R2904" s="73">
        <f t="shared" si="241"/>
        <v>1.8808677504579731E-6</v>
      </c>
      <c r="S2904" s="74">
        <f t="shared" si="243"/>
        <v>1.8809351779997613E-6</v>
      </c>
      <c r="U2904" s="15">
        <v>5.0894823725909562E-5</v>
      </c>
      <c r="W2904" s="89">
        <f t="shared" si="242"/>
        <v>0.99994910517627411</v>
      </c>
    </row>
    <row r="2905" spans="2:23" x14ac:dyDescent="0.3">
      <c r="B2905">
        <v>181</v>
      </c>
      <c r="C2905">
        <v>73</v>
      </c>
      <c r="D2905">
        <v>37</v>
      </c>
      <c r="R2905" s="73">
        <f t="shared" si="241"/>
        <v>3.6755929799890825E-6</v>
      </c>
      <c r="S2905" s="74">
        <f t="shared" si="243"/>
        <v>3.6757800581671978E-6</v>
      </c>
      <c r="U2905" s="15">
        <v>9.8677532465767635E-5</v>
      </c>
      <c r="W2905" s="89">
        <f t="shared" si="242"/>
        <v>0.99990132246753427</v>
      </c>
    </row>
    <row r="2906" spans="2:23" x14ac:dyDescent="0.3">
      <c r="B2906">
        <v>181</v>
      </c>
      <c r="C2906">
        <v>73</v>
      </c>
      <c r="D2906">
        <v>51</v>
      </c>
      <c r="R2906" s="73">
        <f t="shared" si="241"/>
        <v>2.2322790789991958E-5</v>
      </c>
      <c r="S2906" s="74">
        <f t="shared" si="243"/>
        <v>2.2324993765289028E-5</v>
      </c>
      <c r="U2906" s="15">
        <v>4.1119660352565503E-4</v>
      </c>
      <c r="W2906" s="89">
        <f t="shared" si="242"/>
        <v>0.99958880339647438</v>
      </c>
    </row>
    <row r="2907" spans="2:23" x14ac:dyDescent="0.3">
      <c r="B2907">
        <v>181</v>
      </c>
      <c r="C2907">
        <v>73</v>
      </c>
      <c r="D2907">
        <v>70</v>
      </c>
      <c r="R2907" s="73">
        <f t="shared" si="241"/>
        <v>6.1334150983565771E-5</v>
      </c>
      <c r="S2907" s="74">
        <f t="shared" si="243"/>
        <v>6.1359381752937008E-5</v>
      </c>
      <c r="U2907" s="15">
        <v>1.5765454722134046E-3</v>
      </c>
      <c r="W2907" s="89">
        <f t="shared" si="242"/>
        <v>0.99842345452778658</v>
      </c>
    </row>
    <row r="2908" spans="2:23" x14ac:dyDescent="0.3">
      <c r="B2908">
        <v>181</v>
      </c>
      <c r="C2908">
        <v>73</v>
      </c>
      <c r="D2908">
        <v>107</v>
      </c>
      <c r="R2908" s="73">
        <f t="shared" si="241"/>
        <v>-1.7890020313378882E-6</v>
      </c>
      <c r="S2908" s="74">
        <f t="shared" si="243"/>
        <v>-1.7918269279681664E-6</v>
      </c>
      <c r="U2908" s="15">
        <v>1.5103523970539027E-3</v>
      </c>
      <c r="W2908" s="89">
        <f t="shared" si="242"/>
        <v>0.99848964760294612</v>
      </c>
    </row>
    <row r="2909" spans="2:23" x14ac:dyDescent="0.3">
      <c r="B2909">
        <v>181</v>
      </c>
      <c r="C2909">
        <v>73</v>
      </c>
      <c r="D2909">
        <v>127</v>
      </c>
      <c r="R2909" s="73">
        <f t="shared" si="241"/>
        <v>3.5167065708372151E-5</v>
      </c>
      <c r="S2909" s="74">
        <f t="shared" si="243"/>
        <v>3.5220260713565745E-5</v>
      </c>
      <c r="U2909" s="15">
        <v>2.2136937112213458E-3</v>
      </c>
      <c r="W2909" s="89">
        <f t="shared" si="242"/>
        <v>0.99778630628877862</v>
      </c>
    </row>
    <row r="2910" spans="2:23" x14ac:dyDescent="0.3">
      <c r="B2910">
        <v>181</v>
      </c>
      <c r="C2910">
        <v>73</v>
      </c>
      <c r="D2910">
        <v>167</v>
      </c>
      <c r="R2910" s="73">
        <f t="shared" si="241"/>
        <v>8.0025568360420103E-6</v>
      </c>
      <c r="S2910" s="74">
        <f t="shared" si="243"/>
        <v>8.0203113488369687E-6</v>
      </c>
      <c r="U2910" s="15">
        <v>2.5337959846630262E-3</v>
      </c>
      <c r="W2910" s="89">
        <f t="shared" si="242"/>
        <v>0.99746620401533692</v>
      </c>
    </row>
    <row r="2911" spans="2:23" x14ac:dyDescent="0.3">
      <c r="B2911">
        <v>181</v>
      </c>
      <c r="C2911">
        <v>73</v>
      </c>
      <c r="D2911">
        <v>205</v>
      </c>
      <c r="R2911" s="73">
        <f t="shared" si="241"/>
        <v>9.6346156189813255E-6</v>
      </c>
      <c r="S2911" s="74">
        <f t="shared" si="243"/>
        <v>9.6590897818861698E-6</v>
      </c>
      <c r="U2911" s="15">
        <v>2.8999113781843166E-3</v>
      </c>
      <c r="W2911" s="89">
        <f t="shared" si="242"/>
        <v>0.99710008862181565</v>
      </c>
    </row>
    <row r="2912" spans="2:23" x14ac:dyDescent="0.3">
      <c r="B2912">
        <v>181</v>
      </c>
      <c r="C2912">
        <v>73</v>
      </c>
      <c r="D2912">
        <v>281</v>
      </c>
      <c r="R2912" s="73">
        <f t="shared" si="241"/>
        <v>4.8269236502571909E-6</v>
      </c>
      <c r="S2912" s="74">
        <f t="shared" si="243"/>
        <v>4.8409620110744646E-6</v>
      </c>
      <c r="U2912" s="15">
        <v>3.2667575756038631E-3</v>
      </c>
      <c r="W2912" s="89">
        <f t="shared" si="242"/>
        <v>0.99673324242439609</v>
      </c>
    </row>
    <row r="2913" spans="2:23" x14ac:dyDescent="0.3">
      <c r="B2913">
        <v>181</v>
      </c>
      <c r="C2913">
        <v>73</v>
      </c>
      <c r="D2913">
        <v>331</v>
      </c>
      <c r="R2913" s="73">
        <f t="shared" si="241"/>
        <v>2.6832564962132354E-6</v>
      </c>
      <c r="S2913" s="74">
        <f t="shared" si="243"/>
        <v>2.6920507734713836E-6</v>
      </c>
      <c r="U2913" s="15">
        <v>3.4009204004145249E-3</v>
      </c>
      <c r="W2913" s="89">
        <f t="shared" si="242"/>
        <v>0.99659907959958549</v>
      </c>
    </row>
    <row r="2914" spans="2:23" x14ac:dyDescent="0.3">
      <c r="B2914">
        <v>181</v>
      </c>
      <c r="C2914">
        <v>73</v>
      </c>
      <c r="D2914">
        <v>365</v>
      </c>
      <c r="R2914" s="73">
        <f t="shared" si="241"/>
        <v>9.8350387999998103E-6</v>
      </c>
      <c r="S2914" s="74">
        <f t="shared" si="243"/>
        <v>9.8686011268958236E-6</v>
      </c>
      <c r="U2914" s="15">
        <v>3.7353117196145184E-3</v>
      </c>
      <c r="W2914" s="89">
        <f t="shared" si="242"/>
        <v>0.9962646882803855</v>
      </c>
    </row>
    <row r="2915" spans="2:23" x14ac:dyDescent="0.3">
      <c r="B2915">
        <v>182</v>
      </c>
      <c r="C2915">
        <v>73</v>
      </c>
      <c r="D2915">
        <v>1</v>
      </c>
      <c r="R2915" s="73">
        <f t="shared" ref="R2915:R2931" si="244">IF(D2915&gt;D2914,(U2915-U2914)/1/(D2915-D2914),0)</f>
        <v>0</v>
      </c>
      <c r="S2915" s="74">
        <f t="shared" si="243"/>
        <v>0</v>
      </c>
      <c r="U2915" s="15">
        <v>3.4370805456239904E-5</v>
      </c>
      <c r="W2915" s="89">
        <f t="shared" ref="W2915:W2945" si="245">100%-U2915</f>
        <v>0.99996562919454379</v>
      </c>
    </row>
    <row r="2916" spans="2:23" x14ac:dyDescent="0.3">
      <c r="B2916">
        <v>182</v>
      </c>
      <c r="C2916">
        <v>73</v>
      </c>
      <c r="D2916">
        <v>3</v>
      </c>
      <c r="R2916" s="73">
        <f t="shared" si="244"/>
        <v>6.1431902181902408E-6</v>
      </c>
      <c r="S2916" s="74">
        <f t="shared" ref="S2916:S2931" si="246">IF(D2916&gt;D2915,(U2916-U2915)/W2915/(D2916-D2915),0)</f>
        <v>6.1434013718436316E-6</v>
      </c>
      <c r="U2916" s="15">
        <v>4.6657185892620386E-5</v>
      </c>
      <c r="W2916" s="89">
        <f t="shared" si="245"/>
        <v>0.99995334281410742</v>
      </c>
    </row>
    <row r="2917" spans="2:23" x14ac:dyDescent="0.3">
      <c r="B2917">
        <v>182</v>
      </c>
      <c r="C2917">
        <v>73</v>
      </c>
      <c r="D2917">
        <v>7</v>
      </c>
      <c r="R2917" s="73">
        <f t="shared" si="244"/>
        <v>9.8317670929350408E-5</v>
      </c>
      <c r="S2917" s="74">
        <f t="shared" si="246"/>
        <v>9.8322258369236526E-5</v>
      </c>
      <c r="U2917" s="15">
        <v>4.3992786961002202E-4</v>
      </c>
      <c r="W2917" s="89">
        <f t="shared" si="245"/>
        <v>0.99956007213039</v>
      </c>
    </row>
    <row r="2918" spans="2:23" x14ac:dyDescent="0.3">
      <c r="B2918">
        <v>182</v>
      </c>
      <c r="C2918">
        <v>73</v>
      </c>
      <c r="D2918">
        <v>16</v>
      </c>
      <c r="R2918" s="73">
        <f t="shared" si="244"/>
        <v>5.2246728079117098E-5</v>
      </c>
      <c r="S2918" s="74">
        <f t="shared" si="246"/>
        <v>5.2269722986995871E-5</v>
      </c>
      <c r="U2918" s="15">
        <v>9.1014842232207591E-4</v>
      </c>
      <c r="W2918" s="89">
        <f t="shared" si="245"/>
        <v>0.99908985157767793</v>
      </c>
    </row>
    <row r="2919" spans="2:23" x14ac:dyDescent="0.3">
      <c r="B2919">
        <v>182</v>
      </c>
      <c r="C2919">
        <v>73</v>
      </c>
      <c r="D2919">
        <v>24</v>
      </c>
      <c r="R2919" s="73">
        <f t="shared" si="244"/>
        <v>5.7059387322338058E-5</v>
      </c>
      <c r="S2919" s="74">
        <f t="shared" si="246"/>
        <v>5.7111367143039951E-5</v>
      </c>
      <c r="U2919" s="15">
        <v>1.3666235209007804E-3</v>
      </c>
      <c r="W2919" s="89">
        <f t="shared" si="245"/>
        <v>0.99863337647909922</v>
      </c>
    </row>
    <row r="2920" spans="2:23" x14ac:dyDescent="0.3">
      <c r="B2920">
        <v>182</v>
      </c>
      <c r="C2920">
        <v>73</v>
      </c>
      <c r="D2920">
        <v>37</v>
      </c>
      <c r="R2920" s="73">
        <f t="shared" si="244"/>
        <v>7.4102990580894387E-5</v>
      </c>
      <c r="S2920" s="74">
        <f t="shared" si="246"/>
        <v>7.4204400059369851E-5</v>
      </c>
      <c r="U2920" s="15">
        <v>2.3299623984524074E-3</v>
      </c>
      <c r="W2920" s="89">
        <f t="shared" si="245"/>
        <v>0.9976700376015476</v>
      </c>
    </row>
    <row r="2921" spans="2:23" x14ac:dyDescent="0.3">
      <c r="B2921">
        <v>182</v>
      </c>
      <c r="C2921">
        <v>73</v>
      </c>
      <c r="D2921">
        <v>51</v>
      </c>
      <c r="R2921" s="73">
        <f t="shared" si="244"/>
        <v>4.2076550578892639E-5</v>
      </c>
      <c r="S2921" s="74">
        <f t="shared" si="246"/>
        <v>4.2174816315068391E-5</v>
      </c>
      <c r="U2921" s="15">
        <v>2.9190341065569044E-3</v>
      </c>
      <c r="W2921" s="89">
        <f t="shared" si="245"/>
        <v>0.99708096589344308</v>
      </c>
    </row>
    <row r="2922" spans="2:23" x14ac:dyDescent="0.3">
      <c r="B2922">
        <v>182</v>
      </c>
      <c r="C2922">
        <v>73</v>
      </c>
      <c r="D2922">
        <v>70</v>
      </c>
      <c r="R2922" s="73">
        <f t="shared" si="244"/>
        <v>6.8728669624981532E-5</v>
      </c>
      <c r="S2922" s="74">
        <f t="shared" si="246"/>
        <v>6.8929878290672819E-5</v>
      </c>
      <c r="U2922" s="15">
        <v>4.2248788294315534E-3</v>
      </c>
      <c r="W2922" s="89">
        <f t="shared" si="245"/>
        <v>0.99577512117056843</v>
      </c>
    </row>
    <row r="2923" spans="2:23" x14ac:dyDescent="0.3">
      <c r="B2923">
        <v>182</v>
      </c>
      <c r="C2923">
        <v>73</v>
      </c>
      <c r="D2923">
        <v>107</v>
      </c>
      <c r="R2923" s="73">
        <f t="shared" si="244"/>
        <v>2.5772396780742919E-5</v>
      </c>
      <c r="S2923" s="74">
        <f t="shared" si="246"/>
        <v>2.5881744013092599E-5</v>
      </c>
      <c r="U2923" s="15">
        <v>5.1784575103190414E-3</v>
      </c>
      <c r="W2923" s="89">
        <f t="shared" si="245"/>
        <v>0.99482154248968091</v>
      </c>
    </row>
    <row r="2924" spans="2:23" x14ac:dyDescent="0.3">
      <c r="B2924">
        <v>182</v>
      </c>
      <c r="C2924">
        <v>73</v>
      </c>
      <c r="D2924">
        <v>127</v>
      </c>
      <c r="R2924" s="73">
        <f t="shared" si="244"/>
        <v>6.6015993571983325E-5</v>
      </c>
      <c r="S2924" s="74">
        <f t="shared" si="246"/>
        <v>6.635963411766195E-5</v>
      </c>
      <c r="U2924" s="15">
        <v>6.4987773817587078E-3</v>
      </c>
      <c r="W2924" s="89">
        <f t="shared" si="245"/>
        <v>0.99350122261824125</v>
      </c>
    </row>
    <row r="2925" spans="2:23" x14ac:dyDescent="0.3">
      <c r="B2925">
        <v>182</v>
      </c>
      <c r="C2925">
        <v>73</v>
      </c>
      <c r="D2925">
        <v>167</v>
      </c>
      <c r="R2925" s="73">
        <f t="shared" si="244"/>
        <v>2.9429798546641964E-5</v>
      </c>
      <c r="S2925" s="74">
        <f t="shared" si="246"/>
        <v>2.962230732749741E-5</v>
      </c>
      <c r="U2925" s="15">
        <v>7.6759693236243863E-3</v>
      </c>
      <c r="W2925" s="89">
        <f t="shared" si="245"/>
        <v>0.99232403067637565</v>
      </c>
    </row>
    <row r="2926" spans="2:23" x14ac:dyDescent="0.3">
      <c r="B2926">
        <v>182</v>
      </c>
      <c r="C2926">
        <v>73</v>
      </c>
      <c r="D2926">
        <v>205</v>
      </c>
      <c r="R2926" s="73">
        <f t="shared" si="244"/>
        <v>2.1503590410832475E-5</v>
      </c>
      <c r="S2926" s="74">
        <f t="shared" si="246"/>
        <v>2.1669928114282851E-5</v>
      </c>
      <c r="U2926" s="15">
        <v>8.4931057592360203E-3</v>
      </c>
      <c r="W2926" s="89">
        <f t="shared" si="245"/>
        <v>0.99150689424076399</v>
      </c>
    </row>
    <row r="2927" spans="2:23" x14ac:dyDescent="0.3">
      <c r="B2927">
        <v>182</v>
      </c>
      <c r="C2927">
        <v>73</v>
      </c>
      <c r="D2927">
        <v>281</v>
      </c>
      <c r="R2927" s="73">
        <f t="shared" si="244"/>
        <v>6.5726185885951512E-6</v>
      </c>
      <c r="S2927" s="74">
        <f t="shared" si="246"/>
        <v>6.6289186961509381E-6</v>
      </c>
      <c r="U2927" s="15">
        <v>8.9926247719692518E-3</v>
      </c>
      <c r="W2927" s="89">
        <f t="shared" si="245"/>
        <v>0.99100737522803073</v>
      </c>
    </row>
    <row r="2928" spans="2:23" x14ac:dyDescent="0.3">
      <c r="B2928">
        <v>182</v>
      </c>
      <c r="C2928">
        <v>73</v>
      </c>
      <c r="D2928">
        <v>331</v>
      </c>
      <c r="R2928" s="73">
        <f t="shared" si="244"/>
        <v>1.3957552652946945E-5</v>
      </c>
      <c r="S2928" s="74">
        <f t="shared" si="246"/>
        <v>1.4084206638457472E-5</v>
      </c>
      <c r="U2928" s="15">
        <v>9.690502404616599E-3</v>
      </c>
      <c r="W2928" s="89">
        <f t="shared" si="245"/>
        <v>0.99030949759538345</v>
      </c>
    </row>
    <row r="2929" spans="2:23" x14ac:dyDescent="0.3">
      <c r="B2929">
        <v>182</v>
      </c>
      <c r="C2929">
        <v>73</v>
      </c>
      <c r="D2929">
        <v>365</v>
      </c>
      <c r="R2929" s="73">
        <f t="shared" si="244"/>
        <v>2.2671656726742937E-5</v>
      </c>
      <c r="S2929" s="74">
        <f t="shared" si="246"/>
        <v>2.2893506304638137E-5</v>
      </c>
      <c r="U2929" s="15">
        <v>1.0461338733325859E-2</v>
      </c>
      <c r="W2929" s="89">
        <f t="shared" si="245"/>
        <v>0.98953866126667411</v>
      </c>
    </row>
    <row r="2930" spans="2:23" x14ac:dyDescent="0.3">
      <c r="B2930">
        <v>183</v>
      </c>
      <c r="C2930">
        <v>73</v>
      </c>
      <c r="D2930">
        <v>0</v>
      </c>
      <c r="R2930" s="73">
        <f t="shared" si="244"/>
        <v>0</v>
      </c>
      <c r="S2930" s="74">
        <f t="shared" si="246"/>
        <v>0</v>
      </c>
      <c r="U2930" s="15">
        <v>0</v>
      </c>
      <c r="W2930" s="89">
        <f t="shared" si="245"/>
        <v>1</v>
      </c>
    </row>
    <row r="2931" spans="2:23" x14ac:dyDescent="0.3">
      <c r="B2931">
        <v>183</v>
      </c>
      <c r="C2931">
        <v>73</v>
      </c>
      <c r="D2931">
        <v>1</v>
      </c>
      <c r="R2931" s="73">
        <f t="shared" si="244"/>
        <v>2.2093102429864117E-5</v>
      </c>
      <c r="S2931" s="74">
        <f t="shared" si="246"/>
        <v>2.2093102429864117E-5</v>
      </c>
      <c r="U2931" s="15">
        <v>2.2093102429864117E-5</v>
      </c>
      <c r="W2931" s="89">
        <f t="shared" si="245"/>
        <v>0.99997790689757016</v>
      </c>
    </row>
    <row r="2932" spans="2:23" x14ac:dyDescent="0.3">
      <c r="B2932">
        <v>183</v>
      </c>
      <c r="C2932">
        <v>73</v>
      </c>
      <c r="D2932">
        <v>3</v>
      </c>
      <c r="R2932" s="73">
        <f t="shared" ref="R2932:R2945" si="247">IF(D2932&gt;D2931,(U2932-U2931)/1/(D2932-D2931),0)</f>
        <v>-1.5984016860206941E-6</v>
      </c>
      <c r="S2932" s="74">
        <f t="shared" ref="S2932:S2945" si="248">IF(D2932&gt;D2931,(U2932-U2931)/W2931/(D2932-D2931),0)</f>
        <v>-1.5984370004530728E-6</v>
      </c>
      <c r="U2932" s="15">
        <v>1.8896299057822729E-5</v>
      </c>
      <c r="W2932" s="89">
        <f t="shared" si="245"/>
        <v>0.99998110370094218</v>
      </c>
    </row>
    <row r="2933" spans="2:23" x14ac:dyDescent="0.3">
      <c r="B2933">
        <v>183</v>
      </c>
      <c r="C2933">
        <v>73</v>
      </c>
      <c r="D2933">
        <v>7</v>
      </c>
      <c r="R2933" s="73">
        <f t="shared" si="247"/>
        <v>-3.4007081586746427E-7</v>
      </c>
      <c r="S2933" s="74">
        <f t="shared" si="248"/>
        <v>-3.4007724206873319E-7</v>
      </c>
      <c r="U2933" s="15">
        <v>1.7536015794352872E-5</v>
      </c>
      <c r="W2933" s="89">
        <f t="shared" si="245"/>
        <v>0.99998246398420565</v>
      </c>
    </row>
    <row r="2934" spans="2:23" x14ac:dyDescent="0.3">
      <c r="B2934">
        <v>183</v>
      </c>
      <c r="C2934">
        <v>73</v>
      </c>
      <c r="D2934">
        <v>16</v>
      </c>
      <c r="R2934" s="73">
        <f t="shared" si="247"/>
        <v>1.1872505764083181E-6</v>
      </c>
      <c r="S2934" s="74">
        <f t="shared" si="248"/>
        <v>1.1872713964182778E-6</v>
      </c>
      <c r="U2934" s="15">
        <v>2.8221270982027734E-5</v>
      </c>
      <c r="W2934" s="89">
        <f t="shared" si="245"/>
        <v>0.99997177872901799</v>
      </c>
    </row>
    <row r="2935" spans="2:23" x14ac:dyDescent="0.3">
      <c r="B2935">
        <v>183</v>
      </c>
      <c r="C2935">
        <v>73</v>
      </c>
      <c r="D2935">
        <v>24</v>
      </c>
      <c r="R2935" s="73">
        <f t="shared" si="247"/>
        <v>3.3187860375185707E-5</v>
      </c>
      <c r="S2935" s="74">
        <f t="shared" si="248"/>
        <v>3.3188797005219561E-5</v>
      </c>
      <c r="U2935" s="15">
        <v>2.9372415398351337E-4</v>
      </c>
      <c r="W2935" s="89">
        <f t="shared" si="245"/>
        <v>0.99970627584601646</v>
      </c>
    </row>
    <row r="2936" spans="2:23" x14ac:dyDescent="0.3">
      <c r="B2936">
        <v>183</v>
      </c>
      <c r="C2936">
        <v>73</v>
      </c>
      <c r="D2936">
        <v>37</v>
      </c>
      <c r="R2936" s="73">
        <f t="shared" si="247"/>
        <v>6.1371319480899171E-6</v>
      </c>
      <c r="S2936" s="74">
        <f t="shared" si="248"/>
        <v>6.1389351016089972E-6</v>
      </c>
      <c r="U2936" s="15">
        <v>3.7350686930868229E-4</v>
      </c>
      <c r="W2936" s="89">
        <f t="shared" si="245"/>
        <v>0.9996264931306913</v>
      </c>
    </row>
    <row r="2937" spans="2:23" x14ac:dyDescent="0.3">
      <c r="B2937">
        <v>183</v>
      </c>
      <c r="C2937">
        <v>73</v>
      </c>
      <c r="D2937">
        <v>51</v>
      </c>
      <c r="R2937" s="73">
        <f t="shared" si="247"/>
        <v>1.1900633450461908E-6</v>
      </c>
      <c r="S2937" s="74">
        <f t="shared" si="248"/>
        <v>1.1905080079651326E-6</v>
      </c>
      <c r="U2937" s="15">
        <v>3.9016775613932896E-4</v>
      </c>
      <c r="W2937" s="89">
        <f t="shared" si="245"/>
        <v>0.99960983224386069</v>
      </c>
    </row>
    <row r="2938" spans="2:23" x14ac:dyDescent="0.3">
      <c r="B2938">
        <v>183</v>
      </c>
      <c r="C2938">
        <v>73</v>
      </c>
      <c r="D2938">
        <v>70</v>
      </c>
      <c r="R2938" s="73">
        <f t="shared" si="247"/>
        <v>3.2448783450840734E-5</v>
      </c>
      <c r="S2938" s="74">
        <f t="shared" si="248"/>
        <v>3.2461448861504056E-5</v>
      </c>
      <c r="U2938" s="15">
        <v>1.0066946417053029E-3</v>
      </c>
      <c r="W2938" s="89">
        <f t="shared" si="245"/>
        <v>0.99899330535829467</v>
      </c>
    </row>
    <row r="2939" spans="2:23" x14ac:dyDescent="0.3">
      <c r="B2939">
        <v>183</v>
      </c>
      <c r="C2939">
        <v>73</v>
      </c>
      <c r="D2939">
        <v>107</v>
      </c>
      <c r="R2939" s="73">
        <f t="shared" si="247"/>
        <v>1.2010460011380625E-5</v>
      </c>
      <c r="S2939" s="74">
        <f t="shared" si="248"/>
        <v>1.2022563061193893E-5</v>
      </c>
      <c r="U2939" s="15">
        <v>1.451081662126386E-3</v>
      </c>
      <c r="W2939" s="89">
        <f t="shared" si="245"/>
        <v>0.99854891833787363</v>
      </c>
    </row>
    <row r="2940" spans="2:23" x14ac:dyDescent="0.3">
      <c r="B2940">
        <v>183</v>
      </c>
      <c r="C2940">
        <v>73</v>
      </c>
      <c r="D2940">
        <v>127</v>
      </c>
      <c r="R2940" s="73">
        <f t="shared" si="247"/>
        <v>2.4050596879649844E-5</v>
      </c>
      <c r="S2940" s="74">
        <f t="shared" si="248"/>
        <v>2.4085546975187824E-5</v>
      </c>
      <c r="U2940" s="15">
        <v>1.9320935997193828E-3</v>
      </c>
      <c r="W2940" s="89">
        <f t="shared" si="245"/>
        <v>0.99806790640028065</v>
      </c>
    </row>
    <row r="2941" spans="2:23" x14ac:dyDescent="0.3">
      <c r="B2941">
        <v>183</v>
      </c>
      <c r="C2941">
        <v>73</v>
      </c>
      <c r="D2941">
        <v>167</v>
      </c>
      <c r="R2941" s="73">
        <f t="shared" si="247"/>
        <v>1.5856966900689524E-5</v>
      </c>
      <c r="S2941" s="74">
        <f t="shared" si="248"/>
        <v>1.5887663353369063E-5</v>
      </c>
      <c r="U2941" s="15">
        <v>2.5663722757469638E-3</v>
      </c>
      <c r="W2941" s="89">
        <f t="shared" si="245"/>
        <v>0.99743362772425304</v>
      </c>
    </row>
    <row r="2942" spans="2:23" x14ac:dyDescent="0.3">
      <c r="B2942">
        <v>183</v>
      </c>
      <c r="C2942">
        <v>73</v>
      </c>
      <c r="D2942">
        <v>205</v>
      </c>
      <c r="R2942" s="73">
        <f t="shared" si="247"/>
        <v>1.4384963182882737E-5</v>
      </c>
      <c r="S2942" s="74">
        <f t="shared" si="248"/>
        <v>1.4421975340558252E-5</v>
      </c>
      <c r="U2942" s="15">
        <v>3.1130008766965078E-3</v>
      </c>
      <c r="W2942" s="89">
        <f t="shared" si="245"/>
        <v>0.99688699912330347</v>
      </c>
    </row>
    <row r="2943" spans="2:23" x14ac:dyDescent="0.3">
      <c r="B2943">
        <v>183</v>
      </c>
      <c r="C2943">
        <v>73</v>
      </c>
      <c r="D2943">
        <v>281</v>
      </c>
      <c r="R2943" s="73">
        <f t="shared" si="247"/>
        <v>2.6863742500733393E-6</v>
      </c>
      <c r="S2943" s="74">
        <f t="shared" si="248"/>
        <v>2.6947630498098873E-6</v>
      </c>
      <c r="U2943" s="15">
        <v>3.3171653197020816E-3</v>
      </c>
      <c r="W2943" s="89">
        <f t="shared" si="245"/>
        <v>0.99668283468029795</v>
      </c>
    </row>
    <row r="2944" spans="2:23" x14ac:dyDescent="0.3">
      <c r="B2944">
        <v>183</v>
      </c>
      <c r="C2944">
        <v>73</v>
      </c>
      <c r="D2944">
        <v>331</v>
      </c>
      <c r="R2944" s="73">
        <f t="shared" si="247"/>
        <v>2.8522629723766109E-6</v>
      </c>
      <c r="S2944" s="74">
        <f t="shared" si="248"/>
        <v>2.861755889767601E-6</v>
      </c>
      <c r="U2944" s="15">
        <v>3.4597784683209122E-3</v>
      </c>
      <c r="W2944" s="89">
        <f t="shared" si="245"/>
        <v>0.99654022153167909</v>
      </c>
    </row>
    <row r="2945" spans="2:23" x14ac:dyDescent="0.3">
      <c r="B2945">
        <v>183</v>
      </c>
      <c r="C2945">
        <v>73</v>
      </c>
      <c r="D2945">
        <v>365</v>
      </c>
      <c r="R2945" s="73">
        <f t="shared" si="247"/>
        <v>8.557015139989871E-6</v>
      </c>
      <c r="S2945" s="74">
        <f t="shared" si="248"/>
        <v>8.5867233003779475E-6</v>
      </c>
      <c r="U2945" s="15">
        <v>3.7507169830805678E-3</v>
      </c>
      <c r="W2945" s="89">
        <f t="shared" si="245"/>
        <v>0.9962492830169194</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tabSelected="1" zoomScale="115" zoomScaleNormal="115" workbookViewId="0">
      <pane xSplit="7" ySplit="11" topLeftCell="AW12" activePane="bottomRight" state="frozen"/>
      <selection pane="topRight" activeCell="H1" sqref="H1"/>
      <selection pane="bottomLeft" activeCell="A12" sqref="A12"/>
      <selection pane="bottomRight" activeCell="BC10" sqref="BC10"/>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1429</v>
      </c>
      <c r="F1">
        <f>COUNT(_xlfn.UNIQUE(C11:C4974))</f>
        <v>24</v>
      </c>
      <c r="G1" t="s">
        <v>1430</v>
      </c>
      <c r="S1" s="90"/>
      <c r="T1" s="90"/>
      <c r="U1" s="91"/>
      <c r="AC1">
        <f>COUNTIF(AC11:AC191,365)</f>
        <v>57</v>
      </c>
      <c r="AI1" s="87"/>
      <c r="AJ1" s="87"/>
      <c r="AX1" s="16">
        <f>MEDIAN(AX11:AX191)</f>
        <v>9.4</v>
      </c>
      <c r="AY1" s="16"/>
    </row>
    <row r="2" spans="1:66" x14ac:dyDescent="0.3">
      <c r="A2" s="1" t="s">
        <v>2</v>
      </c>
      <c r="B2" t="s">
        <v>72</v>
      </c>
      <c r="S2" s="14"/>
      <c r="U2" s="91"/>
      <c r="AC2">
        <f>COUNTIF(AC11:AC191,360)</f>
        <v>2</v>
      </c>
      <c r="AI2" s="87"/>
      <c r="AJ2" s="87"/>
      <c r="AX2" s="16">
        <f>MAX(AX11:AX191)</f>
        <v>10.79</v>
      </c>
      <c r="AY2" s="16"/>
    </row>
    <row r="3" spans="1:66" x14ac:dyDescent="0.3">
      <c r="A3" s="1"/>
      <c r="B3">
        <f>MAX(B11:B501)</f>
        <v>183</v>
      </c>
      <c r="S3" s="15"/>
      <c r="AI3" s="87"/>
      <c r="AJ3" s="87"/>
      <c r="AX3" s="16">
        <f>MEDIAN(AX11:AX57,AX66:AX72)</f>
        <v>9.9600000000000009</v>
      </c>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894</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707</v>
      </c>
      <c r="BJ4" s="21" t="s">
        <v>623</v>
      </c>
      <c r="BK4" s="9" t="s">
        <v>624</v>
      </c>
      <c r="BL4" s="1" t="s">
        <v>676</v>
      </c>
      <c r="BM4" s="1" t="s">
        <v>677</v>
      </c>
      <c r="BN4" s="1" t="s">
        <v>679</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895</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1559</v>
      </c>
      <c r="BI5" s="10" t="s">
        <v>705</v>
      </c>
      <c r="BJ5" s="22" t="s">
        <v>626</v>
      </c>
      <c r="BK5" s="10" t="s">
        <v>626</v>
      </c>
      <c r="BL5" t="s">
        <v>682</v>
      </c>
      <c r="BM5" t="s">
        <v>683</v>
      </c>
      <c r="BN5" t="s">
        <v>684</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178</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179</v>
      </c>
      <c r="J7" s="3" t="s">
        <v>66</v>
      </c>
      <c r="K7" s="3" t="s">
        <v>66</v>
      </c>
      <c r="L7" s="3" t="s">
        <v>180</v>
      </c>
      <c r="M7" s="3" t="s">
        <v>181</v>
      </c>
      <c r="N7" s="3" t="s">
        <v>182</v>
      </c>
      <c r="O7" s="3" t="s">
        <v>66</v>
      </c>
      <c r="P7" s="3" t="s">
        <v>179</v>
      </c>
      <c r="Q7" s="3" t="s">
        <v>179</v>
      </c>
      <c r="R7" s="3" t="s">
        <v>179</v>
      </c>
      <c r="S7" s="3" t="s">
        <v>179</v>
      </c>
      <c r="T7" s="3" t="s">
        <v>872</v>
      </c>
      <c r="U7" s="3" t="s">
        <v>183</v>
      </c>
      <c r="V7" s="3" t="s">
        <v>66</v>
      </c>
      <c r="W7" s="3" t="s">
        <v>66</v>
      </c>
      <c r="X7" s="3" t="s">
        <v>66</v>
      </c>
      <c r="Y7" s="3" t="s">
        <v>66</v>
      </c>
      <c r="Z7" s="3" t="s">
        <v>66</v>
      </c>
      <c r="AA7" s="3" t="s">
        <v>66</v>
      </c>
      <c r="AB7" s="3" t="s">
        <v>180</v>
      </c>
      <c r="AC7" s="3" t="s">
        <v>67</v>
      </c>
      <c r="AD7" s="3" t="s">
        <v>184</v>
      </c>
      <c r="AE7" s="3" t="s">
        <v>66</v>
      </c>
      <c r="AF7" s="3" t="s">
        <v>66</v>
      </c>
      <c r="AG7" s="3" t="s">
        <v>66</v>
      </c>
      <c r="AH7" s="3" t="s">
        <v>66</v>
      </c>
      <c r="AI7" s="3" t="s">
        <v>184</v>
      </c>
      <c r="AJ7" s="3" t="s">
        <v>184</v>
      </c>
      <c r="AK7" s="3" t="s">
        <v>184</v>
      </c>
      <c r="AL7" s="3" t="s">
        <v>184</v>
      </c>
      <c r="AM7" s="3" t="s">
        <v>184</v>
      </c>
      <c r="AN7" s="3" t="s">
        <v>184</v>
      </c>
      <c r="AO7" s="3" t="s">
        <v>893</v>
      </c>
      <c r="AP7" s="3" t="s">
        <v>184</v>
      </c>
      <c r="AQ7" s="3" t="s">
        <v>893</v>
      </c>
      <c r="AR7" s="3" t="s">
        <v>893</v>
      </c>
      <c r="AS7" s="3" t="s">
        <v>893</v>
      </c>
      <c r="AT7" s="3" t="s">
        <v>184</v>
      </c>
      <c r="AU7" s="3" t="s">
        <v>184</v>
      </c>
      <c r="AV7" s="3" t="s">
        <v>184</v>
      </c>
      <c r="AW7" s="3" t="s">
        <v>184</v>
      </c>
      <c r="AX7" s="3" t="s">
        <v>66</v>
      </c>
      <c r="AY7" s="3" t="s">
        <v>66</v>
      </c>
      <c r="AZ7" s="3" t="s">
        <v>185</v>
      </c>
      <c r="BA7" s="3" t="s">
        <v>186</v>
      </c>
      <c r="BB7" s="3" t="s">
        <v>186</v>
      </c>
      <c r="BC7" s="3" t="s">
        <v>184</v>
      </c>
      <c r="BD7" s="3" t="s">
        <v>184</v>
      </c>
      <c r="BE7" s="3" t="s">
        <v>187</v>
      </c>
      <c r="BF7" s="3" t="s">
        <v>188</v>
      </c>
      <c r="BG7" s="3" t="s">
        <v>189</v>
      </c>
      <c r="BH7" s="20" t="s">
        <v>1233</v>
      </c>
      <c r="BI7" s="10" t="s">
        <v>184</v>
      </c>
      <c r="BJ7" s="22" t="s">
        <v>627</v>
      </c>
      <c r="BK7" s="10" t="s">
        <v>627</v>
      </c>
      <c r="BL7" t="s">
        <v>197</v>
      </c>
      <c r="BM7" t="s">
        <v>197</v>
      </c>
      <c r="BN7" t="s">
        <v>197</v>
      </c>
    </row>
    <row r="8" spans="1:66" x14ac:dyDescent="0.3">
      <c r="A8" s="2" t="s">
        <v>190</v>
      </c>
      <c r="B8" s="3" t="s">
        <v>191</v>
      </c>
      <c r="C8" s="3" t="s">
        <v>191</v>
      </c>
      <c r="D8" s="3" t="s">
        <v>191</v>
      </c>
      <c r="E8" s="3" t="s">
        <v>191</v>
      </c>
      <c r="F8" s="3" t="s">
        <v>191</v>
      </c>
      <c r="G8" s="3" t="s">
        <v>192</v>
      </c>
      <c r="H8" s="3" t="s">
        <v>192</v>
      </c>
      <c r="I8" s="3" t="s">
        <v>192</v>
      </c>
      <c r="J8" s="3" t="s">
        <v>193</v>
      </c>
      <c r="K8" s="3" t="s">
        <v>193</v>
      </c>
      <c r="L8" s="3" t="s">
        <v>193</v>
      </c>
      <c r="M8" s="3" t="s">
        <v>193</v>
      </c>
      <c r="N8" s="3" t="s">
        <v>193</v>
      </c>
      <c r="O8" s="3" t="s">
        <v>194</v>
      </c>
      <c r="P8" s="3" t="s">
        <v>194</v>
      </c>
      <c r="Q8" s="3" t="s">
        <v>194</v>
      </c>
      <c r="R8" s="3" t="s">
        <v>194</v>
      </c>
      <c r="S8" s="3" t="s">
        <v>194</v>
      </c>
      <c r="T8" s="3" t="s">
        <v>194</v>
      </c>
      <c r="U8" s="3" t="s">
        <v>194</v>
      </c>
      <c r="V8" s="3" t="s">
        <v>194</v>
      </c>
      <c r="W8" s="3" t="s">
        <v>194</v>
      </c>
      <c r="X8" s="3" t="s">
        <v>194</v>
      </c>
      <c r="Y8" s="3" t="s">
        <v>194</v>
      </c>
      <c r="Z8" s="3" t="s">
        <v>194</v>
      </c>
      <c r="AA8" s="3" t="s">
        <v>194</v>
      </c>
      <c r="AB8" s="3" t="s">
        <v>194</v>
      </c>
      <c r="AC8" s="3" t="s">
        <v>194</v>
      </c>
      <c r="AD8" s="3" t="s">
        <v>194</v>
      </c>
      <c r="AE8" s="3" t="s">
        <v>194</v>
      </c>
      <c r="AF8" s="3" t="s">
        <v>194</v>
      </c>
      <c r="AG8" s="3" t="s">
        <v>194</v>
      </c>
      <c r="AH8" s="3" t="s">
        <v>194</v>
      </c>
      <c r="AI8" s="3" t="s">
        <v>195</v>
      </c>
      <c r="AJ8" s="3" t="s">
        <v>195</v>
      </c>
      <c r="AK8" s="3" t="s">
        <v>195</v>
      </c>
      <c r="AL8" s="3" t="s">
        <v>195</v>
      </c>
      <c r="AM8" s="3" t="s">
        <v>195</v>
      </c>
      <c r="AN8" s="3" t="s">
        <v>195</v>
      </c>
      <c r="AO8" s="3" t="s">
        <v>195</v>
      </c>
      <c r="AP8" s="3" t="s">
        <v>195</v>
      </c>
      <c r="AQ8" s="3" t="s">
        <v>195</v>
      </c>
      <c r="AR8" s="3" t="s">
        <v>195</v>
      </c>
      <c r="AS8" s="3" t="s">
        <v>195</v>
      </c>
      <c r="AT8" s="3" t="s">
        <v>195</v>
      </c>
      <c r="AU8" s="3" t="s">
        <v>195</v>
      </c>
      <c r="AV8" s="3" t="s">
        <v>195</v>
      </c>
      <c r="AW8" s="3" t="s">
        <v>195</v>
      </c>
      <c r="AX8" s="3" t="s">
        <v>195</v>
      </c>
      <c r="AY8" s="3" t="s">
        <v>195</v>
      </c>
      <c r="AZ8" s="3" t="s">
        <v>195</v>
      </c>
      <c r="BA8" s="3" t="s">
        <v>195</v>
      </c>
      <c r="BB8" s="3" t="s">
        <v>195</v>
      </c>
      <c r="BC8" s="3" t="s">
        <v>195</v>
      </c>
      <c r="BD8" s="3" t="s">
        <v>195</v>
      </c>
      <c r="BE8" s="3" t="s">
        <v>195</v>
      </c>
      <c r="BF8" s="3" t="s">
        <v>195</v>
      </c>
      <c r="BG8" s="3" t="s">
        <v>195</v>
      </c>
      <c r="BH8" s="20" t="s">
        <v>195</v>
      </c>
      <c r="BI8" s="10" t="s">
        <v>195</v>
      </c>
      <c r="BJ8" s="22" t="s">
        <v>195</v>
      </c>
      <c r="BK8" s="10" t="s">
        <v>195</v>
      </c>
      <c r="BL8" t="s">
        <v>191</v>
      </c>
      <c r="BM8" t="s">
        <v>191</v>
      </c>
      <c r="BN8" t="s">
        <v>191</v>
      </c>
    </row>
    <row r="9" spans="1:66" x14ac:dyDescent="0.3">
      <c r="A9" s="2" t="s">
        <v>196</v>
      </c>
      <c r="B9" s="3" t="s">
        <v>197</v>
      </c>
      <c r="C9" s="3" t="s">
        <v>197</v>
      </c>
      <c r="D9" s="3" t="s">
        <v>197</v>
      </c>
      <c r="E9" s="3" t="s">
        <v>197</v>
      </c>
      <c r="F9" s="3" t="s">
        <v>197</v>
      </c>
      <c r="G9" s="3" t="s">
        <v>197</v>
      </c>
      <c r="H9" s="3" t="s">
        <v>197</v>
      </c>
      <c r="I9" s="3" t="s">
        <v>197</v>
      </c>
      <c r="J9" s="3" t="s">
        <v>197</v>
      </c>
      <c r="K9" s="3" t="s">
        <v>197</v>
      </c>
      <c r="L9" s="3" t="s">
        <v>197</v>
      </c>
      <c r="M9" s="3" t="s">
        <v>197</v>
      </c>
      <c r="N9" s="3" t="s">
        <v>197</v>
      </c>
      <c r="O9" s="3" t="s">
        <v>197</v>
      </c>
      <c r="P9" s="3" t="s">
        <v>197</v>
      </c>
      <c r="Q9" s="3" t="s">
        <v>197</v>
      </c>
      <c r="R9" s="3" t="s">
        <v>197</v>
      </c>
      <c r="S9" s="3" t="s">
        <v>197</v>
      </c>
      <c r="T9" s="3" t="s">
        <v>197</v>
      </c>
      <c r="U9" s="3" t="s">
        <v>197</v>
      </c>
      <c r="V9" s="3" t="s">
        <v>197</v>
      </c>
      <c r="W9" s="3" t="s">
        <v>197</v>
      </c>
      <c r="X9" s="3" t="s">
        <v>197</v>
      </c>
      <c r="Y9" s="3" t="s">
        <v>197</v>
      </c>
      <c r="Z9" s="3" t="s">
        <v>197</v>
      </c>
      <c r="AA9" s="3" t="s">
        <v>197</v>
      </c>
      <c r="AB9" s="3" t="s">
        <v>197</v>
      </c>
      <c r="AC9" s="3" t="s">
        <v>197</v>
      </c>
      <c r="AD9" s="3" t="s">
        <v>197</v>
      </c>
      <c r="AE9" s="3" t="s">
        <v>197</v>
      </c>
      <c r="AF9" s="3" t="s">
        <v>197</v>
      </c>
      <c r="AG9" s="3" t="s">
        <v>197</v>
      </c>
      <c r="AH9" s="3" t="s">
        <v>197</v>
      </c>
      <c r="AI9" s="3" t="s">
        <v>197</v>
      </c>
      <c r="AJ9" s="3" t="s">
        <v>197</v>
      </c>
      <c r="AK9" s="3" t="s">
        <v>197</v>
      </c>
      <c r="AL9" s="3" t="s">
        <v>197</v>
      </c>
      <c r="AM9" s="3" t="s">
        <v>197</v>
      </c>
      <c r="AN9" s="3" t="s">
        <v>197</v>
      </c>
      <c r="AO9" s="3" t="s">
        <v>197</v>
      </c>
      <c r="AP9" s="3" t="s">
        <v>197</v>
      </c>
      <c r="AQ9" s="3" t="s">
        <v>197</v>
      </c>
      <c r="AR9" s="3" t="s">
        <v>197</v>
      </c>
      <c r="AS9" s="3" t="s">
        <v>197</v>
      </c>
      <c r="AT9" s="3" t="s">
        <v>197</v>
      </c>
      <c r="AU9" s="3" t="s">
        <v>197</v>
      </c>
      <c r="AV9" s="3" t="s">
        <v>197</v>
      </c>
      <c r="AW9" s="3" t="s">
        <v>197</v>
      </c>
      <c r="AX9" s="3" t="s">
        <v>197</v>
      </c>
      <c r="AY9" s="3" t="s">
        <v>197</v>
      </c>
      <c r="AZ9" s="3" t="s">
        <v>197</v>
      </c>
      <c r="BA9" s="3" t="s">
        <v>197</v>
      </c>
      <c r="BB9" s="3" t="s">
        <v>197</v>
      </c>
      <c r="BC9" s="3" t="s">
        <v>197</v>
      </c>
      <c r="BD9" s="3" t="s">
        <v>197</v>
      </c>
      <c r="BE9" s="3" t="s">
        <v>197</v>
      </c>
      <c r="BF9" s="3" t="s">
        <v>197</v>
      </c>
      <c r="BG9" s="3" t="s">
        <v>197</v>
      </c>
      <c r="BH9" s="20" t="s">
        <v>198</v>
      </c>
      <c r="BI9" s="10" t="s">
        <v>197</v>
      </c>
      <c r="BJ9" s="23" t="s">
        <v>197</v>
      </c>
      <c r="BK9" s="11" t="s">
        <v>197</v>
      </c>
      <c r="BL9" t="s">
        <v>197</v>
      </c>
      <c r="BM9" t="s">
        <v>197</v>
      </c>
      <c r="BN9" t="s">
        <v>197</v>
      </c>
    </row>
    <row r="10" spans="1:66" x14ac:dyDescent="0.3">
      <c r="A10" s="2" t="s">
        <v>43</v>
      </c>
      <c r="B10" s="25" t="s">
        <v>68</v>
      </c>
      <c r="C10" s="25" t="s">
        <v>199</v>
      </c>
      <c r="D10" s="25" t="s">
        <v>45</v>
      </c>
      <c r="E10" s="25" t="s">
        <v>200</v>
      </c>
      <c r="F10" s="25" t="s">
        <v>201</v>
      </c>
      <c r="G10" s="25" t="s">
        <v>202</v>
      </c>
      <c r="H10" s="25" t="s">
        <v>203</v>
      </c>
      <c r="I10" s="25" t="s">
        <v>204</v>
      </c>
      <c r="J10" s="25" t="s">
        <v>205</v>
      </c>
      <c r="K10" s="25" t="s">
        <v>1053</v>
      </c>
      <c r="L10" s="25" t="s">
        <v>206</v>
      </c>
      <c r="M10" s="25" t="s">
        <v>207</v>
      </c>
      <c r="N10" s="25" t="s">
        <v>208</v>
      </c>
      <c r="O10" s="25" t="s">
        <v>209</v>
      </c>
      <c r="P10" s="25" t="s">
        <v>210</v>
      </c>
      <c r="Q10" s="25" t="s">
        <v>211</v>
      </c>
      <c r="R10" s="25" t="s">
        <v>212</v>
      </c>
      <c r="S10" s="25" t="s">
        <v>213</v>
      </c>
      <c r="T10" s="25" t="s">
        <v>214</v>
      </c>
      <c r="U10" s="25" t="s">
        <v>215</v>
      </c>
      <c r="V10" s="25" t="s">
        <v>216</v>
      </c>
      <c r="W10" s="25" t="s">
        <v>217</v>
      </c>
      <c r="X10" s="25" t="s">
        <v>218</v>
      </c>
      <c r="Y10" s="25" t="s">
        <v>219</v>
      </c>
      <c r="Z10" s="25" t="s">
        <v>220</v>
      </c>
      <c r="AA10" s="25" t="s">
        <v>221</v>
      </c>
      <c r="AB10" s="25" t="s">
        <v>222</v>
      </c>
      <c r="AC10" s="25" t="s">
        <v>223</v>
      </c>
      <c r="AD10" s="25" t="s">
        <v>224</v>
      </c>
      <c r="AE10" s="25" t="s">
        <v>225</v>
      </c>
      <c r="AF10" s="25" t="s">
        <v>226</v>
      </c>
      <c r="AG10" s="25" t="s">
        <v>227</v>
      </c>
      <c r="AH10" s="25" t="s">
        <v>228</v>
      </c>
      <c r="AI10" s="25" t="s">
        <v>229</v>
      </c>
      <c r="AJ10" s="25" t="s">
        <v>230</v>
      </c>
      <c r="AK10" s="25" t="s">
        <v>231</v>
      </c>
      <c r="AL10" s="25" t="s">
        <v>232</v>
      </c>
      <c r="AM10" s="25" t="s">
        <v>233</v>
      </c>
      <c r="AN10" s="25" t="s">
        <v>234</v>
      </c>
      <c r="AO10" s="25" t="s">
        <v>235</v>
      </c>
      <c r="AP10" s="25" t="s">
        <v>236</v>
      </c>
      <c r="AQ10" s="25" t="s">
        <v>237</v>
      </c>
      <c r="AR10" s="25" t="s">
        <v>238</v>
      </c>
      <c r="AS10" s="25" t="s">
        <v>895</v>
      </c>
      <c r="AT10" s="25" t="s">
        <v>239</v>
      </c>
      <c r="AU10" s="25" t="s">
        <v>240</v>
      </c>
      <c r="AV10" s="25" t="s">
        <v>241</v>
      </c>
      <c r="AW10" s="25" t="s">
        <v>242</v>
      </c>
      <c r="AX10" s="25" t="s">
        <v>243</v>
      </c>
      <c r="AY10" s="25" t="s">
        <v>244</v>
      </c>
      <c r="AZ10" s="25" t="s">
        <v>245</v>
      </c>
      <c r="BA10" s="25" t="s">
        <v>246</v>
      </c>
      <c r="BB10" s="25" t="s">
        <v>247</v>
      </c>
      <c r="BC10" s="25" t="s">
        <v>248</v>
      </c>
      <c r="BD10" s="25" t="s">
        <v>249</v>
      </c>
      <c r="BE10" s="25" t="s">
        <v>250</v>
      </c>
      <c r="BF10" s="25" t="s">
        <v>251</v>
      </c>
      <c r="BG10" s="25" t="s">
        <v>252</v>
      </c>
      <c r="BH10" s="26" t="s">
        <v>1560</v>
      </c>
      <c r="BI10" s="27" t="s">
        <v>706</v>
      </c>
      <c r="BJ10" s="28" t="s">
        <v>628</v>
      </c>
      <c r="BK10" s="29" t="s">
        <v>629</v>
      </c>
      <c r="BL10" t="s">
        <v>682</v>
      </c>
      <c r="BM10" t="s">
        <v>683</v>
      </c>
      <c r="BN10" t="s">
        <v>684</v>
      </c>
    </row>
    <row r="11" spans="1:66" x14ac:dyDescent="0.3">
      <c r="B11" s="30">
        <v>1</v>
      </c>
      <c r="C11" s="30">
        <v>1</v>
      </c>
      <c r="D11" s="30" t="s">
        <v>361</v>
      </c>
      <c r="E11" s="30" t="s">
        <v>631</v>
      </c>
      <c r="F11" s="30">
        <v>3</v>
      </c>
      <c r="G11" s="30" t="s">
        <v>622</v>
      </c>
      <c r="H11" s="30" t="s">
        <v>633</v>
      </c>
      <c r="I11" s="31">
        <v>0.23749999999999999</v>
      </c>
      <c r="J11" s="30" t="s">
        <v>636</v>
      </c>
      <c r="K11" s="30" t="s">
        <v>692</v>
      </c>
      <c r="L11" s="30">
        <v>500</v>
      </c>
      <c r="M11" s="30">
        <v>2880</v>
      </c>
      <c r="N11" s="30" t="s">
        <v>197</v>
      </c>
      <c r="O11" s="30" t="s">
        <v>617</v>
      </c>
      <c r="P11" s="32">
        <v>0.3</v>
      </c>
      <c r="Q11" s="32">
        <v>0.55500000000000005</v>
      </c>
      <c r="R11" s="32">
        <f>1-Q11-P11</f>
        <v>0.14499999999999996</v>
      </c>
      <c r="S11" s="32">
        <v>0.03</v>
      </c>
      <c r="T11" s="30" t="s">
        <v>197</v>
      </c>
      <c r="U11" s="30" t="s">
        <v>197</v>
      </c>
      <c r="V11" s="30" t="s">
        <v>197</v>
      </c>
      <c r="W11" s="30" t="s">
        <v>197</v>
      </c>
      <c r="X11" s="30" t="s">
        <v>619</v>
      </c>
      <c r="Y11" s="30" t="s">
        <v>620</v>
      </c>
      <c r="Z11" s="30" t="s">
        <v>645</v>
      </c>
      <c r="AA11" s="30" t="s">
        <v>452</v>
      </c>
      <c r="AB11" s="30">
        <v>26</v>
      </c>
      <c r="AC11" s="30">
        <v>568</v>
      </c>
      <c r="AD11" s="33">
        <f xml:space="preserve"> (23.2/10) / (1*0.1*1250)</f>
        <v>1.856E-2</v>
      </c>
      <c r="AE11" s="30" t="s">
        <v>657</v>
      </c>
      <c r="AF11" s="30" t="s">
        <v>659</v>
      </c>
      <c r="AG11" s="30" t="s">
        <v>197</v>
      </c>
      <c r="AH11" s="30" t="s">
        <v>449</v>
      </c>
      <c r="AI11" s="34">
        <f>AVERAGE(8.8%, 12%)</f>
        <v>0.10400000000000001</v>
      </c>
      <c r="AJ11" s="30" t="s">
        <v>197</v>
      </c>
      <c r="AK11" s="35">
        <f>AVERAGE(71.7,63.5)%</f>
        <v>0.67599999999999993</v>
      </c>
      <c r="AL11" s="30" t="s">
        <v>197</v>
      </c>
      <c r="AM11" s="31">
        <v>1.6459499999999998E-2</v>
      </c>
      <c r="AN11" s="36">
        <v>2.8920322697606961E-3</v>
      </c>
      <c r="AO11" s="30" t="s">
        <v>197</v>
      </c>
      <c r="AP11" s="33">
        <v>0.151895</v>
      </c>
      <c r="AQ11" s="37">
        <f>AVERAGE(291,185)</f>
        <v>238</v>
      </c>
      <c r="AR11" s="37">
        <f>AVERAGE(3.3,2.61)*1000</f>
        <v>2955</v>
      </c>
      <c r="AS11" s="38" t="s">
        <v>197</v>
      </c>
      <c r="AT11" s="30" t="s">
        <v>197</v>
      </c>
      <c r="AU11" s="30">
        <v>0.29218047337278114</v>
      </c>
      <c r="AV11" s="39">
        <v>0.16875000000000001</v>
      </c>
      <c r="AW11" s="30">
        <v>278.25</v>
      </c>
      <c r="AX11" s="30">
        <f>AVERAGE(10.14,10.07)</f>
        <v>10.105</v>
      </c>
      <c r="AY11" s="30" t="s">
        <v>197</v>
      </c>
      <c r="AZ11" s="30">
        <f>AVERAGE(235,248)/10</f>
        <v>24.15</v>
      </c>
      <c r="BA11" s="30" t="s">
        <v>197</v>
      </c>
      <c r="BB11" s="30" t="s">
        <v>197</v>
      </c>
      <c r="BC11" s="30" t="s">
        <v>197</v>
      </c>
      <c r="BD11" s="30" t="s">
        <v>197</v>
      </c>
      <c r="BE11" s="30" t="s">
        <v>674</v>
      </c>
      <c r="BF11" s="30" t="s">
        <v>197</v>
      </c>
      <c r="BG11" s="30" t="s">
        <v>197</v>
      </c>
      <c r="BH11" s="30" t="s">
        <v>197</v>
      </c>
      <c r="BI11" s="27" t="s">
        <v>197</v>
      </c>
      <c r="BJ11" s="40" t="s">
        <v>630</v>
      </c>
      <c r="BK11" s="41" t="s">
        <v>625</v>
      </c>
      <c r="BL11" s="30" t="s">
        <v>681</v>
      </c>
      <c r="BM11" s="30" t="s">
        <v>1130</v>
      </c>
      <c r="BN11" s="30" t="s">
        <v>680</v>
      </c>
    </row>
    <row r="12" spans="1:66" x14ac:dyDescent="0.3">
      <c r="B12" s="42">
        <v>3</v>
      </c>
      <c r="C12" s="42">
        <v>9</v>
      </c>
      <c r="D12" s="54" t="s">
        <v>368</v>
      </c>
      <c r="E12" s="42" t="s">
        <v>1034</v>
      </c>
      <c r="F12" s="42">
        <v>3</v>
      </c>
      <c r="G12" s="42" t="s">
        <v>1043</v>
      </c>
      <c r="H12" s="42" t="s">
        <v>691</v>
      </c>
      <c r="I12" s="42"/>
      <c r="J12" s="42" t="s">
        <v>1027</v>
      </c>
      <c r="K12" s="42" t="s">
        <v>692</v>
      </c>
      <c r="L12" s="42">
        <v>500</v>
      </c>
      <c r="M12" s="42">
        <f>3*60</f>
        <v>180</v>
      </c>
      <c r="N12" s="55">
        <v>7.5</v>
      </c>
      <c r="O12" s="42" t="s">
        <v>1028</v>
      </c>
      <c r="P12" s="56">
        <v>0.24399999999999999</v>
      </c>
      <c r="Q12" s="56">
        <v>0.35799999999999998</v>
      </c>
      <c r="R12" s="44">
        <f>1-P12-Q12</f>
        <v>0.39800000000000002</v>
      </c>
      <c r="S12" s="46">
        <f>19.64/1000*1.72</f>
        <v>3.37808E-2</v>
      </c>
      <c r="T12" s="42" t="s">
        <v>197</v>
      </c>
      <c r="U12" s="44">
        <v>1</v>
      </c>
      <c r="V12" s="42">
        <v>5.39</v>
      </c>
      <c r="W12" s="42" t="s">
        <v>197</v>
      </c>
      <c r="X12" s="42" t="s">
        <v>1033</v>
      </c>
      <c r="Y12" s="42" t="s">
        <v>1347</v>
      </c>
      <c r="Z12" s="42" t="s">
        <v>694</v>
      </c>
      <c r="AA12" s="42" t="s">
        <v>452</v>
      </c>
      <c r="AB12" s="42">
        <v>25</v>
      </c>
      <c r="AC12" s="42">
        <v>390</v>
      </c>
      <c r="AD12" s="52">
        <v>2.5000000000000001E-2</v>
      </c>
      <c r="AE12" s="42" t="s">
        <v>886</v>
      </c>
      <c r="AF12" s="42" t="s">
        <v>1045</v>
      </c>
      <c r="AG12" s="42" t="s">
        <v>1046</v>
      </c>
      <c r="AH12" s="42" t="s">
        <v>449</v>
      </c>
      <c r="AI12" s="51">
        <v>0.2742</v>
      </c>
      <c r="AJ12" s="51">
        <v>0.2742</v>
      </c>
      <c r="AK12" s="51">
        <v>0.80500000000000005</v>
      </c>
      <c r="AL12" s="51">
        <v>0.61019999999999996</v>
      </c>
      <c r="AM12" s="51">
        <v>1.84E-2</v>
      </c>
      <c r="AN12" s="51">
        <v>2.29E-2</v>
      </c>
      <c r="AO12" s="42" t="s">
        <v>197</v>
      </c>
      <c r="AP12" s="69">
        <v>0.19500000000000001</v>
      </c>
      <c r="AQ12" s="42" t="s">
        <v>197</v>
      </c>
      <c r="AR12" s="42" t="s">
        <v>197</v>
      </c>
      <c r="AS12" s="42" t="s">
        <v>197</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197</v>
      </c>
      <c r="AZ12" s="42" t="s">
        <v>197</v>
      </c>
      <c r="BA12" s="42" t="s">
        <v>197</v>
      </c>
      <c r="BB12" s="42" t="s">
        <v>197</v>
      </c>
      <c r="BC12" s="42" t="s">
        <v>197</v>
      </c>
      <c r="BD12" s="42" t="s">
        <v>197</v>
      </c>
      <c r="BE12" s="42" t="s">
        <v>197</v>
      </c>
      <c r="BF12" s="42" t="s">
        <v>197</v>
      </c>
      <c r="BG12" s="42" t="s">
        <v>197</v>
      </c>
      <c r="BH12" s="42" t="s">
        <v>197</v>
      </c>
      <c r="BI12" s="42" t="s">
        <v>197</v>
      </c>
      <c r="BJ12" s="42">
        <v>570.67999999999995</v>
      </c>
      <c r="BK12" s="42">
        <v>-24.51</v>
      </c>
      <c r="BL12" s="42" t="s">
        <v>1107</v>
      </c>
      <c r="BM12" s="42" t="s">
        <v>1131</v>
      </c>
      <c r="BN12" s="42" t="s">
        <v>1084</v>
      </c>
    </row>
    <row r="13" spans="1:66" x14ac:dyDescent="0.3">
      <c r="B13" s="42">
        <v>4</v>
      </c>
      <c r="C13" s="42">
        <v>9</v>
      </c>
      <c r="D13" s="54" t="s">
        <v>368</v>
      </c>
      <c r="E13" s="42" t="s">
        <v>1035</v>
      </c>
      <c r="F13" s="42">
        <v>3</v>
      </c>
      <c r="G13" s="42" t="s">
        <v>1043</v>
      </c>
      <c r="H13" s="42" t="s">
        <v>691</v>
      </c>
      <c r="I13" s="42"/>
      <c r="J13" s="42" t="s">
        <v>1027</v>
      </c>
      <c r="K13" s="42" t="s">
        <v>692</v>
      </c>
      <c r="L13" s="42">
        <v>500</v>
      </c>
      <c r="M13" s="42">
        <f>3*60</f>
        <v>180</v>
      </c>
      <c r="N13" s="55">
        <v>7.5</v>
      </c>
      <c r="O13" s="42" t="s">
        <v>1029</v>
      </c>
      <c r="P13" s="56">
        <v>0.19600000000000001</v>
      </c>
      <c r="Q13" s="56">
        <v>0.32100000000000001</v>
      </c>
      <c r="R13" s="44">
        <f>1-P13-Q13</f>
        <v>0.48300000000000004</v>
      </c>
      <c r="S13" s="46">
        <f>14.59/1000*1.72</f>
        <v>2.50948E-2</v>
      </c>
      <c r="T13" s="42" t="s">
        <v>197</v>
      </c>
      <c r="U13" s="44">
        <v>1</v>
      </c>
      <c r="V13" s="42">
        <v>5.7</v>
      </c>
      <c r="W13" s="42" t="s">
        <v>197</v>
      </c>
      <c r="X13" s="42" t="s">
        <v>1039</v>
      </c>
      <c r="Y13" s="42" t="s">
        <v>1350</v>
      </c>
      <c r="Z13" s="42" t="s">
        <v>694</v>
      </c>
      <c r="AA13" s="42" t="s">
        <v>452</v>
      </c>
      <c r="AB13" s="42">
        <v>25</v>
      </c>
      <c r="AC13" s="42">
        <v>390</v>
      </c>
      <c r="AD13" s="52">
        <v>2.5000000000000001E-2</v>
      </c>
      <c r="AE13" s="42" t="s">
        <v>886</v>
      </c>
      <c r="AF13" s="42" t="s">
        <v>1045</v>
      </c>
      <c r="AG13" s="42" t="s">
        <v>1046</v>
      </c>
      <c r="AH13" s="42" t="s">
        <v>449</v>
      </c>
      <c r="AI13" s="51">
        <v>0.2742</v>
      </c>
      <c r="AJ13" s="51">
        <v>0.2742</v>
      </c>
      <c r="AK13" s="51">
        <v>0.80500000000000005</v>
      </c>
      <c r="AL13" s="51">
        <v>0.61019999999999996</v>
      </c>
      <c r="AM13" s="51">
        <v>1.84E-2</v>
      </c>
      <c r="AN13" s="51">
        <v>2.29E-2</v>
      </c>
      <c r="AO13" s="42" t="s">
        <v>197</v>
      </c>
      <c r="AP13" s="69">
        <v>0.19500000000000001</v>
      </c>
      <c r="AQ13" s="42" t="s">
        <v>197</v>
      </c>
      <c r="AR13" s="42" t="s">
        <v>197</v>
      </c>
      <c r="AS13" s="42" t="s">
        <v>197</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197</v>
      </c>
      <c r="AZ13" s="42" t="s">
        <v>197</v>
      </c>
      <c r="BA13" s="42" t="s">
        <v>197</v>
      </c>
      <c r="BB13" s="42" t="s">
        <v>197</v>
      </c>
      <c r="BC13" s="42" t="s">
        <v>197</v>
      </c>
      <c r="BD13" s="42" t="s">
        <v>197</v>
      </c>
      <c r="BE13" s="42" t="s">
        <v>197</v>
      </c>
      <c r="BF13" s="42" t="s">
        <v>197</v>
      </c>
      <c r="BG13" s="42" t="s">
        <v>197</v>
      </c>
      <c r="BH13" s="42" t="s">
        <v>197</v>
      </c>
      <c r="BI13" s="42" t="s">
        <v>197</v>
      </c>
      <c r="BJ13" s="42">
        <v>570.67999999999995</v>
      </c>
      <c r="BK13" s="42">
        <v>-23.87</v>
      </c>
      <c r="BL13" s="42" t="s">
        <v>1108</v>
      </c>
      <c r="BM13" s="42" t="s">
        <v>1132</v>
      </c>
      <c r="BN13" s="42" t="s">
        <v>1085</v>
      </c>
    </row>
    <row r="14" spans="1:66" x14ac:dyDescent="0.3">
      <c r="B14" s="42">
        <v>5</v>
      </c>
      <c r="C14" s="42">
        <v>9</v>
      </c>
      <c r="D14" s="54" t="s">
        <v>368</v>
      </c>
      <c r="E14" s="42" t="s">
        <v>1036</v>
      </c>
      <c r="F14" s="42">
        <v>3</v>
      </c>
      <c r="G14" s="42" t="s">
        <v>1043</v>
      </c>
      <c r="H14" s="42" t="s">
        <v>691</v>
      </c>
      <c r="I14" s="42"/>
      <c r="J14" s="42" t="s">
        <v>1027</v>
      </c>
      <c r="K14" s="42" t="s">
        <v>692</v>
      </c>
      <c r="L14" s="42">
        <v>500</v>
      </c>
      <c r="M14" s="42">
        <f>3*60</f>
        <v>180</v>
      </c>
      <c r="N14" s="55">
        <v>7.5</v>
      </c>
      <c r="O14" s="42" t="s">
        <v>1030</v>
      </c>
      <c r="P14" s="56">
        <v>0.27100000000000002</v>
      </c>
      <c r="Q14" s="56">
        <v>0.36399999999999999</v>
      </c>
      <c r="R14" s="44">
        <f>1-P14-Q14</f>
        <v>0.36499999999999999</v>
      </c>
      <c r="S14" s="46">
        <f>12.97/1000*1.72</f>
        <v>2.2308399999999999E-2</v>
      </c>
      <c r="T14" s="42" t="s">
        <v>197</v>
      </c>
      <c r="U14" s="44">
        <v>1</v>
      </c>
      <c r="V14" s="42">
        <v>4.6399999999999997</v>
      </c>
      <c r="W14" s="42" t="s">
        <v>197</v>
      </c>
      <c r="X14" s="42" t="s">
        <v>1040</v>
      </c>
      <c r="Y14" s="42" t="s">
        <v>1351</v>
      </c>
      <c r="Z14" s="42" t="s">
        <v>694</v>
      </c>
      <c r="AA14" s="42" t="s">
        <v>452</v>
      </c>
      <c r="AB14" s="42">
        <v>25</v>
      </c>
      <c r="AC14" s="42">
        <v>390</v>
      </c>
      <c r="AD14" s="52">
        <v>2.5000000000000001E-2</v>
      </c>
      <c r="AE14" s="42" t="s">
        <v>886</v>
      </c>
      <c r="AF14" s="42" t="s">
        <v>1045</v>
      </c>
      <c r="AG14" s="42" t="s">
        <v>1046</v>
      </c>
      <c r="AH14" s="42" t="s">
        <v>449</v>
      </c>
      <c r="AI14" s="51">
        <v>0.2742</v>
      </c>
      <c r="AJ14" s="51">
        <v>0.2742</v>
      </c>
      <c r="AK14" s="51">
        <v>0.80500000000000005</v>
      </c>
      <c r="AL14" s="51">
        <v>0.61019999999999996</v>
      </c>
      <c r="AM14" s="51">
        <v>1.84E-2</v>
      </c>
      <c r="AN14" s="51">
        <v>2.29E-2</v>
      </c>
      <c r="AO14" s="42" t="s">
        <v>197</v>
      </c>
      <c r="AP14" s="69">
        <v>0.19500000000000001</v>
      </c>
      <c r="AQ14" s="42" t="s">
        <v>197</v>
      </c>
      <c r="AR14" s="42" t="s">
        <v>197</v>
      </c>
      <c r="AS14" s="42" t="s">
        <v>197</v>
      </c>
      <c r="AT14" s="47">
        <f>AM14/AL14*12.0107/1.00784</f>
        <v>0.35935388806753416</v>
      </c>
      <c r="AU14" s="47">
        <f>AM14/AK14*12.0107/1.00784</f>
        <v>0.27239471117864505</v>
      </c>
      <c r="AV14" s="47">
        <f t="shared" si="0"/>
        <v>0.23990422090662872</v>
      </c>
      <c r="AW14" s="42">
        <f t="shared" si="1"/>
        <v>40.994718210323597</v>
      </c>
      <c r="AX14" s="42">
        <v>10.039999999999999</v>
      </c>
      <c r="AY14" s="42" t="s">
        <v>197</v>
      </c>
      <c r="AZ14" s="42" t="s">
        <v>197</v>
      </c>
      <c r="BA14" s="42" t="s">
        <v>197</v>
      </c>
      <c r="BB14" s="42" t="s">
        <v>197</v>
      </c>
      <c r="BC14" s="42" t="s">
        <v>197</v>
      </c>
      <c r="BD14" s="42" t="s">
        <v>197</v>
      </c>
      <c r="BE14" s="42" t="s">
        <v>197</v>
      </c>
      <c r="BF14" s="42" t="s">
        <v>197</v>
      </c>
      <c r="BG14" s="42" t="s">
        <v>197</v>
      </c>
      <c r="BH14" s="42" t="s">
        <v>197</v>
      </c>
      <c r="BI14" s="42" t="s">
        <v>197</v>
      </c>
      <c r="BJ14" s="42">
        <v>570.67999999999995</v>
      </c>
      <c r="BK14" s="42">
        <v>-25.58</v>
      </c>
      <c r="BL14" s="42" t="s">
        <v>1109</v>
      </c>
      <c r="BM14" s="42" t="s">
        <v>1133</v>
      </c>
      <c r="BN14" s="42" t="s">
        <v>1086</v>
      </c>
    </row>
    <row r="15" spans="1:66" x14ac:dyDescent="0.3">
      <c r="B15" s="42">
        <v>6</v>
      </c>
      <c r="C15" s="42">
        <v>9</v>
      </c>
      <c r="D15" s="54" t="s">
        <v>368</v>
      </c>
      <c r="E15" s="42" t="s">
        <v>1037</v>
      </c>
      <c r="F15" s="42">
        <v>3</v>
      </c>
      <c r="G15" s="42" t="s">
        <v>1043</v>
      </c>
      <c r="H15" s="42" t="s">
        <v>691</v>
      </c>
      <c r="I15" s="42"/>
      <c r="J15" s="42" t="s">
        <v>1027</v>
      </c>
      <c r="K15" s="42" t="s">
        <v>692</v>
      </c>
      <c r="L15" s="42">
        <v>500</v>
      </c>
      <c r="M15" s="42">
        <f>3*60</f>
        <v>180</v>
      </c>
      <c r="N15" s="55">
        <v>7.5</v>
      </c>
      <c r="O15" s="42" t="s">
        <v>1031</v>
      </c>
      <c r="P15" s="56">
        <v>0.26</v>
      </c>
      <c r="Q15" s="56">
        <v>0.33700000000000002</v>
      </c>
      <c r="R15" s="44">
        <f>1-P15-Q15</f>
        <v>0.40299999999999997</v>
      </c>
      <c r="S15" s="46">
        <f>15.14/1000*1.72</f>
        <v>2.6040799999999999E-2</v>
      </c>
      <c r="T15" s="42" t="s">
        <v>197</v>
      </c>
      <c r="U15" s="44">
        <v>1</v>
      </c>
      <c r="V15" s="42">
        <v>5.6</v>
      </c>
      <c r="W15" s="42" t="s">
        <v>197</v>
      </c>
      <c r="X15" s="42" t="s">
        <v>1041</v>
      </c>
      <c r="Y15" s="42" t="s">
        <v>1348</v>
      </c>
      <c r="Z15" s="42" t="s">
        <v>694</v>
      </c>
      <c r="AA15" s="42" t="s">
        <v>452</v>
      </c>
      <c r="AB15" s="42">
        <v>25</v>
      </c>
      <c r="AC15" s="42">
        <v>390</v>
      </c>
      <c r="AD15" s="52">
        <v>2.5000000000000001E-2</v>
      </c>
      <c r="AE15" s="42" t="s">
        <v>886</v>
      </c>
      <c r="AF15" s="42" t="s">
        <v>1045</v>
      </c>
      <c r="AG15" s="42" t="s">
        <v>1046</v>
      </c>
      <c r="AH15" s="42" t="s">
        <v>449</v>
      </c>
      <c r="AI15" s="51">
        <v>0.2742</v>
      </c>
      <c r="AJ15" s="51">
        <v>0.2742</v>
      </c>
      <c r="AK15" s="51">
        <v>0.80500000000000005</v>
      </c>
      <c r="AL15" s="51">
        <v>0.61019999999999996</v>
      </c>
      <c r="AM15" s="51">
        <v>1.84E-2</v>
      </c>
      <c r="AN15" s="51">
        <v>2.29E-2</v>
      </c>
      <c r="AO15" s="42" t="s">
        <v>197</v>
      </c>
      <c r="AP15" s="69">
        <v>0.19500000000000001</v>
      </c>
      <c r="AQ15" s="42" t="s">
        <v>197</v>
      </c>
      <c r="AR15" s="42" t="s">
        <v>197</v>
      </c>
      <c r="AS15" s="42" t="s">
        <v>197</v>
      </c>
      <c r="AT15" s="47">
        <f>AM15/AL15*12.0107/1.00784</f>
        <v>0.35935388806753416</v>
      </c>
      <c r="AU15" s="47">
        <f>AM15/AK15*12.0107/1.00784</f>
        <v>0.27239471117864505</v>
      </c>
      <c r="AV15" s="47">
        <f t="shared" si="0"/>
        <v>0.23990422090662872</v>
      </c>
      <c r="AW15" s="42">
        <f t="shared" si="1"/>
        <v>40.994718210323597</v>
      </c>
      <c r="AX15" s="42">
        <v>10.039999999999999</v>
      </c>
      <c r="AY15" s="42" t="s">
        <v>197</v>
      </c>
      <c r="AZ15" s="42" t="s">
        <v>197</v>
      </c>
      <c r="BA15" s="42" t="s">
        <v>197</v>
      </c>
      <c r="BB15" s="42" t="s">
        <v>197</v>
      </c>
      <c r="BC15" s="42" t="s">
        <v>197</v>
      </c>
      <c r="BD15" s="42" t="s">
        <v>197</v>
      </c>
      <c r="BE15" s="42" t="s">
        <v>197</v>
      </c>
      <c r="BF15" s="42" t="s">
        <v>197</v>
      </c>
      <c r="BG15" s="42" t="s">
        <v>197</v>
      </c>
      <c r="BH15" s="42" t="s">
        <v>197</v>
      </c>
      <c r="BI15" s="42" t="s">
        <v>197</v>
      </c>
      <c r="BJ15" s="42">
        <v>570.67999999999995</v>
      </c>
      <c r="BK15" s="42">
        <v>-28.18</v>
      </c>
      <c r="BL15" s="42" t="s">
        <v>1110</v>
      </c>
      <c r="BM15" s="42" t="s">
        <v>1134</v>
      </c>
      <c r="BN15" s="42" t="s">
        <v>1087</v>
      </c>
    </row>
    <row r="16" spans="1:66" x14ac:dyDescent="0.3">
      <c r="B16" s="42">
        <v>7</v>
      </c>
      <c r="C16" s="42">
        <v>9</v>
      </c>
      <c r="D16" s="54" t="s">
        <v>368</v>
      </c>
      <c r="E16" s="42" t="s">
        <v>1038</v>
      </c>
      <c r="F16" s="42">
        <v>3</v>
      </c>
      <c r="G16" s="42" t="s">
        <v>1043</v>
      </c>
      <c r="H16" s="42" t="s">
        <v>691</v>
      </c>
      <c r="I16" s="42"/>
      <c r="J16" s="42" t="s">
        <v>1027</v>
      </c>
      <c r="K16" s="42" t="s">
        <v>692</v>
      </c>
      <c r="L16" s="42">
        <v>500</v>
      </c>
      <c r="M16" s="42">
        <f>3*60</f>
        <v>180</v>
      </c>
      <c r="N16" s="55">
        <v>7.5</v>
      </c>
      <c r="O16" s="42" t="s">
        <v>1032</v>
      </c>
      <c r="P16" s="56">
        <v>0.35399999999999998</v>
      </c>
      <c r="Q16" s="56">
        <v>0.48499999999999999</v>
      </c>
      <c r="R16" s="44">
        <f>1-P16-Q16</f>
        <v>0.16100000000000003</v>
      </c>
      <c r="S16" s="46">
        <f>19.82/1000*1.72</f>
        <v>3.40904E-2</v>
      </c>
      <c r="T16" s="42" t="s">
        <v>197</v>
      </c>
      <c r="U16" s="44">
        <v>1</v>
      </c>
      <c r="V16" s="42">
        <v>5.25</v>
      </c>
      <c r="W16" s="42" t="s">
        <v>197</v>
      </c>
      <c r="X16" s="42" t="s">
        <v>1042</v>
      </c>
      <c r="Y16" s="42" t="s">
        <v>1349</v>
      </c>
      <c r="Z16" s="42" t="s">
        <v>694</v>
      </c>
      <c r="AA16" s="42" t="s">
        <v>452</v>
      </c>
      <c r="AB16" s="42">
        <v>25</v>
      </c>
      <c r="AC16" s="42">
        <v>390</v>
      </c>
      <c r="AD16" s="52">
        <v>2.5000000000000001E-2</v>
      </c>
      <c r="AE16" s="42" t="s">
        <v>886</v>
      </c>
      <c r="AF16" s="42" t="s">
        <v>1045</v>
      </c>
      <c r="AG16" s="42" t="s">
        <v>1046</v>
      </c>
      <c r="AH16" s="42" t="s">
        <v>449</v>
      </c>
      <c r="AI16" s="51">
        <v>0.2742</v>
      </c>
      <c r="AJ16" s="51">
        <v>0.2742</v>
      </c>
      <c r="AK16" s="51">
        <v>0.80500000000000005</v>
      </c>
      <c r="AL16" s="51">
        <v>0.61019999999999996</v>
      </c>
      <c r="AM16" s="51">
        <v>1.84E-2</v>
      </c>
      <c r="AN16" s="51">
        <v>2.29E-2</v>
      </c>
      <c r="AO16" s="42" t="s">
        <v>197</v>
      </c>
      <c r="AP16" s="69">
        <v>0.19500000000000001</v>
      </c>
      <c r="AQ16" s="42" t="s">
        <v>197</v>
      </c>
      <c r="AR16" s="42" t="s">
        <v>197</v>
      </c>
      <c r="AS16" s="42" t="s">
        <v>197</v>
      </c>
      <c r="AT16" s="47">
        <f>AM16/AL16*12.0107/1.00784</f>
        <v>0.35935388806753416</v>
      </c>
      <c r="AU16" s="47">
        <f>AM16/AK16*12.0107/1.00784</f>
        <v>0.27239471117864505</v>
      </c>
      <c r="AV16" s="47">
        <f t="shared" si="0"/>
        <v>0.23990422090662872</v>
      </c>
      <c r="AW16" s="42">
        <f t="shared" si="1"/>
        <v>40.994718210323597</v>
      </c>
      <c r="AX16" s="42">
        <v>10.039999999999999</v>
      </c>
      <c r="AY16" s="42" t="s">
        <v>197</v>
      </c>
      <c r="AZ16" s="42" t="s">
        <v>197</v>
      </c>
      <c r="BA16" s="42" t="s">
        <v>197</v>
      </c>
      <c r="BB16" s="42" t="s">
        <v>197</v>
      </c>
      <c r="BC16" s="42" t="s">
        <v>197</v>
      </c>
      <c r="BD16" s="42" t="s">
        <v>197</v>
      </c>
      <c r="BE16" s="42" t="s">
        <v>197</v>
      </c>
      <c r="BF16" s="42" t="s">
        <v>197</v>
      </c>
      <c r="BG16" s="42" t="s">
        <v>197</v>
      </c>
      <c r="BH16" s="42" t="s">
        <v>197</v>
      </c>
      <c r="BI16" s="42" t="s">
        <v>197</v>
      </c>
      <c r="BJ16" s="42">
        <v>570.67999999999995</v>
      </c>
      <c r="BK16" s="42">
        <v>-24.95</v>
      </c>
      <c r="BL16" s="42" t="s">
        <v>1111</v>
      </c>
      <c r="BM16" s="42" t="s">
        <v>1135</v>
      </c>
      <c r="BN16" s="42" t="s">
        <v>1088</v>
      </c>
    </row>
    <row r="17" spans="2:66" x14ac:dyDescent="0.3">
      <c r="B17" s="42">
        <v>8</v>
      </c>
      <c r="C17" s="42">
        <v>5</v>
      </c>
      <c r="D17" s="42" t="s">
        <v>364</v>
      </c>
      <c r="E17" s="54" t="s">
        <v>914</v>
      </c>
      <c r="F17" s="42">
        <v>4</v>
      </c>
      <c r="G17" s="42" t="s">
        <v>899</v>
      </c>
      <c r="H17" s="42" t="s">
        <v>633</v>
      </c>
      <c r="I17" s="42"/>
      <c r="J17" s="42" t="s">
        <v>900</v>
      </c>
      <c r="K17" s="42" t="s">
        <v>692</v>
      </c>
      <c r="L17" s="42">
        <v>450</v>
      </c>
      <c r="M17" s="42">
        <v>40</v>
      </c>
      <c r="N17" s="42">
        <f t="shared" ref="N17:N46" si="2">AVERAGE(5,10)</f>
        <v>7.5</v>
      </c>
      <c r="O17" s="54" t="s">
        <v>904</v>
      </c>
      <c r="P17" s="67">
        <v>0.441</v>
      </c>
      <c r="Q17" s="67">
        <v>0.24299999999999999</v>
      </c>
      <c r="R17" s="67">
        <v>0.316</v>
      </c>
      <c r="S17" s="68">
        <f t="shared" ref="S17:S28" si="3">4.39%*1.72</f>
        <v>7.5507999999999992E-2</v>
      </c>
      <c r="T17" s="42" t="s">
        <v>197</v>
      </c>
      <c r="U17" s="44">
        <v>0.7</v>
      </c>
      <c r="V17" s="54">
        <v>5.65</v>
      </c>
      <c r="W17" s="54" t="s">
        <v>197</v>
      </c>
      <c r="X17" s="54" t="s">
        <v>942</v>
      </c>
      <c r="Y17" s="54" t="s">
        <v>976</v>
      </c>
      <c r="Z17" s="42" t="s">
        <v>694</v>
      </c>
      <c r="AA17" s="42" t="s">
        <v>452</v>
      </c>
      <c r="AB17" s="42">
        <v>20</v>
      </c>
      <c r="AC17" s="42">
        <v>730</v>
      </c>
      <c r="AD17" s="51">
        <v>0.02</v>
      </c>
      <c r="AE17" s="42" t="s">
        <v>886</v>
      </c>
      <c r="AF17" s="42" t="s">
        <v>906</v>
      </c>
      <c r="AG17" s="42" t="s">
        <v>197</v>
      </c>
      <c r="AH17" s="42" t="s">
        <v>449</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197</v>
      </c>
      <c r="AP17" s="51">
        <f t="shared" ref="AP17:AP47" si="6">1-AI17-AL17-AM17-AN17</f>
        <v>0.25573491809802917</v>
      </c>
      <c r="AQ17" s="42" t="s">
        <v>197</v>
      </c>
      <c r="AR17" s="42" t="s">
        <v>197</v>
      </c>
      <c r="AS17" s="42" t="s">
        <v>197</v>
      </c>
      <c r="AT17" s="42">
        <v>0.62</v>
      </c>
      <c r="AU17" s="42">
        <v>0.62</v>
      </c>
      <c r="AV17" s="47">
        <f t="shared" si="0"/>
        <v>0.28484304200763277</v>
      </c>
      <c r="AW17" s="55">
        <f t="shared" si="1"/>
        <v>151.15553695390844</v>
      </c>
      <c r="AX17" s="42">
        <v>8.64</v>
      </c>
      <c r="AY17" s="42" t="s">
        <v>197</v>
      </c>
      <c r="AZ17" s="42">
        <v>1.1399999999999999</v>
      </c>
      <c r="BA17" s="42" t="s">
        <v>197</v>
      </c>
      <c r="BB17" s="42">
        <v>191</v>
      </c>
      <c r="BC17" s="42" t="s">
        <v>197</v>
      </c>
      <c r="BD17" s="42" t="s">
        <v>197</v>
      </c>
      <c r="BE17" s="42" t="s">
        <v>859</v>
      </c>
      <c r="BF17" s="42" t="s">
        <v>197</v>
      </c>
      <c r="BG17" s="42" t="s">
        <v>197</v>
      </c>
      <c r="BH17" s="42" t="s">
        <v>197</v>
      </c>
      <c r="BI17" s="42" t="s">
        <v>197</v>
      </c>
      <c r="BJ17" s="42">
        <v>-36.299999999999997</v>
      </c>
      <c r="BK17" s="54">
        <v>-21.35</v>
      </c>
      <c r="BL17" s="53" t="s">
        <v>197</v>
      </c>
      <c r="BM17" s="53" t="s">
        <v>197</v>
      </c>
      <c r="BN17" s="53" t="s">
        <v>197</v>
      </c>
    </row>
    <row r="18" spans="2:66" x14ac:dyDescent="0.3">
      <c r="B18" s="42">
        <v>9</v>
      </c>
      <c r="C18" s="42">
        <v>5</v>
      </c>
      <c r="D18" s="42" t="s">
        <v>364</v>
      </c>
      <c r="E18" s="54" t="s">
        <v>909</v>
      </c>
      <c r="F18" s="42">
        <v>4</v>
      </c>
      <c r="G18" s="42" t="s">
        <v>899</v>
      </c>
      <c r="H18" s="42" t="s">
        <v>633</v>
      </c>
      <c r="I18" s="42"/>
      <c r="J18" s="42" t="s">
        <v>900</v>
      </c>
      <c r="K18" s="42" t="s">
        <v>692</v>
      </c>
      <c r="L18" s="42">
        <v>450</v>
      </c>
      <c r="M18" s="42">
        <v>40</v>
      </c>
      <c r="N18" s="42">
        <f t="shared" si="2"/>
        <v>7.5</v>
      </c>
      <c r="O18" s="54" t="s">
        <v>904</v>
      </c>
      <c r="P18" s="67">
        <v>0.441</v>
      </c>
      <c r="Q18" s="67">
        <v>0.24299999999999999</v>
      </c>
      <c r="R18" s="67">
        <v>0.316</v>
      </c>
      <c r="S18" s="68">
        <f t="shared" si="3"/>
        <v>7.5507999999999992E-2</v>
      </c>
      <c r="T18" s="42" t="s">
        <v>197</v>
      </c>
      <c r="U18" s="44">
        <v>0.7</v>
      </c>
      <c r="V18" s="54">
        <v>5.65</v>
      </c>
      <c r="W18" s="54" t="s">
        <v>197</v>
      </c>
      <c r="X18" s="54" t="s">
        <v>942</v>
      </c>
      <c r="Y18" s="54" t="s">
        <v>976</v>
      </c>
      <c r="Z18" s="42" t="s">
        <v>694</v>
      </c>
      <c r="AA18" s="42" t="s">
        <v>452</v>
      </c>
      <c r="AB18" s="42">
        <v>40</v>
      </c>
      <c r="AC18" s="42">
        <v>730</v>
      </c>
      <c r="AD18" s="51">
        <v>0.02</v>
      </c>
      <c r="AE18" s="42" t="s">
        <v>886</v>
      </c>
      <c r="AF18" s="42" t="s">
        <v>906</v>
      </c>
      <c r="AG18" s="42" t="s">
        <v>197</v>
      </c>
      <c r="AH18" s="42" t="s">
        <v>449</v>
      </c>
      <c r="AI18" s="43">
        <v>0.03</v>
      </c>
      <c r="AJ18" s="43">
        <v>0.03</v>
      </c>
      <c r="AK18" s="49">
        <f t="shared" si="4"/>
        <v>0.67400000000000004</v>
      </c>
      <c r="AL18" s="45">
        <v>0.67400000000000004</v>
      </c>
      <c r="AM18" s="51">
        <f t="shared" si="5"/>
        <v>3.5065081901970746E-2</v>
      </c>
      <c r="AN18" s="51">
        <v>5.1999999999999998E-3</v>
      </c>
      <c r="AO18" s="42" t="s">
        <v>197</v>
      </c>
      <c r="AP18" s="51">
        <f t="shared" si="6"/>
        <v>0.25573491809802917</v>
      </c>
      <c r="AQ18" s="42" t="s">
        <v>197</v>
      </c>
      <c r="AR18" s="42" t="s">
        <v>197</v>
      </c>
      <c r="AS18" s="42" t="s">
        <v>197</v>
      </c>
      <c r="AT18" s="42">
        <v>0.62</v>
      </c>
      <c r="AU18" s="42">
        <v>0.62</v>
      </c>
      <c r="AV18" s="47">
        <f t="shared" si="0"/>
        <v>0.28484304200763277</v>
      </c>
      <c r="AW18" s="55">
        <f t="shared" si="1"/>
        <v>151.15553695390844</v>
      </c>
      <c r="AX18" s="42">
        <v>8.64</v>
      </c>
      <c r="AY18" s="42" t="s">
        <v>197</v>
      </c>
      <c r="AZ18" s="42">
        <v>1.1399999999999999</v>
      </c>
      <c r="BA18" s="42" t="s">
        <v>197</v>
      </c>
      <c r="BB18" s="42">
        <v>191</v>
      </c>
      <c r="BC18" s="42" t="s">
        <v>197</v>
      </c>
      <c r="BD18" s="42" t="s">
        <v>197</v>
      </c>
      <c r="BE18" s="42" t="s">
        <v>859</v>
      </c>
      <c r="BF18" s="42" t="s">
        <v>197</v>
      </c>
      <c r="BG18" s="42" t="s">
        <v>197</v>
      </c>
      <c r="BH18" s="42" t="s">
        <v>197</v>
      </c>
      <c r="BI18" s="42" t="s">
        <v>197</v>
      </c>
      <c r="BJ18" s="42">
        <v>-36.299999999999997</v>
      </c>
      <c r="BK18" s="54">
        <v>-21.35</v>
      </c>
      <c r="BL18" s="53" t="s">
        <v>197</v>
      </c>
      <c r="BM18" s="53" t="s">
        <v>197</v>
      </c>
      <c r="BN18" s="53" t="s">
        <v>197</v>
      </c>
    </row>
    <row r="19" spans="2:66" x14ac:dyDescent="0.3">
      <c r="B19" s="42">
        <v>10</v>
      </c>
      <c r="C19" s="42">
        <v>5</v>
      </c>
      <c r="D19" s="42" t="s">
        <v>364</v>
      </c>
      <c r="E19" s="54" t="s">
        <v>915</v>
      </c>
      <c r="F19" s="42">
        <v>4</v>
      </c>
      <c r="G19" s="42" t="s">
        <v>899</v>
      </c>
      <c r="H19" s="42" t="s">
        <v>633</v>
      </c>
      <c r="I19" s="42"/>
      <c r="J19" s="42" t="s">
        <v>900</v>
      </c>
      <c r="K19" s="42" t="s">
        <v>692</v>
      </c>
      <c r="L19" s="42">
        <v>450</v>
      </c>
      <c r="M19" s="42">
        <v>40</v>
      </c>
      <c r="N19" s="42">
        <f t="shared" si="2"/>
        <v>7.5</v>
      </c>
      <c r="O19" s="54" t="s">
        <v>904</v>
      </c>
      <c r="P19" s="67">
        <v>0.441</v>
      </c>
      <c r="Q19" s="67">
        <v>0.24299999999999999</v>
      </c>
      <c r="R19" s="67">
        <v>0.316</v>
      </c>
      <c r="S19" s="68">
        <f t="shared" si="3"/>
        <v>7.5507999999999992E-2</v>
      </c>
      <c r="T19" s="42" t="s">
        <v>197</v>
      </c>
      <c r="U19" s="44">
        <v>0.7</v>
      </c>
      <c r="V19" s="54">
        <v>5.65</v>
      </c>
      <c r="W19" s="54" t="s">
        <v>197</v>
      </c>
      <c r="X19" s="54" t="s">
        <v>942</v>
      </c>
      <c r="Y19" s="54" t="s">
        <v>976</v>
      </c>
      <c r="Z19" s="42" t="s">
        <v>694</v>
      </c>
      <c r="AA19" s="42" t="s">
        <v>452</v>
      </c>
      <c r="AB19" s="42">
        <v>60</v>
      </c>
      <c r="AC19" s="42">
        <v>730</v>
      </c>
      <c r="AD19" s="51">
        <v>0.02</v>
      </c>
      <c r="AE19" s="42" t="s">
        <v>886</v>
      </c>
      <c r="AF19" s="42" t="s">
        <v>906</v>
      </c>
      <c r="AG19" s="42" t="s">
        <v>197</v>
      </c>
      <c r="AH19" s="42" t="s">
        <v>449</v>
      </c>
      <c r="AI19" s="43">
        <v>0.03</v>
      </c>
      <c r="AJ19" s="43">
        <v>0.03</v>
      </c>
      <c r="AK19" s="49">
        <f t="shared" si="4"/>
        <v>0.67400000000000004</v>
      </c>
      <c r="AL19" s="45">
        <v>0.67400000000000004</v>
      </c>
      <c r="AM19" s="51">
        <f t="shared" si="5"/>
        <v>3.5065081901970746E-2</v>
      </c>
      <c r="AN19" s="51">
        <v>5.1999999999999998E-3</v>
      </c>
      <c r="AO19" s="42" t="s">
        <v>197</v>
      </c>
      <c r="AP19" s="51">
        <f t="shared" si="6"/>
        <v>0.25573491809802917</v>
      </c>
      <c r="AQ19" s="42" t="s">
        <v>197</v>
      </c>
      <c r="AR19" s="42" t="s">
        <v>197</v>
      </c>
      <c r="AS19" s="42" t="s">
        <v>197</v>
      </c>
      <c r="AT19" s="42">
        <v>0.62</v>
      </c>
      <c r="AU19" s="42">
        <v>0.62</v>
      </c>
      <c r="AV19" s="47">
        <f t="shared" si="0"/>
        <v>0.28484304200763277</v>
      </c>
      <c r="AW19" s="55">
        <f t="shared" si="1"/>
        <v>151.15553695390844</v>
      </c>
      <c r="AX19" s="42">
        <v>8.64</v>
      </c>
      <c r="AY19" s="42" t="s">
        <v>197</v>
      </c>
      <c r="AZ19" s="42">
        <v>1.1399999999999999</v>
      </c>
      <c r="BA19" s="42" t="s">
        <v>197</v>
      </c>
      <c r="BB19" s="42">
        <v>191</v>
      </c>
      <c r="BC19" s="42" t="s">
        <v>197</v>
      </c>
      <c r="BD19" s="42" t="s">
        <v>197</v>
      </c>
      <c r="BE19" s="42" t="s">
        <v>859</v>
      </c>
      <c r="BF19" s="42" t="s">
        <v>197</v>
      </c>
      <c r="BG19" s="42" t="s">
        <v>197</v>
      </c>
      <c r="BH19" s="42" t="s">
        <v>197</v>
      </c>
      <c r="BI19" s="42" t="s">
        <v>197</v>
      </c>
      <c r="BJ19" s="42">
        <v>-36.299999999999997</v>
      </c>
      <c r="BK19" s="54">
        <v>-21.35</v>
      </c>
      <c r="BL19" s="53" t="s">
        <v>197</v>
      </c>
      <c r="BM19" s="53" t="s">
        <v>197</v>
      </c>
      <c r="BN19" s="53" t="s">
        <v>197</v>
      </c>
    </row>
    <row r="20" spans="2:66" x14ac:dyDescent="0.3">
      <c r="B20" s="42">
        <v>11</v>
      </c>
      <c r="C20" s="42">
        <v>5</v>
      </c>
      <c r="D20" s="42" t="s">
        <v>364</v>
      </c>
      <c r="E20" s="54" t="s">
        <v>924</v>
      </c>
      <c r="F20" s="42">
        <v>4</v>
      </c>
      <c r="G20" s="42" t="s">
        <v>899</v>
      </c>
      <c r="H20" s="42" t="s">
        <v>633</v>
      </c>
      <c r="I20" s="42"/>
      <c r="J20" s="42" t="s">
        <v>900</v>
      </c>
      <c r="K20" s="42" t="s">
        <v>692</v>
      </c>
      <c r="L20" s="42">
        <v>550</v>
      </c>
      <c r="M20" s="42">
        <v>40</v>
      </c>
      <c r="N20" s="42">
        <f t="shared" si="2"/>
        <v>7.5</v>
      </c>
      <c r="O20" s="54" t="s">
        <v>904</v>
      </c>
      <c r="P20" s="67">
        <v>0.441</v>
      </c>
      <c r="Q20" s="67">
        <v>0.24299999999999999</v>
      </c>
      <c r="R20" s="67">
        <v>0.316</v>
      </c>
      <c r="S20" s="68">
        <f t="shared" si="3"/>
        <v>7.5507999999999992E-2</v>
      </c>
      <c r="T20" s="42" t="s">
        <v>197</v>
      </c>
      <c r="U20" s="44">
        <v>0.7</v>
      </c>
      <c r="V20" s="54">
        <v>5.65</v>
      </c>
      <c r="W20" s="54" t="s">
        <v>197</v>
      </c>
      <c r="X20" s="54" t="s">
        <v>942</v>
      </c>
      <c r="Y20" s="54" t="s">
        <v>976</v>
      </c>
      <c r="Z20" s="42" t="s">
        <v>694</v>
      </c>
      <c r="AA20" s="42" t="s">
        <v>452</v>
      </c>
      <c r="AB20" s="42">
        <v>20</v>
      </c>
      <c r="AC20" s="42">
        <v>730</v>
      </c>
      <c r="AD20" s="51">
        <v>0.02</v>
      </c>
      <c r="AE20" s="42" t="s">
        <v>886</v>
      </c>
      <c r="AF20" s="42" t="s">
        <v>906</v>
      </c>
      <c r="AG20" s="42" t="s">
        <v>197</v>
      </c>
      <c r="AH20" s="42" t="s">
        <v>449</v>
      </c>
      <c r="AI20" s="43">
        <v>7.0000000000000007E-2</v>
      </c>
      <c r="AJ20" s="43">
        <v>7.0000000000000007E-2</v>
      </c>
      <c r="AK20" s="49">
        <f t="shared" si="4"/>
        <v>0.73199999999999998</v>
      </c>
      <c r="AL20" s="45">
        <v>0.73199999999999998</v>
      </c>
      <c r="AM20" s="51">
        <f t="shared" si="5"/>
        <v>3.0097500661909797E-2</v>
      </c>
      <c r="AN20" s="51">
        <v>6.1999999999999998E-3</v>
      </c>
      <c r="AO20" s="42" t="s">
        <v>197</v>
      </c>
      <c r="AP20" s="51">
        <f t="shared" si="6"/>
        <v>0.16170249933809014</v>
      </c>
      <c r="AQ20" s="42" t="s">
        <v>197</v>
      </c>
      <c r="AR20" s="42" t="s">
        <v>197</v>
      </c>
      <c r="AS20" s="42" t="s">
        <v>197</v>
      </c>
      <c r="AT20" s="42">
        <v>0.49</v>
      </c>
      <c r="AU20" s="42">
        <v>0.49</v>
      </c>
      <c r="AV20" s="47">
        <f t="shared" si="0"/>
        <v>0.16583688536544455</v>
      </c>
      <c r="AW20" s="55">
        <f t="shared" si="1"/>
        <v>137.68508563734972</v>
      </c>
      <c r="AX20" s="42">
        <v>9.9600000000000009</v>
      </c>
      <c r="AY20" s="42" t="s">
        <v>197</v>
      </c>
      <c r="AZ20" s="42">
        <v>5.4</v>
      </c>
      <c r="BA20" s="42" t="s">
        <v>197</v>
      </c>
      <c r="BB20" s="42">
        <v>228.3</v>
      </c>
      <c r="BC20" s="42" t="s">
        <v>197</v>
      </c>
      <c r="BD20" s="42" t="s">
        <v>197</v>
      </c>
      <c r="BE20" s="42" t="s">
        <v>859</v>
      </c>
      <c r="BF20" s="42" t="s">
        <v>197</v>
      </c>
      <c r="BG20" s="42" t="s">
        <v>197</v>
      </c>
      <c r="BH20" s="42" t="s">
        <v>197</v>
      </c>
      <c r="BI20" s="42" t="s">
        <v>197</v>
      </c>
      <c r="BJ20" s="42">
        <v>-36.5</v>
      </c>
      <c r="BK20" s="54">
        <v>-21.35</v>
      </c>
      <c r="BL20" s="53" t="s">
        <v>197</v>
      </c>
      <c r="BM20" s="53" t="s">
        <v>197</v>
      </c>
      <c r="BN20" s="53" t="s">
        <v>197</v>
      </c>
    </row>
    <row r="21" spans="2:66" x14ac:dyDescent="0.3">
      <c r="B21" s="42">
        <v>12</v>
      </c>
      <c r="C21" s="42">
        <v>5</v>
      </c>
      <c r="D21" s="42" t="s">
        <v>364</v>
      </c>
      <c r="E21" s="54" t="s">
        <v>925</v>
      </c>
      <c r="F21" s="42">
        <v>4</v>
      </c>
      <c r="G21" s="42" t="s">
        <v>899</v>
      </c>
      <c r="H21" s="42" t="s">
        <v>633</v>
      </c>
      <c r="I21" s="42"/>
      <c r="J21" s="42" t="s">
        <v>900</v>
      </c>
      <c r="K21" s="42" t="s">
        <v>692</v>
      </c>
      <c r="L21" s="42">
        <v>550</v>
      </c>
      <c r="M21" s="42">
        <v>40</v>
      </c>
      <c r="N21" s="42">
        <f t="shared" si="2"/>
        <v>7.5</v>
      </c>
      <c r="O21" s="54" t="s">
        <v>904</v>
      </c>
      <c r="P21" s="67">
        <v>0.441</v>
      </c>
      <c r="Q21" s="67">
        <v>0.24299999999999999</v>
      </c>
      <c r="R21" s="67">
        <v>0.316</v>
      </c>
      <c r="S21" s="68">
        <f t="shared" si="3"/>
        <v>7.5507999999999992E-2</v>
      </c>
      <c r="T21" s="42" t="s">
        <v>197</v>
      </c>
      <c r="U21" s="44">
        <v>0.7</v>
      </c>
      <c r="V21" s="54">
        <v>5.65</v>
      </c>
      <c r="W21" s="54" t="s">
        <v>197</v>
      </c>
      <c r="X21" s="54" t="s">
        <v>942</v>
      </c>
      <c r="Y21" s="54" t="s">
        <v>976</v>
      </c>
      <c r="Z21" s="42" t="s">
        <v>694</v>
      </c>
      <c r="AA21" s="42" t="s">
        <v>452</v>
      </c>
      <c r="AB21" s="42">
        <v>40</v>
      </c>
      <c r="AC21" s="42">
        <v>730</v>
      </c>
      <c r="AD21" s="51">
        <v>0.02</v>
      </c>
      <c r="AE21" s="42" t="s">
        <v>886</v>
      </c>
      <c r="AF21" s="42" t="s">
        <v>906</v>
      </c>
      <c r="AG21" s="42" t="s">
        <v>197</v>
      </c>
      <c r="AH21" s="42" t="s">
        <v>449</v>
      </c>
      <c r="AI21" s="43">
        <v>7.0000000000000007E-2</v>
      </c>
      <c r="AJ21" s="43">
        <v>7.0000000000000007E-2</v>
      </c>
      <c r="AK21" s="49">
        <f t="shared" si="4"/>
        <v>0.73199999999999998</v>
      </c>
      <c r="AL21" s="45">
        <v>0.73199999999999998</v>
      </c>
      <c r="AM21" s="51">
        <f t="shared" si="5"/>
        <v>3.0097500661909797E-2</v>
      </c>
      <c r="AN21" s="51">
        <v>6.1999999999999998E-3</v>
      </c>
      <c r="AO21" s="42" t="s">
        <v>197</v>
      </c>
      <c r="AP21" s="51">
        <f t="shared" si="6"/>
        <v>0.16170249933809014</v>
      </c>
      <c r="AQ21" s="42" t="s">
        <v>197</v>
      </c>
      <c r="AR21" s="42" t="s">
        <v>197</v>
      </c>
      <c r="AS21" s="42" t="s">
        <v>197</v>
      </c>
      <c r="AT21" s="42">
        <v>0.49</v>
      </c>
      <c r="AU21" s="42">
        <v>0.49</v>
      </c>
      <c r="AV21" s="47">
        <f t="shared" si="0"/>
        <v>0.16583688536544455</v>
      </c>
      <c r="AW21" s="55">
        <f t="shared" si="1"/>
        <v>137.68508563734972</v>
      </c>
      <c r="AX21" s="42">
        <v>9.9600000000000009</v>
      </c>
      <c r="AY21" s="42" t="s">
        <v>197</v>
      </c>
      <c r="AZ21" s="42">
        <v>5.4</v>
      </c>
      <c r="BA21" s="42" t="s">
        <v>197</v>
      </c>
      <c r="BB21" s="42">
        <v>228.3</v>
      </c>
      <c r="BC21" s="42" t="s">
        <v>197</v>
      </c>
      <c r="BD21" s="42" t="s">
        <v>197</v>
      </c>
      <c r="BE21" s="42" t="s">
        <v>859</v>
      </c>
      <c r="BF21" s="42" t="s">
        <v>197</v>
      </c>
      <c r="BG21" s="42" t="s">
        <v>197</v>
      </c>
      <c r="BH21" s="42" t="s">
        <v>197</v>
      </c>
      <c r="BI21" s="42" t="s">
        <v>197</v>
      </c>
      <c r="BJ21" s="42">
        <v>-36.5</v>
      </c>
      <c r="BK21" s="54">
        <v>-21.35</v>
      </c>
      <c r="BL21" s="53" t="s">
        <v>197</v>
      </c>
      <c r="BM21" s="53" t="s">
        <v>197</v>
      </c>
      <c r="BN21" s="53" t="s">
        <v>197</v>
      </c>
    </row>
    <row r="22" spans="2:66" x14ac:dyDescent="0.3">
      <c r="B22" s="42">
        <v>13</v>
      </c>
      <c r="C22" s="42">
        <v>5</v>
      </c>
      <c r="D22" s="42" t="s">
        <v>364</v>
      </c>
      <c r="E22" s="54" t="s">
        <v>926</v>
      </c>
      <c r="F22" s="42">
        <v>4</v>
      </c>
      <c r="G22" s="42" t="s">
        <v>899</v>
      </c>
      <c r="H22" s="42" t="s">
        <v>633</v>
      </c>
      <c r="I22" s="42"/>
      <c r="J22" s="42" t="s">
        <v>900</v>
      </c>
      <c r="K22" s="42" t="s">
        <v>692</v>
      </c>
      <c r="L22" s="42">
        <v>550</v>
      </c>
      <c r="M22" s="42">
        <v>40</v>
      </c>
      <c r="N22" s="42">
        <f t="shared" si="2"/>
        <v>7.5</v>
      </c>
      <c r="O22" s="54" t="s">
        <v>904</v>
      </c>
      <c r="P22" s="67">
        <v>0.441</v>
      </c>
      <c r="Q22" s="67">
        <v>0.24299999999999999</v>
      </c>
      <c r="R22" s="67">
        <v>0.316</v>
      </c>
      <c r="S22" s="68">
        <f t="shared" si="3"/>
        <v>7.5507999999999992E-2</v>
      </c>
      <c r="T22" s="42" t="s">
        <v>197</v>
      </c>
      <c r="U22" s="44">
        <v>0.7</v>
      </c>
      <c r="V22" s="54">
        <v>5.65</v>
      </c>
      <c r="W22" s="54" t="s">
        <v>197</v>
      </c>
      <c r="X22" s="54" t="s">
        <v>942</v>
      </c>
      <c r="Y22" s="54" t="s">
        <v>976</v>
      </c>
      <c r="Z22" s="42" t="s">
        <v>694</v>
      </c>
      <c r="AA22" s="42" t="s">
        <v>452</v>
      </c>
      <c r="AB22" s="42">
        <v>60</v>
      </c>
      <c r="AC22" s="42">
        <v>730</v>
      </c>
      <c r="AD22" s="51">
        <v>0.02</v>
      </c>
      <c r="AE22" s="42" t="s">
        <v>886</v>
      </c>
      <c r="AF22" s="42" t="s">
        <v>906</v>
      </c>
      <c r="AG22" s="42" t="s">
        <v>197</v>
      </c>
      <c r="AH22" s="42" t="s">
        <v>449</v>
      </c>
      <c r="AI22" s="43">
        <v>7.0000000000000007E-2</v>
      </c>
      <c r="AJ22" s="43">
        <v>7.0000000000000007E-2</v>
      </c>
      <c r="AK22" s="49">
        <f t="shared" si="4"/>
        <v>0.73199999999999998</v>
      </c>
      <c r="AL22" s="45">
        <v>0.73199999999999998</v>
      </c>
      <c r="AM22" s="51">
        <f t="shared" si="5"/>
        <v>3.0097500661909797E-2</v>
      </c>
      <c r="AN22" s="51">
        <v>6.1999999999999998E-3</v>
      </c>
      <c r="AO22" s="42" t="s">
        <v>197</v>
      </c>
      <c r="AP22" s="51">
        <f t="shared" si="6"/>
        <v>0.16170249933809014</v>
      </c>
      <c r="AQ22" s="42" t="s">
        <v>197</v>
      </c>
      <c r="AR22" s="42" t="s">
        <v>197</v>
      </c>
      <c r="AS22" s="42" t="s">
        <v>197</v>
      </c>
      <c r="AT22" s="42">
        <v>0.49</v>
      </c>
      <c r="AU22" s="42">
        <v>0.49</v>
      </c>
      <c r="AV22" s="47">
        <f t="shared" si="0"/>
        <v>0.16583688536544455</v>
      </c>
      <c r="AW22" s="55">
        <f t="shared" si="1"/>
        <v>137.68508563734972</v>
      </c>
      <c r="AX22" s="42">
        <v>9.9600000000000009</v>
      </c>
      <c r="AY22" s="42" t="s">
        <v>197</v>
      </c>
      <c r="AZ22" s="42">
        <v>5.4</v>
      </c>
      <c r="BA22" s="42" t="s">
        <v>197</v>
      </c>
      <c r="BB22" s="42">
        <v>228.3</v>
      </c>
      <c r="BC22" s="42" t="s">
        <v>197</v>
      </c>
      <c r="BD22" s="42" t="s">
        <v>197</v>
      </c>
      <c r="BE22" s="42" t="s">
        <v>859</v>
      </c>
      <c r="BF22" s="42" t="s">
        <v>197</v>
      </c>
      <c r="BG22" s="42" t="s">
        <v>197</v>
      </c>
      <c r="BH22" s="42" t="s">
        <v>197</v>
      </c>
      <c r="BI22" s="42" t="s">
        <v>197</v>
      </c>
      <c r="BJ22" s="42">
        <v>-36.5</v>
      </c>
      <c r="BK22" s="54">
        <v>-21.35</v>
      </c>
      <c r="BL22" s="53" t="s">
        <v>197</v>
      </c>
      <c r="BM22" s="53" t="s">
        <v>197</v>
      </c>
      <c r="BN22" s="53" t="s">
        <v>197</v>
      </c>
    </row>
    <row r="23" spans="2:66" x14ac:dyDescent="0.3">
      <c r="B23" s="42">
        <v>14</v>
      </c>
      <c r="C23" s="42">
        <v>5</v>
      </c>
      <c r="D23" s="42" t="s">
        <v>364</v>
      </c>
      <c r="E23" s="54" t="s">
        <v>1179</v>
      </c>
      <c r="F23" s="42">
        <v>4</v>
      </c>
      <c r="G23" s="42" t="s">
        <v>899</v>
      </c>
      <c r="H23" s="42" t="s">
        <v>633</v>
      </c>
      <c r="I23" s="42"/>
      <c r="J23" s="42" t="s">
        <v>900</v>
      </c>
      <c r="K23" s="42" t="s">
        <v>692</v>
      </c>
      <c r="L23" s="42">
        <v>450</v>
      </c>
      <c r="M23" s="42">
        <v>40</v>
      </c>
      <c r="N23" s="42">
        <f t="shared" si="2"/>
        <v>7.5</v>
      </c>
      <c r="O23" s="54" t="s">
        <v>904</v>
      </c>
      <c r="P23" s="67">
        <v>0.441</v>
      </c>
      <c r="Q23" s="67">
        <v>0.24299999999999999</v>
      </c>
      <c r="R23" s="67">
        <v>0.316</v>
      </c>
      <c r="S23" s="68">
        <f t="shared" si="3"/>
        <v>7.5507999999999992E-2</v>
      </c>
      <c r="T23" s="42" t="s">
        <v>197</v>
      </c>
      <c r="U23" s="44">
        <v>0.7</v>
      </c>
      <c r="V23" s="54">
        <v>5.65</v>
      </c>
      <c r="W23" s="54" t="s">
        <v>197</v>
      </c>
      <c r="X23" s="54" t="s">
        <v>942</v>
      </c>
      <c r="Y23" s="54" t="s">
        <v>976</v>
      </c>
      <c r="Z23" s="42" t="s">
        <v>694</v>
      </c>
      <c r="AA23" s="42" t="s">
        <v>452</v>
      </c>
      <c r="AB23" s="42">
        <v>20</v>
      </c>
      <c r="AC23" s="42">
        <v>730</v>
      </c>
      <c r="AD23" s="51">
        <v>0.05</v>
      </c>
      <c r="AE23" s="42" t="s">
        <v>886</v>
      </c>
      <c r="AF23" s="42" t="s">
        <v>906</v>
      </c>
      <c r="AG23" s="42" t="s">
        <v>197</v>
      </c>
      <c r="AH23" s="42" t="s">
        <v>449</v>
      </c>
      <c r="AI23" s="43">
        <v>0.03</v>
      </c>
      <c r="AJ23" s="43">
        <v>0.03</v>
      </c>
      <c r="AK23" s="49">
        <f t="shared" si="4"/>
        <v>0.67400000000000004</v>
      </c>
      <c r="AL23" s="45">
        <v>0.67400000000000004</v>
      </c>
      <c r="AM23" s="51">
        <f t="shared" si="5"/>
        <v>3.5065081901970746E-2</v>
      </c>
      <c r="AN23" s="51">
        <v>5.1999999999999998E-3</v>
      </c>
      <c r="AO23" s="42" t="s">
        <v>197</v>
      </c>
      <c r="AP23" s="51">
        <f t="shared" si="6"/>
        <v>0.25573491809802917</v>
      </c>
      <c r="AQ23" s="42" t="s">
        <v>197</v>
      </c>
      <c r="AR23" s="42" t="s">
        <v>197</v>
      </c>
      <c r="AS23" s="42" t="s">
        <v>197</v>
      </c>
      <c r="AT23" s="42">
        <v>0.62</v>
      </c>
      <c r="AU23" s="42">
        <v>0.62</v>
      </c>
      <c r="AV23" s="47">
        <f t="shared" si="0"/>
        <v>0.28484304200763277</v>
      </c>
      <c r="AW23" s="55">
        <f t="shared" si="1"/>
        <v>151.15553695390844</v>
      </c>
      <c r="AX23" s="42">
        <v>8.64</v>
      </c>
      <c r="AY23" s="42" t="s">
        <v>197</v>
      </c>
      <c r="AZ23" s="42">
        <v>1.1399999999999999</v>
      </c>
      <c r="BA23" s="42" t="s">
        <v>197</v>
      </c>
      <c r="BB23" s="42">
        <v>191</v>
      </c>
      <c r="BC23" s="42" t="s">
        <v>197</v>
      </c>
      <c r="BD23" s="42" t="s">
        <v>197</v>
      </c>
      <c r="BE23" s="42" t="s">
        <v>859</v>
      </c>
      <c r="BF23" s="42" t="s">
        <v>197</v>
      </c>
      <c r="BG23" s="42" t="s">
        <v>197</v>
      </c>
      <c r="BH23" s="42" t="s">
        <v>197</v>
      </c>
      <c r="BI23" s="42" t="s">
        <v>197</v>
      </c>
      <c r="BJ23" s="42">
        <v>-36.299999999999997</v>
      </c>
      <c r="BK23" s="54">
        <v>-21.35</v>
      </c>
      <c r="BL23" s="53" t="s">
        <v>197</v>
      </c>
      <c r="BM23" s="53" t="s">
        <v>197</v>
      </c>
      <c r="BN23" s="53" t="s">
        <v>197</v>
      </c>
    </row>
    <row r="24" spans="2:66" x14ac:dyDescent="0.3">
      <c r="B24" s="42">
        <v>15</v>
      </c>
      <c r="C24" s="42">
        <v>5</v>
      </c>
      <c r="D24" s="42" t="s">
        <v>364</v>
      </c>
      <c r="E24" s="54" t="s">
        <v>1180</v>
      </c>
      <c r="F24" s="42">
        <v>4</v>
      </c>
      <c r="G24" s="42" t="s">
        <v>899</v>
      </c>
      <c r="H24" s="42" t="s">
        <v>633</v>
      </c>
      <c r="I24" s="42"/>
      <c r="J24" s="42" t="s">
        <v>900</v>
      </c>
      <c r="K24" s="42" t="s">
        <v>692</v>
      </c>
      <c r="L24" s="42">
        <v>450</v>
      </c>
      <c r="M24" s="42">
        <v>40</v>
      </c>
      <c r="N24" s="42">
        <f t="shared" si="2"/>
        <v>7.5</v>
      </c>
      <c r="O24" s="54" t="s">
        <v>904</v>
      </c>
      <c r="P24" s="67">
        <v>0.441</v>
      </c>
      <c r="Q24" s="67">
        <v>0.24299999999999999</v>
      </c>
      <c r="R24" s="67">
        <v>0.316</v>
      </c>
      <c r="S24" s="68">
        <f t="shared" si="3"/>
        <v>7.5507999999999992E-2</v>
      </c>
      <c r="T24" s="42" t="s">
        <v>197</v>
      </c>
      <c r="U24" s="44">
        <v>0.7</v>
      </c>
      <c r="V24" s="54">
        <v>5.65</v>
      </c>
      <c r="W24" s="54" t="s">
        <v>197</v>
      </c>
      <c r="X24" s="54" t="s">
        <v>942</v>
      </c>
      <c r="Y24" s="54" t="s">
        <v>976</v>
      </c>
      <c r="Z24" s="42" t="s">
        <v>694</v>
      </c>
      <c r="AA24" s="42" t="s">
        <v>452</v>
      </c>
      <c r="AB24" s="42">
        <v>40</v>
      </c>
      <c r="AC24" s="42">
        <v>730</v>
      </c>
      <c r="AD24" s="51">
        <v>0.05</v>
      </c>
      <c r="AE24" s="42" t="s">
        <v>886</v>
      </c>
      <c r="AF24" s="42" t="s">
        <v>906</v>
      </c>
      <c r="AG24" s="42" t="s">
        <v>197</v>
      </c>
      <c r="AH24" s="42" t="s">
        <v>449</v>
      </c>
      <c r="AI24" s="43">
        <v>0.03</v>
      </c>
      <c r="AJ24" s="43">
        <v>0.03</v>
      </c>
      <c r="AK24" s="49">
        <f t="shared" si="4"/>
        <v>0.67400000000000004</v>
      </c>
      <c r="AL24" s="45">
        <v>0.67400000000000004</v>
      </c>
      <c r="AM24" s="51">
        <f t="shared" si="5"/>
        <v>3.5065081901970746E-2</v>
      </c>
      <c r="AN24" s="51">
        <v>5.1999999999999998E-3</v>
      </c>
      <c r="AO24" s="42" t="s">
        <v>197</v>
      </c>
      <c r="AP24" s="51">
        <f t="shared" si="6"/>
        <v>0.25573491809802917</v>
      </c>
      <c r="AQ24" s="42" t="s">
        <v>197</v>
      </c>
      <c r="AR24" s="42" t="s">
        <v>197</v>
      </c>
      <c r="AS24" s="42" t="s">
        <v>197</v>
      </c>
      <c r="AT24" s="42">
        <v>0.62</v>
      </c>
      <c r="AU24" s="42">
        <v>0.62</v>
      </c>
      <c r="AV24" s="47">
        <f t="shared" si="0"/>
        <v>0.28484304200763277</v>
      </c>
      <c r="AW24" s="55">
        <f t="shared" si="1"/>
        <v>151.15553695390844</v>
      </c>
      <c r="AX24" s="42">
        <v>8.64</v>
      </c>
      <c r="AY24" s="42" t="s">
        <v>197</v>
      </c>
      <c r="AZ24" s="42">
        <v>1.1399999999999999</v>
      </c>
      <c r="BA24" s="42" t="s">
        <v>197</v>
      </c>
      <c r="BB24" s="42">
        <v>191</v>
      </c>
      <c r="BC24" s="42" t="s">
        <v>197</v>
      </c>
      <c r="BD24" s="42" t="s">
        <v>197</v>
      </c>
      <c r="BE24" s="42" t="s">
        <v>859</v>
      </c>
      <c r="BF24" s="42" t="s">
        <v>197</v>
      </c>
      <c r="BG24" s="42" t="s">
        <v>197</v>
      </c>
      <c r="BH24" s="42" t="s">
        <v>197</v>
      </c>
      <c r="BI24" s="42" t="s">
        <v>197</v>
      </c>
      <c r="BJ24" s="42">
        <v>-36.299999999999997</v>
      </c>
      <c r="BK24" s="54">
        <v>-21.35</v>
      </c>
      <c r="BL24" s="53" t="s">
        <v>197</v>
      </c>
      <c r="BM24" s="53" t="s">
        <v>197</v>
      </c>
      <c r="BN24" s="53" t="s">
        <v>197</v>
      </c>
    </row>
    <row r="25" spans="2:66" x14ac:dyDescent="0.3">
      <c r="B25" s="42">
        <v>16</v>
      </c>
      <c r="C25" s="42">
        <v>5</v>
      </c>
      <c r="D25" s="42" t="s">
        <v>364</v>
      </c>
      <c r="E25" s="54" t="s">
        <v>1181</v>
      </c>
      <c r="F25" s="42">
        <v>4</v>
      </c>
      <c r="G25" s="42" t="s">
        <v>899</v>
      </c>
      <c r="H25" s="42" t="s">
        <v>633</v>
      </c>
      <c r="I25" s="42"/>
      <c r="J25" s="42" t="s">
        <v>900</v>
      </c>
      <c r="K25" s="42" t="s">
        <v>692</v>
      </c>
      <c r="L25" s="42">
        <v>450</v>
      </c>
      <c r="M25" s="42">
        <v>40</v>
      </c>
      <c r="N25" s="42">
        <f t="shared" si="2"/>
        <v>7.5</v>
      </c>
      <c r="O25" s="54" t="s">
        <v>904</v>
      </c>
      <c r="P25" s="67">
        <v>0.441</v>
      </c>
      <c r="Q25" s="67">
        <v>0.24299999999999999</v>
      </c>
      <c r="R25" s="67">
        <v>0.316</v>
      </c>
      <c r="S25" s="68">
        <f t="shared" si="3"/>
        <v>7.5507999999999992E-2</v>
      </c>
      <c r="T25" s="42" t="s">
        <v>197</v>
      </c>
      <c r="U25" s="44">
        <v>0.7</v>
      </c>
      <c r="V25" s="54">
        <v>5.65</v>
      </c>
      <c r="W25" s="54" t="s">
        <v>197</v>
      </c>
      <c r="X25" s="54" t="s">
        <v>942</v>
      </c>
      <c r="Y25" s="54" t="s">
        <v>976</v>
      </c>
      <c r="Z25" s="42" t="s">
        <v>694</v>
      </c>
      <c r="AA25" s="42" t="s">
        <v>452</v>
      </c>
      <c r="AB25" s="42">
        <v>60</v>
      </c>
      <c r="AC25" s="42">
        <v>730</v>
      </c>
      <c r="AD25" s="51">
        <v>0.05</v>
      </c>
      <c r="AE25" s="42" t="s">
        <v>886</v>
      </c>
      <c r="AF25" s="42" t="s">
        <v>906</v>
      </c>
      <c r="AG25" s="42" t="s">
        <v>197</v>
      </c>
      <c r="AH25" s="42" t="s">
        <v>449</v>
      </c>
      <c r="AI25" s="43">
        <v>0.03</v>
      </c>
      <c r="AJ25" s="43">
        <v>0.03</v>
      </c>
      <c r="AK25" s="49">
        <f t="shared" si="4"/>
        <v>0.67400000000000004</v>
      </c>
      <c r="AL25" s="45">
        <v>0.67400000000000004</v>
      </c>
      <c r="AM25" s="51">
        <f t="shared" si="5"/>
        <v>3.5065081901970746E-2</v>
      </c>
      <c r="AN25" s="51">
        <v>5.1999999999999998E-3</v>
      </c>
      <c r="AO25" s="42" t="s">
        <v>197</v>
      </c>
      <c r="AP25" s="51">
        <f t="shared" si="6"/>
        <v>0.25573491809802917</v>
      </c>
      <c r="AQ25" s="42" t="s">
        <v>197</v>
      </c>
      <c r="AR25" s="42" t="s">
        <v>197</v>
      </c>
      <c r="AS25" s="42" t="s">
        <v>197</v>
      </c>
      <c r="AT25" s="42">
        <v>0.62</v>
      </c>
      <c r="AU25" s="42">
        <v>0.62</v>
      </c>
      <c r="AV25" s="47">
        <f t="shared" si="0"/>
        <v>0.28484304200763277</v>
      </c>
      <c r="AW25" s="55">
        <f t="shared" si="1"/>
        <v>151.15553695390844</v>
      </c>
      <c r="AX25" s="42">
        <v>8.64</v>
      </c>
      <c r="AY25" s="42" t="s">
        <v>197</v>
      </c>
      <c r="AZ25" s="42">
        <v>1.1399999999999999</v>
      </c>
      <c r="BA25" s="42" t="s">
        <v>197</v>
      </c>
      <c r="BB25" s="42">
        <v>191</v>
      </c>
      <c r="BC25" s="42" t="s">
        <v>197</v>
      </c>
      <c r="BD25" s="42" t="s">
        <v>197</v>
      </c>
      <c r="BE25" s="42" t="s">
        <v>859</v>
      </c>
      <c r="BF25" s="42" t="s">
        <v>197</v>
      </c>
      <c r="BG25" s="42" t="s">
        <v>197</v>
      </c>
      <c r="BH25" s="42" t="s">
        <v>197</v>
      </c>
      <c r="BI25" s="42" t="s">
        <v>197</v>
      </c>
      <c r="BJ25" s="42">
        <v>-36.299999999999997</v>
      </c>
      <c r="BK25" s="54">
        <v>-21.35</v>
      </c>
      <c r="BL25" s="53" t="s">
        <v>197</v>
      </c>
      <c r="BM25" s="53" t="s">
        <v>197</v>
      </c>
      <c r="BN25" s="53" t="s">
        <v>197</v>
      </c>
    </row>
    <row r="26" spans="2:66" x14ac:dyDescent="0.3">
      <c r="B26" s="42">
        <v>17</v>
      </c>
      <c r="C26" s="42">
        <v>5</v>
      </c>
      <c r="D26" s="42" t="s">
        <v>364</v>
      </c>
      <c r="E26" s="54" t="s">
        <v>1182</v>
      </c>
      <c r="F26" s="42">
        <v>4</v>
      </c>
      <c r="G26" s="42" t="s">
        <v>899</v>
      </c>
      <c r="H26" s="42" t="s">
        <v>633</v>
      </c>
      <c r="I26" s="42"/>
      <c r="J26" s="42" t="s">
        <v>900</v>
      </c>
      <c r="K26" s="42" t="s">
        <v>692</v>
      </c>
      <c r="L26" s="42">
        <v>550</v>
      </c>
      <c r="M26" s="42">
        <v>40</v>
      </c>
      <c r="N26" s="42">
        <f t="shared" si="2"/>
        <v>7.5</v>
      </c>
      <c r="O26" s="54" t="s">
        <v>904</v>
      </c>
      <c r="P26" s="67">
        <v>0.441</v>
      </c>
      <c r="Q26" s="67">
        <v>0.24299999999999999</v>
      </c>
      <c r="R26" s="67">
        <v>0.316</v>
      </c>
      <c r="S26" s="68">
        <f t="shared" si="3"/>
        <v>7.5507999999999992E-2</v>
      </c>
      <c r="T26" s="42" t="s">
        <v>197</v>
      </c>
      <c r="U26" s="44">
        <v>0.7</v>
      </c>
      <c r="V26" s="54">
        <v>5.65</v>
      </c>
      <c r="W26" s="54" t="s">
        <v>197</v>
      </c>
      <c r="X26" s="54" t="s">
        <v>942</v>
      </c>
      <c r="Y26" s="54" t="s">
        <v>976</v>
      </c>
      <c r="Z26" s="42" t="s">
        <v>694</v>
      </c>
      <c r="AA26" s="42" t="s">
        <v>452</v>
      </c>
      <c r="AB26" s="42">
        <v>20</v>
      </c>
      <c r="AC26" s="42">
        <v>730</v>
      </c>
      <c r="AD26" s="51">
        <v>0.05</v>
      </c>
      <c r="AE26" s="42" t="s">
        <v>886</v>
      </c>
      <c r="AF26" s="42" t="s">
        <v>906</v>
      </c>
      <c r="AG26" s="42" t="s">
        <v>197</v>
      </c>
      <c r="AH26" s="42" t="s">
        <v>449</v>
      </c>
      <c r="AI26" s="43">
        <v>7.0000000000000007E-2</v>
      </c>
      <c r="AJ26" s="43">
        <v>7.0000000000000007E-2</v>
      </c>
      <c r="AK26" s="49">
        <f t="shared" si="4"/>
        <v>0.73199999999999998</v>
      </c>
      <c r="AL26" s="45">
        <v>0.73199999999999998</v>
      </c>
      <c r="AM26" s="51">
        <f t="shared" si="5"/>
        <v>3.0097500661909797E-2</v>
      </c>
      <c r="AN26" s="51">
        <v>6.1999999999999998E-3</v>
      </c>
      <c r="AO26" s="42" t="s">
        <v>197</v>
      </c>
      <c r="AP26" s="51">
        <f t="shared" si="6"/>
        <v>0.16170249933809014</v>
      </c>
      <c r="AQ26" s="42" t="s">
        <v>197</v>
      </c>
      <c r="AR26" s="42" t="s">
        <v>197</v>
      </c>
      <c r="AS26" s="42" t="s">
        <v>197</v>
      </c>
      <c r="AT26" s="42">
        <v>0.49</v>
      </c>
      <c r="AU26" s="42">
        <v>0.49</v>
      </c>
      <c r="AV26" s="47">
        <f t="shared" si="0"/>
        <v>0.16583688536544455</v>
      </c>
      <c r="AW26" s="55">
        <f t="shared" si="1"/>
        <v>137.68508563734972</v>
      </c>
      <c r="AX26" s="42">
        <v>9.9600000000000009</v>
      </c>
      <c r="AY26" s="42" t="s">
        <v>197</v>
      </c>
      <c r="AZ26" s="42">
        <v>5.4</v>
      </c>
      <c r="BA26" s="42" t="s">
        <v>197</v>
      </c>
      <c r="BB26" s="42">
        <v>228.3</v>
      </c>
      <c r="BC26" s="42" t="s">
        <v>197</v>
      </c>
      <c r="BD26" s="42" t="s">
        <v>197</v>
      </c>
      <c r="BE26" s="42" t="s">
        <v>859</v>
      </c>
      <c r="BF26" s="42" t="s">
        <v>197</v>
      </c>
      <c r="BG26" s="42" t="s">
        <v>197</v>
      </c>
      <c r="BH26" s="42" t="s">
        <v>197</v>
      </c>
      <c r="BI26" s="42" t="s">
        <v>197</v>
      </c>
      <c r="BJ26" s="42">
        <v>-36.5</v>
      </c>
      <c r="BK26" s="54">
        <v>-21.35</v>
      </c>
      <c r="BL26" s="53" t="s">
        <v>197</v>
      </c>
      <c r="BM26" s="53" t="s">
        <v>197</v>
      </c>
      <c r="BN26" s="53" t="s">
        <v>197</v>
      </c>
    </row>
    <row r="27" spans="2:66" x14ac:dyDescent="0.3">
      <c r="B27" s="42">
        <v>18</v>
      </c>
      <c r="C27" s="42">
        <v>5</v>
      </c>
      <c r="D27" s="42" t="s">
        <v>364</v>
      </c>
      <c r="E27" s="54" t="s">
        <v>1183</v>
      </c>
      <c r="F27" s="42">
        <v>4</v>
      </c>
      <c r="G27" s="42" t="s">
        <v>899</v>
      </c>
      <c r="H27" s="42" t="s">
        <v>633</v>
      </c>
      <c r="I27" s="42"/>
      <c r="J27" s="42" t="s">
        <v>900</v>
      </c>
      <c r="K27" s="42" t="s">
        <v>692</v>
      </c>
      <c r="L27" s="42">
        <v>550</v>
      </c>
      <c r="M27" s="42">
        <v>40</v>
      </c>
      <c r="N27" s="42">
        <f t="shared" si="2"/>
        <v>7.5</v>
      </c>
      <c r="O27" s="54" t="s">
        <v>904</v>
      </c>
      <c r="P27" s="67">
        <v>0.441</v>
      </c>
      <c r="Q27" s="67">
        <v>0.24299999999999999</v>
      </c>
      <c r="R27" s="67">
        <v>0.316</v>
      </c>
      <c r="S27" s="68">
        <f t="shared" si="3"/>
        <v>7.5507999999999992E-2</v>
      </c>
      <c r="T27" s="42" t="s">
        <v>197</v>
      </c>
      <c r="U27" s="44">
        <v>0.7</v>
      </c>
      <c r="V27" s="54">
        <v>5.65</v>
      </c>
      <c r="W27" s="54" t="s">
        <v>197</v>
      </c>
      <c r="X27" s="54" t="s">
        <v>942</v>
      </c>
      <c r="Y27" s="54" t="s">
        <v>976</v>
      </c>
      <c r="Z27" s="42" t="s">
        <v>694</v>
      </c>
      <c r="AA27" s="42" t="s">
        <v>452</v>
      </c>
      <c r="AB27" s="42">
        <v>40</v>
      </c>
      <c r="AC27" s="42">
        <v>730</v>
      </c>
      <c r="AD27" s="51">
        <v>0.05</v>
      </c>
      <c r="AE27" s="42" t="s">
        <v>886</v>
      </c>
      <c r="AF27" s="42" t="s">
        <v>906</v>
      </c>
      <c r="AG27" s="42" t="s">
        <v>197</v>
      </c>
      <c r="AH27" s="42" t="s">
        <v>449</v>
      </c>
      <c r="AI27" s="43">
        <v>7.0000000000000007E-2</v>
      </c>
      <c r="AJ27" s="43">
        <v>7.0000000000000007E-2</v>
      </c>
      <c r="AK27" s="49">
        <f t="shared" si="4"/>
        <v>0.73199999999999998</v>
      </c>
      <c r="AL27" s="45">
        <v>0.73199999999999998</v>
      </c>
      <c r="AM27" s="51">
        <f t="shared" si="5"/>
        <v>3.0097500661909797E-2</v>
      </c>
      <c r="AN27" s="51">
        <v>6.1999999999999998E-3</v>
      </c>
      <c r="AO27" s="42" t="s">
        <v>197</v>
      </c>
      <c r="AP27" s="51">
        <f t="shared" si="6"/>
        <v>0.16170249933809014</v>
      </c>
      <c r="AQ27" s="42" t="s">
        <v>197</v>
      </c>
      <c r="AR27" s="42" t="s">
        <v>197</v>
      </c>
      <c r="AS27" s="42" t="s">
        <v>197</v>
      </c>
      <c r="AT27" s="42">
        <v>0.49</v>
      </c>
      <c r="AU27" s="42">
        <v>0.49</v>
      </c>
      <c r="AV27" s="47">
        <f t="shared" si="0"/>
        <v>0.16583688536544455</v>
      </c>
      <c r="AW27" s="55">
        <f t="shared" si="1"/>
        <v>137.68508563734972</v>
      </c>
      <c r="AX27" s="42">
        <v>9.9600000000000009</v>
      </c>
      <c r="AY27" s="42" t="s">
        <v>197</v>
      </c>
      <c r="AZ27" s="42">
        <v>5.4</v>
      </c>
      <c r="BA27" s="42" t="s">
        <v>197</v>
      </c>
      <c r="BB27" s="42">
        <v>228.3</v>
      </c>
      <c r="BC27" s="42" t="s">
        <v>197</v>
      </c>
      <c r="BD27" s="42" t="s">
        <v>197</v>
      </c>
      <c r="BE27" s="42" t="s">
        <v>859</v>
      </c>
      <c r="BF27" s="42" t="s">
        <v>197</v>
      </c>
      <c r="BG27" s="42" t="s">
        <v>197</v>
      </c>
      <c r="BH27" s="42" t="s">
        <v>197</v>
      </c>
      <c r="BI27" s="42" t="s">
        <v>197</v>
      </c>
      <c r="BJ27" s="42">
        <v>-36.5</v>
      </c>
      <c r="BK27" s="54">
        <v>-21.35</v>
      </c>
      <c r="BL27" s="53" t="s">
        <v>197</v>
      </c>
      <c r="BM27" s="53" t="s">
        <v>197</v>
      </c>
      <c r="BN27" s="53" t="s">
        <v>197</v>
      </c>
    </row>
    <row r="28" spans="2:66" x14ac:dyDescent="0.3">
      <c r="B28" s="42">
        <v>19</v>
      </c>
      <c r="C28" s="42">
        <v>5</v>
      </c>
      <c r="D28" s="42" t="s">
        <v>364</v>
      </c>
      <c r="E28" s="54" t="s">
        <v>1184</v>
      </c>
      <c r="F28" s="42">
        <v>4</v>
      </c>
      <c r="G28" s="42" t="s">
        <v>899</v>
      </c>
      <c r="H28" s="42" t="s">
        <v>633</v>
      </c>
      <c r="I28" s="42"/>
      <c r="J28" s="42" t="s">
        <v>900</v>
      </c>
      <c r="K28" s="42" t="s">
        <v>692</v>
      </c>
      <c r="L28" s="42">
        <v>550</v>
      </c>
      <c r="M28" s="42">
        <v>40</v>
      </c>
      <c r="N28" s="42">
        <f t="shared" si="2"/>
        <v>7.5</v>
      </c>
      <c r="O28" s="54" t="s">
        <v>904</v>
      </c>
      <c r="P28" s="67">
        <v>0.441</v>
      </c>
      <c r="Q28" s="67">
        <v>0.24299999999999999</v>
      </c>
      <c r="R28" s="67">
        <v>0.316</v>
      </c>
      <c r="S28" s="68">
        <f t="shared" si="3"/>
        <v>7.5507999999999992E-2</v>
      </c>
      <c r="T28" s="42" t="s">
        <v>197</v>
      </c>
      <c r="U28" s="44">
        <v>0.7</v>
      </c>
      <c r="V28" s="54">
        <v>5.65</v>
      </c>
      <c r="W28" s="54" t="s">
        <v>197</v>
      </c>
      <c r="X28" s="54" t="s">
        <v>942</v>
      </c>
      <c r="Y28" s="54" t="s">
        <v>976</v>
      </c>
      <c r="Z28" s="42" t="s">
        <v>694</v>
      </c>
      <c r="AA28" s="42" t="s">
        <v>452</v>
      </c>
      <c r="AB28" s="42">
        <v>60</v>
      </c>
      <c r="AC28" s="42">
        <v>730</v>
      </c>
      <c r="AD28" s="51">
        <v>0.05</v>
      </c>
      <c r="AE28" s="42" t="s">
        <v>886</v>
      </c>
      <c r="AF28" s="42" t="s">
        <v>906</v>
      </c>
      <c r="AG28" s="42" t="s">
        <v>197</v>
      </c>
      <c r="AH28" s="42" t="s">
        <v>449</v>
      </c>
      <c r="AI28" s="43">
        <v>7.0000000000000007E-2</v>
      </c>
      <c r="AJ28" s="43">
        <v>7.0000000000000007E-2</v>
      </c>
      <c r="AK28" s="49">
        <f t="shared" si="4"/>
        <v>0.73199999999999998</v>
      </c>
      <c r="AL28" s="45">
        <v>0.73199999999999998</v>
      </c>
      <c r="AM28" s="51">
        <f t="shared" si="5"/>
        <v>3.0097500661909797E-2</v>
      </c>
      <c r="AN28" s="51">
        <v>6.1999999999999998E-3</v>
      </c>
      <c r="AO28" s="42" t="s">
        <v>197</v>
      </c>
      <c r="AP28" s="51">
        <f t="shared" si="6"/>
        <v>0.16170249933809014</v>
      </c>
      <c r="AQ28" s="42" t="s">
        <v>197</v>
      </c>
      <c r="AR28" s="42" t="s">
        <v>197</v>
      </c>
      <c r="AS28" s="42" t="s">
        <v>197</v>
      </c>
      <c r="AT28" s="42">
        <v>0.49</v>
      </c>
      <c r="AU28" s="42">
        <v>0.49</v>
      </c>
      <c r="AV28" s="47">
        <f t="shared" si="0"/>
        <v>0.16583688536544455</v>
      </c>
      <c r="AW28" s="55">
        <f t="shared" si="1"/>
        <v>137.68508563734972</v>
      </c>
      <c r="AX28" s="42">
        <v>9.9600000000000009</v>
      </c>
      <c r="AY28" s="42" t="s">
        <v>197</v>
      </c>
      <c r="AZ28" s="42">
        <v>5.4</v>
      </c>
      <c r="BA28" s="42" t="s">
        <v>197</v>
      </c>
      <c r="BB28" s="42">
        <v>228.3</v>
      </c>
      <c r="BC28" s="42" t="s">
        <v>197</v>
      </c>
      <c r="BD28" s="42" t="s">
        <v>197</v>
      </c>
      <c r="BE28" s="42" t="s">
        <v>859</v>
      </c>
      <c r="BF28" s="42" t="s">
        <v>197</v>
      </c>
      <c r="BG28" s="42" t="s">
        <v>197</v>
      </c>
      <c r="BH28" s="42" t="s">
        <v>197</v>
      </c>
      <c r="BI28" s="42" t="s">
        <v>197</v>
      </c>
      <c r="BJ28" s="42">
        <v>-36.5</v>
      </c>
      <c r="BK28" s="54">
        <v>-21.35</v>
      </c>
      <c r="BL28" s="53" t="s">
        <v>197</v>
      </c>
      <c r="BM28" s="53" t="s">
        <v>197</v>
      </c>
      <c r="BN28" s="53" t="s">
        <v>197</v>
      </c>
    </row>
    <row r="29" spans="2:66" x14ac:dyDescent="0.3">
      <c r="B29" s="42">
        <v>20</v>
      </c>
      <c r="C29" s="42">
        <v>5</v>
      </c>
      <c r="D29" s="42" t="s">
        <v>364</v>
      </c>
      <c r="E29" s="54" t="s">
        <v>916</v>
      </c>
      <c r="F29" s="42">
        <v>4</v>
      </c>
      <c r="G29" s="42" t="s">
        <v>899</v>
      </c>
      <c r="H29" s="42" t="s">
        <v>633</v>
      </c>
      <c r="I29" s="42"/>
      <c r="J29" s="42" t="s">
        <v>900</v>
      </c>
      <c r="K29" s="42" t="s">
        <v>692</v>
      </c>
      <c r="L29" s="42">
        <v>450</v>
      </c>
      <c r="M29" s="42">
        <v>40</v>
      </c>
      <c r="N29" s="42">
        <f t="shared" si="2"/>
        <v>7.5</v>
      </c>
      <c r="O29" s="54" t="s">
        <v>905</v>
      </c>
      <c r="P29" s="67">
        <v>0.442</v>
      </c>
      <c r="Q29" s="67">
        <v>0.27300000000000002</v>
      </c>
      <c r="R29" s="67">
        <v>0.28499999999999998</v>
      </c>
      <c r="S29" s="68">
        <f t="shared" ref="S29:S34" si="7">2.25%*1.72</f>
        <v>3.8699999999999998E-2</v>
      </c>
      <c r="T29" s="42" t="s">
        <v>197</v>
      </c>
      <c r="U29" s="44">
        <v>0.7</v>
      </c>
      <c r="V29" s="54">
        <v>7.89</v>
      </c>
      <c r="W29" s="54" t="s">
        <v>197</v>
      </c>
      <c r="X29" s="54" t="s">
        <v>943</v>
      </c>
      <c r="Y29" s="54" t="s">
        <v>977</v>
      </c>
      <c r="Z29" s="42" t="s">
        <v>694</v>
      </c>
      <c r="AA29" s="42" t="s">
        <v>452</v>
      </c>
      <c r="AB29" s="42">
        <v>20</v>
      </c>
      <c r="AC29" s="42">
        <v>730</v>
      </c>
      <c r="AD29" s="51">
        <v>0.02</v>
      </c>
      <c r="AE29" s="42" t="s">
        <v>886</v>
      </c>
      <c r="AF29" s="42" t="s">
        <v>906</v>
      </c>
      <c r="AG29" s="42" t="s">
        <v>197</v>
      </c>
      <c r="AH29" s="42" t="s">
        <v>449</v>
      </c>
      <c r="AI29" s="43">
        <v>0.03</v>
      </c>
      <c r="AJ29" s="43">
        <v>0.03</v>
      </c>
      <c r="AK29" s="49">
        <f t="shared" si="4"/>
        <v>0.67400000000000004</v>
      </c>
      <c r="AL29" s="45">
        <v>0.67400000000000004</v>
      </c>
      <c r="AM29" s="51">
        <f t="shared" si="5"/>
        <v>3.5065081901970746E-2</v>
      </c>
      <c r="AN29" s="51">
        <v>5.1999999999999998E-3</v>
      </c>
      <c r="AO29" s="42" t="s">
        <v>197</v>
      </c>
      <c r="AP29" s="51">
        <f t="shared" si="6"/>
        <v>0.25573491809802917</v>
      </c>
      <c r="AQ29" s="42" t="s">
        <v>197</v>
      </c>
      <c r="AR29" s="42" t="s">
        <v>197</v>
      </c>
      <c r="AS29" s="42" t="s">
        <v>197</v>
      </c>
      <c r="AT29" s="42">
        <v>0.62</v>
      </c>
      <c r="AU29" s="42">
        <v>0.62</v>
      </c>
      <c r="AV29" s="47">
        <f t="shared" si="0"/>
        <v>0.28484304200763277</v>
      </c>
      <c r="AW29" s="55">
        <f t="shared" si="1"/>
        <v>151.15553695390844</v>
      </c>
      <c r="AX29" s="42">
        <v>8.64</v>
      </c>
      <c r="AY29" s="42" t="s">
        <v>197</v>
      </c>
      <c r="AZ29" s="42">
        <v>1.1399999999999999</v>
      </c>
      <c r="BA29" s="42" t="s">
        <v>197</v>
      </c>
      <c r="BB29" s="42">
        <v>191</v>
      </c>
      <c r="BC29" s="42" t="s">
        <v>197</v>
      </c>
      <c r="BD29" s="42" t="s">
        <v>197</v>
      </c>
      <c r="BE29" s="42" t="s">
        <v>859</v>
      </c>
      <c r="BF29" s="42" t="s">
        <v>197</v>
      </c>
      <c r="BG29" s="42" t="s">
        <v>197</v>
      </c>
      <c r="BH29" s="42" t="s">
        <v>197</v>
      </c>
      <c r="BI29" s="42" t="s">
        <v>197</v>
      </c>
      <c r="BJ29" s="42">
        <v>-36.299999999999997</v>
      </c>
      <c r="BK29" s="54">
        <v>-17.32</v>
      </c>
      <c r="BL29" s="53" t="s">
        <v>197</v>
      </c>
      <c r="BM29" s="53" t="s">
        <v>197</v>
      </c>
      <c r="BN29" s="53" t="s">
        <v>197</v>
      </c>
    </row>
    <row r="30" spans="2:66" x14ac:dyDescent="0.3">
      <c r="B30" s="42">
        <v>21</v>
      </c>
      <c r="C30" s="42">
        <v>5</v>
      </c>
      <c r="D30" s="42" t="s">
        <v>364</v>
      </c>
      <c r="E30" s="54" t="s">
        <v>910</v>
      </c>
      <c r="F30" s="42">
        <v>4</v>
      </c>
      <c r="G30" s="42" t="s">
        <v>899</v>
      </c>
      <c r="H30" s="42" t="s">
        <v>633</v>
      </c>
      <c r="I30" s="42"/>
      <c r="J30" s="42" t="s">
        <v>900</v>
      </c>
      <c r="K30" s="42" t="s">
        <v>692</v>
      </c>
      <c r="L30" s="42">
        <v>450</v>
      </c>
      <c r="M30" s="42">
        <v>40</v>
      </c>
      <c r="N30" s="42">
        <f t="shared" si="2"/>
        <v>7.5</v>
      </c>
      <c r="O30" s="54" t="s">
        <v>905</v>
      </c>
      <c r="P30" s="67">
        <v>0.442</v>
      </c>
      <c r="Q30" s="67">
        <v>0.27300000000000002</v>
      </c>
      <c r="R30" s="67">
        <v>0.28499999999999998</v>
      </c>
      <c r="S30" s="68">
        <f t="shared" si="7"/>
        <v>3.8699999999999998E-2</v>
      </c>
      <c r="T30" s="42" t="s">
        <v>197</v>
      </c>
      <c r="U30" s="44">
        <v>0.7</v>
      </c>
      <c r="V30" s="54">
        <v>7.89</v>
      </c>
      <c r="W30" s="54" t="s">
        <v>197</v>
      </c>
      <c r="X30" s="54" t="s">
        <v>943</v>
      </c>
      <c r="Y30" s="54" t="s">
        <v>977</v>
      </c>
      <c r="Z30" s="42" t="s">
        <v>694</v>
      </c>
      <c r="AA30" s="42" t="s">
        <v>452</v>
      </c>
      <c r="AB30" s="42">
        <v>40</v>
      </c>
      <c r="AC30" s="42">
        <v>730</v>
      </c>
      <c r="AD30" s="51">
        <v>0.02</v>
      </c>
      <c r="AE30" s="42" t="s">
        <v>886</v>
      </c>
      <c r="AF30" s="42" t="s">
        <v>906</v>
      </c>
      <c r="AG30" s="42" t="s">
        <v>197</v>
      </c>
      <c r="AH30" s="42" t="s">
        <v>449</v>
      </c>
      <c r="AI30" s="43">
        <v>0.03</v>
      </c>
      <c r="AJ30" s="43">
        <v>0.03</v>
      </c>
      <c r="AK30" s="49">
        <f t="shared" si="4"/>
        <v>0.67400000000000004</v>
      </c>
      <c r="AL30" s="45">
        <v>0.67400000000000004</v>
      </c>
      <c r="AM30" s="51">
        <f t="shared" si="5"/>
        <v>3.5065081901970746E-2</v>
      </c>
      <c r="AN30" s="51">
        <v>5.1999999999999998E-3</v>
      </c>
      <c r="AO30" s="42" t="s">
        <v>197</v>
      </c>
      <c r="AP30" s="51">
        <f t="shared" si="6"/>
        <v>0.25573491809802917</v>
      </c>
      <c r="AQ30" s="42" t="s">
        <v>197</v>
      </c>
      <c r="AR30" s="42" t="s">
        <v>197</v>
      </c>
      <c r="AS30" s="42" t="s">
        <v>197</v>
      </c>
      <c r="AT30" s="42">
        <v>0.62</v>
      </c>
      <c r="AU30" s="42">
        <v>0.62</v>
      </c>
      <c r="AV30" s="47">
        <f t="shared" si="0"/>
        <v>0.28484304200763277</v>
      </c>
      <c r="AW30" s="55">
        <f t="shared" si="1"/>
        <v>151.15553695390844</v>
      </c>
      <c r="AX30" s="42">
        <v>8.64</v>
      </c>
      <c r="AY30" s="42" t="s">
        <v>197</v>
      </c>
      <c r="AZ30" s="42">
        <v>1.1399999999999999</v>
      </c>
      <c r="BA30" s="42" t="s">
        <v>197</v>
      </c>
      <c r="BB30" s="42">
        <v>191</v>
      </c>
      <c r="BC30" s="42" t="s">
        <v>197</v>
      </c>
      <c r="BD30" s="42" t="s">
        <v>197</v>
      </c>
      <c r="BE30" s="42" t="s">
        <v>859</v>
      </c>
      <c r="BF30" s="42" t="s">
        <v>197</v>
      </c>
      <c r="BG30" s="42" t="s">
        <v>197</v>
      </c>
      <c r="BH30" s="42" t="s">
        <v>197</v>
      </c>
      <c r="BI30" s="42" t="s">
        <v>197</v>
      </c>
      <c r="BJ30" s="42">
        <v>-36.299999999999997</v>
      </c>
      <c r="BK30" s="54">
        <v>-17.32</v>
      </c>
      <c r="BL30" s="53" t="s">
        <v>197</v>
      </c>
      <c r="BM30" s="53" t="s">
        <v>197</v>
      </c>
      <c r="BN30" s="53" t="s">
        <v>197</v>
      </c>
    </row>
    <row r="31" spans="2:66" x14ac:dyDescent="0.3">
      <c r="B31" s="42">
        <v>22</v>
      </c>
      <c r="C31" s="42">
        <v>5</v>
      </c>
      <c r="D31" s="42" t="s">
        <v>364</v>
      </c>
      <c r="E31" s="54" t="s">
        <v>917</v>
      </c>
      <c r="F31" s="42">
        <v>4</v>
      </c>
      <c r="G31" s="42" t="s">
        <v>899</v>
      </c>
      <c r="H31" s="42" t="s">
        <v>633</v>
      </c>
      <c r="I31" s="42"/>
      <c r="J31" s="42" t="s">
        <v>900</v>
      </c>
      <c r="K31" s="42" t="s">
        <v>692</v>
      </c>
      <c r="L31" s="42">
        <v>450</v>
      </c>
      <c r="M31" s="42">
        <v>40</v>
      </c>
      <c r="N31" s="42">
        <f t="shared" si="2"/>
        <v>7.5</v>
      </c>
      <c r="O31" s="54" t="s">
        <v>905</v>
      </c>
      <c r="P31" s="67">
        <v>0.442</v>
      </c>
      <c r="Q31" s="67">
        <v>0.27300000000000002</v>
      </c>
      <c r="R31" s="67">
        <v>0.28499999999999998</v>
      </c>
      <c r="S31" s="68">
        <f t="shared" si="7"/>
        <v>3.8699999999999998E-2</v>
      </c>
      <c r="T31" s="42" t="s">
        <v>197</v>
      </c>
      <c r="U31" s="44">
        <v>0.7</v>
      </c>
      <c r="V31" s="54">
        <v>7.89</v>
      </c>
      <c r="W31" s="54" t="s">
        <v>197</v>
      </c>
      <c r="X31" s="54" t="s">
        <v>943</v>
      </c>
      <c r="Y31" s="54" t="s">
        <v>977</v>
      </c>
      <c r="Z31" s="42" t="s">
        <v>694</v>
      </c>
      <c r="AA31" s="42" t="s">
        <v>452</v>
      </c>
      <c r="AB31" s="42">
        <v>60</v>
      </c>
      <c r="AC31" s="42">
        <v>730</v>
      </c>
      <c r="AD31" s="51">
        <v>0.02</v>
      </c>
      <c r="AE31" s="42" t="s">
        <v>886</v>
      </c>
      <c r="AF31" s="42" t="s">
        <v>906</v>
      </c>
      <c r="AG31" s="42" t="s">
        <v>197</v>
      </c>
      <c r="AH31" s="42" t="s">
        <v>449</v>
      </c>
      <c r="AI31" s="43">
        <v>0.03</v>
      </c>
      <c r="AJ31" s="43">
        <v>0.03</v>
      </c>
      <c r="AK31" s="49">
        <f t="shared" si="4"/>
        <v>0.67400000000000004</v>
      </c>
      <c r="AL31" s="45">
        <v>0.67400000000000004</v>
      </c>
      <c r="AM31" s="51">
        <f t="shared" si="5"/>
        <v>3.5065081901970746E-2</v>
      </c>
      <c r="AN31" s="51">
        <v>5.1999999999999998E-3</v>
      </c>
      <c r="AO31" s="42" t="s">
        <v>197</v>
      </c>
      <c r="AP31" s="51">
        <f t="shared" si="6"/>
        <v>0.25573491809802917</v>
      </c>
      <c r="AQ31" s="42" t="s">
        <v>197</v>
      </c>
      <c r="AR31" s="42" t="s">
        <v>197</v>
      </c>
      <c r="AS31" s="42" t="s">
        <v>197</v>
      </c>
      <c r="AT31" s="42">
        <v>0.62</v>
      </c>
      <c r="AU31" s="42">
        <v>0.62</v>
      </c>
      <c r="AV31" s="47">
        <f t="shared" si="0"/>
        <v>0.28484304200763277</v>
      </c>
      <c r="AW31" s="55">
        <f t="shared" si="1"/>
        <v>151.15553695390844</v>
      </c>
      <c r="AX31" s="42">
        <v>8.64</v>
      </c>
      <c r="AY31" s="42" t="s">
        <v>197</v>
      </c>
      <c r="AZ31" s="42">
        <v>1.1399999999999999</v>
      </c>
      <c r="BA31" s="42" t="s">
        <v>197</v>
      </c>
      <c r="BB31" s="42">
        <v>191</v>
      </c>
      <c r="BC31" s="42" t="s">
        <v>197</v>
      </c>
      <c r="BD31" s="42" t="s">
        <v>197</v>
      </c>
      <c r="BE31" s="42" t="s">
        <v>859</v>
      </c>
      <c r="BF31" s="42" t="s">
        <v>197</v>
      </c>
      <c r="BG31" s="42" t="s">
        <v>197</v>
      </c>
      <c r="BH31" s="42" t="s">
        <v>197</v>
      </c>
      <c r="BI31" s="42" t="s">
        <v>197</v>
      </c>
      <c r="BJ31" s="42">
        <v>-36.299999999999997</v>
      </c>
      <c r="BK31" s="54">
        <v>-17.32</v>
      </c>
      <c r="BL31" s="53" t="s">
        <v>197</v>
      </c>
      <c r="BM31" s="53" t="s">
        <v>197</v>
      </c>
      <c r="BN31" s="53" t="s">
        <v>197</v>
      </c>
    </row>
    <row r="32" spans="2:66" x14ac:dyDescent="0.3">
      <c r="B32" s="42">
        <v>23</v>
      </c>
      <c r="C32" s="42">
        <v>5</v>
      </c>
      <c r="D32" s="42" t="s">
        <v>364</v>
      </c>
      <c r="E32" s="54" t="s">
        <v>927</v>
      </c>
      <c r="F32" s="42">
        <v>4</v>
      </c>
      <c r="G32" s="42" t="s">
        <v>899</v>
      </c>
      <c r="H32" s="42" t="s">
        <v>633</v>
      </c>
      <c r="I32" s="42"/>
      <c r="J32" s="42" t="s">
        <v>900</v>
      </c>
      <c r="K32" s="42" t="s">
        <v>692</v>
      </c>
      <c r="L32" s="42">
        <v>550</v>
      </c>
      <c r="M32" s="42">
        <v>40</v>
      </c>
      <c r="N32" s="42">
        <f t="shared" si="2"/>
        <v>7.5</v>
      </c>
      <c r="O32" s="54" t="s">
        <v>905</v>
      </c>
      <c r="P32" s="67">
        <v>0.442</v>
      </c>
      <c r="Q32" s="67">
        <v>0.27300000000000002</v>
      </c>
      <c r="R32" s="67">
        <v>0.28499999999999998</v>
      </c>
      <c r="S32" s="68">
        <f t="shared" si="7"/>
        <v>3.8699999999999998E-2</v>
      </c>
      <c r="T32" s="42" t="s">
        <v>197</v>
      </c>
      <c r="U32" s="44">
        <v>0.7</v>
      </c>
      <c r="V32" s="54">
        <v>7.89</v>
      </c>
      <c r="W32" s="54" t="s">
        <v>197</v>
      </c>
      <c r="X32" s="54" t="s">
        <v>943</v>
      </c>
      <c r="Y32" s="54" t="s">
        <v>977</v>
      </c>
      <c r="Z32" s="42" t="s">
        <v>694</v>
      </c>
      <c r="AA32" s="42" t="s">
        <v>452</v>
      </c>
      <c r="AB32" s="42">
        <v>20</v>
      </c>
      <c r="AC32" s="42">
        <v>730</v>
      </c>
      <c r="AD32" s="51">
        <v>0.02</v>
      </c>
      <c r="AE32" s="42" t="s">
        <v>886</v>
      </c>
      <c r="AF32" s="42" t="s">
        <v>906</v>
      </c>
      <c r="AG32" s="42" t="s">
        <v>197</v>
      </c>
      <c r="AH32" s="42" t="s">
        <v>449</v>
      </c>
      <c r="AI32" s="43">
        <v>7.0000000000000007E-2</v>
      </c>
      <c r="AJ32" s="43">
        <v>7.0000000000000007E-2</v>
      </c>
      <c r="AK32" s="49">
        <f t="shared" si="4"/>
        <v>0.73199999999999998</v>
      </c>
      <c r="AL32" s="45">
        <v>0.73199999999999998</v>
      </c>
      <c r="AM32" s="51">
        <f t="shared" si="5"/>
        <v>3.0097500661909797E-2</v>
      </c>
      <c r="AN32" s="51">
        <v>6.1999999999999998E-3</v>
      </c>
      <c r="AO32" s="42" t="s">
        <v>197</v>
      </c>
      <c r="AP32" s="51">
        <f t="shared" si="6"/>
        <v>0.16170249933809014</v>
      </c>
      <c r="AQ32" s="42" t="s">
        <v>197</v>
      </c>
      <c r="AR32" s="42" t="s">
        <v>197</v>
      </c>
      <c r="AS32" s="42" t="s">
        <v>197</v>
      </c>
      <c r="AT32" s="42">
        <v>0.49</v>
      </c>
      <c r="AU32" s="42">
        <v>0.49</v>
      </c>
      <c r="AV32" s="47">
        <f t="shared" si="0"/>
        <v>0.16583688536544455</v>
      </c>
      <c r="AW32" s="55">
        <f t="shared" si="1"/>
        <v>137.68508563734972</v>
      </c>
      <c r="AX32" s="42">
        <v>9.9600000000000009</v>
      </c>
      <c r="AY32" s="42" t="s">
        <v>197</v>
      </c>
      <c r="AZ32" s="42">
        <v>5.4</v>
      </c>
      <c r="BA32" s="42" t="s">
        <v>197</v>
      </c>
      <c r="BB32" s="42">
        <v>228.3</v>
      </c>
      <c r="BC32" s="42" t="s">
        <v>197</v>
      </c>
      <c r="BD32" s="42" t="s">
        <v>197</v>
      </c>
      <c r="BE32" s="42" t="s">
        <v>859</v>
      </c>
      <c r="BF32" s="42" t="s">
        <v>197</v>
      </c>
      <c r="BG32" s="42" t="s">
        <v>197</v>
      </c>
      <c r="BH32" s="42" t="s">
        <v>197</v>
      </c>
      <c r="BI32" s="42" t="s">
        <v>197</v>
      </c>
      <c r="BJ32" s="42">
        <v>-36.5</v>
      </c>
      <c r="BK32" s="54">
        <v>-17.32</v>
      </c>
      <c r="BL32" s="53" t="s">
        <v>197</v>
      </c>
      <c r="BM32" s="53" t="s">
        <v>197</v>
      </c>
      <c r="BN32" s="53" t="s">
        <v>197</v>
      </c>
    </row>
    <row r="33" spans="2:66" x14ac:dyDescent="0.3">
      <c r="B33" s="42">
        <v>24</v>
      </c>
      <c r="C33" s="42">
        <v>5</v>
      </c>
      <c r="D33" s="42" t="s">
        <v>364</v>
      </c>
      <c r="E33" s="54" t="s">
        <v>928</v>
      </c>
      <c r="F33" s="42">
        <v>4</v>
      </c>
      <c r="G33" s="42" t="s">
        <v>899</v>
      </c>
      <c r="H33" s="42" t="s">
        <v>633</v>
      </c>
      <c r="I33" s="42"/>
      <c r="J33" s="42" t="s">
        <v>900</v>
      </c>
      <c r="K33" s="42" t="s">
        <v>692</v>
      </c>
      <c r="L33" s="42">
        <v>550</v>
      </c>
      <c r="M33" s="42">
        <v>40</v>
      </c>
      <c r="N33" s="42">
        <f t="shared" si="2"/>
        <v>7.5</v>
      </c>
      <c r="O33" s="54" t="s">
        <v>905</v>
      </c>
      <c r="P33" s="67">
        <v>0.442</v>
      </c>
      <c r="Q33" s="67">
        <v>0.27300000000000002</v>
      </c>
      <c r="R33" s="67">
        <v>0.28499999999999998</v>
      </c>
      <c r="S33" s="68">
        <f t="shared" si="7"/>
        <v>3.8699999999999998E-2</v>
      </c>
      <c r="T33" s="42" t="s">
        <v>197</v>
      </c>
      <c r="U33" s="44">
        <v>0.7</v>
      </c>
      <c r="V33" s="54">
        <v>7.89</v>
      </c>
      <c r="W33" s="54" t="s">
        <v>197</v>
      </c>
      <c r="X33" s="54" t="s">
        <v>943</v>
      </c>
      <c r="Y33" s="54" t="s">
        <v>977</v>
      </c>
      <c r="Z33" s="42" t="s">
        <v>694</v>
      </c>
      <c r="AA33" s="42" t="s">
        <v>452</v>
      </c>
      <c r="AB33" s="42">
        <v>40</v>
      </c>
      <c r="AC33" s="42">
        <v>730</v>
      </c>
      <c r="AD33" s="51">
        <v>0.02</v>
      </c>
      <c r="AE33" s="42" t="s">
        <v>886</v>
      </c>
      <c r="AF33" s="42" t="s">
        <v>906</v>
      </c>
      <c r="AG33" s="42" t="s">
        <v>197</v>
      </c>
      <c r="AH33" s="42" t="s">
        <v>449</v>
      </c>
      <c r="AI33" s="43">
        <v>7.0000000000000007E-2</v>
      </c>
      <c r="AJ33" s="43">
        <v>7.0000000000000007E-2</v>
      </c>
      <c r="AK33" s="49">
        <f t="shared" si="4"/>
        <v>0.73199999999999998</v>
      </c>
      <c r="AL33" s="45">
        <v>0.73199999999999998</v>
      </c>
      <c r="AM33" s="51">
        <f t="shared" si="5"/>
        <v>3.0097500661909797E-2</v>
      </c>
      <c r="AN33" s="51">
        <v>6.1999999999999998E-3</v>
      </c>
      <c r="AO33" s="42" t="s">
        <v>197</v>
      </c>
      <c r="AP33" s="51">
        <f t="shared" si="6"/>
        <v>0.16170249933809014</v>
      </c>
      <c r="AQ33" s="42" t="s">
        <v>197</v>
      </c>
      <c r="AR33" s="42" t="s">
        <v>197</v>
      </c>
      <c r="AS33" s="42" t="s">
        <v>197</v>
      </c>
      <c r="AT33" s="42">
        <v>0.49</v>
      </c>
      <c r="AU33" s="42">
        <v>0.49</v>
      </c>
      <c r="AV33" s="47">
        <f t="shared" si="0"/>
        <v>0.16583688536544455</v>
      </c>
      <c r="AW33" s="55">
        <f t="shared" si="1"/>
        <v>137.68508563734972</v>
      </c>
      <c r="AX33" s="42">
        <v>9.9600000000000009</v>
      </c>
      <c r="AY33" s="42" t="s">
        <v>197</v>
      </c>
      <c r="AZ33" s="42">
        <v>5.4</v>
      </c>
      <c r="BA33" s="42" t="s">
        <v>197</v>
      </c>
      <c r="BB33" s="42">
        <v>228.3</v>
      </c>
      <c r="BC33" s="42" t="s">
        <v>197</v>
      </c>
      <c r="BD33" s="42" t="s">
        <v>197</v>
      </c>
      <c r="BE33" s="42" t="s">
        <v>859</v>
      </c>
      <c r="BF33" s="42" t="s">
        <v>197</v>
      </c>
      <c r="BG33" s="42" t="s">
        <v>197</v>
      </c>
      <c r="BH33" s="42" t="s">
        <v>197</v>
      </c>
      <c r="BI33" s="42" t="s">
        <v>197</v>
      </c>
      <c r="BJ33" s="42">
        <v>-36.5</v>
      </c>
      <c r="BK33" s="54">
        <v>-17.32</v>
      </c>
      <c r="BL33" s="53" t="s">
        <v>197</v>
      </c>
      <c r="BM33" s="53" t="s">
        <v>197</v>
      </c>
      <c r="BN33" s="53" t="s">
        <v>197</v>
      </c>
    </row>
    <row r="34" spans="2:66" x14ac:dyDescent="0.3">
      <c r="B34" s="42">
        <v>25</v>
      </c>
      <c r="C34" s="42">
        <v>5</v>
      </c>
      <c r="D34" s="42" t="s">
        <v>364</v>
      </c>
      <c r="E34" s="54" t="s">
        <v>929</v>
      </c>
      <c r="F34" s="42">
        <v>4</v>
      </c>
      <c r="G34" s="42" t="s">
        <v>899</v>
      </c>
      <c r="H34" s="42" t="s">
        <v>633</v>
      </c>
      <c r="I34" s="42"/>
      <c r="J34" s="42" t="s">
        <v>900</v>
      </c>
      <c r="K34" s="42" t="s">
        <v>692</v>
      </c>
      <c r="L34" s="42">
        <v>550</v>
      </c>
      <c r="M34" s="42">
        <v>40</v>
      </c>
      <c r="N34" s="42">
        <f t="shared" si="2"/>
        <v>7.5</v>
      </c>
      <c r="O34" s="54" t="s">
        <v>905</v>
      </c>
      <c r="P34" s="67">
        <v>0.442</v>
      </c>
      <c r="Q34" s="67">
        <v>0.27300000000000002</v>
      </c>
      <c r="R34" s="67">
        <v>0.28499999999999998</v>
      </c>
      <c r="S34" s="68">
        <f t="shared" si="7"/>
        <v>3.8699999999999998E-2</v>
      </c>
      <c r="T34" s="42" t="s">
        <v>197</v>
      </c>
      <c r="U34" s="44">
        <v>0.7</v>
      </c>
      <c r="V34" s="54">
        <v>7.89</v>
      </c>
      <c r="W34" s="54" t="s">
        <v>197</v>
      </c>
      <c r="X34" s="54" t="s">
        <v>943</v>
      </c>
      <c r="Y34" s="54" t="s">
        <v>977</v>
      </c>
      <c r="Z34" s="42" t="s">
        <v>694</v>
      </c>
      <c r="AA34" s="42" t="s">
        <v>452</v>
      </c>
      <c r="AB34" s="42">
        <v>60</v>
      </c>
      <c r="AC34" s="42">
        <v>730</v>
      </c>
      <c r="AD34" s="51">
        <v>0.02</v>
      </c>
      <c r="AE34" s="42" t="s">
        <v>886</v>
      </c>
      <c r="AF34" s="42" t="s">
        <v>906</v>
      </c>
      <c r="AG34" s="42" t="s">
        <v>197</v>
      </c>
      <c r="AH34" s="42" t="s">
        <v>449</v>
      </c>
      <c r="AI34" s="43">
        <v>7.0000000000000007E-2</v>
      </c>
      <c r="AJ34" s="43">
        <v>7.0000000000000007E-2</v>
      </c>
      <c r="AK34" s="49">
        <f t="shared" si="4"/>
        <v>0.73199999999999998</v>
      </c>
      <c r="AL34" s="45">
        <v>0.73199999999999998</v>
      </c>
      <c r="AM34" s="51">
        <f t="shared" si="5"/>
        <v>3.0097500661909797E-2</v>
      </c>
      <c r="AN34" s="51">
        <v>6.1999999999999998E-3</v>
      </c>
      <c r="AO34" s="42" t="s">
        <v>197</v>
      </c>
      <c r="AP34" s="51">
        <f t="shared" si="6"/>
        <v>0.16170249933809014</v>
      </c>
      <c r="AQ34" s="42" t="s">
        <v>197</v>
      </c>
      <c r="AR34" s="42" t="s">
        <v>197</v>
      </c>
      <c r="AS34" s="42" t="s">
        <v>197</v>
      </c>
      <c r="AT34" s="42">
        <v>0.49</v>
      </c>
      <c r="AU34" s="42">
        <v>0.49</v>
      </c>
      <c r="AV34" s="47">
        <f t="shared" si="0"/>
        <v>0.16583688536544455</v>
      </c>
      <c r="AW34" s="55">
        <f t="shared" si="1"/>
        <v>137.68508563734972</v>
      </c>
      <c r="AX34" s="42">
        <v>9.9600000000000009</v>
      </c>
      <c r="AY34" s="42" t="s">
        <v>197</v>
      </c>
      <c r="AZ34" s="42">
        <v>5.4</v>
      </c>
      <c r="BA34" s="42" t="s">
        <v>197</v>
      </c>
      <c r="BB34" s="42">
        <v>228.3</v>
      </c>
      <c r="BC34" s="42" t="s">
        <v>197</v>
      </c>
      <c r="BD34" s="42" t="s">
        <v>197</v>
      </c>
      <c r="BE34" s="42" t="s">
        <v>859</v>
      </c>
      <c r="BF34" s="42" t="s">
        <v>197</v>
      </c>
      <c r="BG34" s="42" t="s">
        <v>197</v>
      </c>
      <c r="BH34" s="42" t="s">
        <v>197</v>
      </c>
      <c r="BI34" s="42" t="s">
        <v>197</v>
      </c>
      <c r="BJ34" s="42">
        <v>-36.5</v>
      </c>
      <c r="BK34" s="54">
        <v>-17.32</v>
      </c>
      <c r="BL34" s="53" t="s">
        <v>197</v>
      </c>
      <c r="BM34" s="53" t="s">
        <v>197</v>
      </c>
      <c r="BN34" s="53" t="s">
        <v>197</v>
      </c>
    </row>
    <row r="35" spans="2:66" x14ac:dyDescent="0.3">
      <c r="B35" s="42">
        <v>26</v>
      </c>
      <c r="C35" s="42">
        <v>5</v>
      </c>
      <c r="D35" s="42" t="s">
        <v>364</v>
      </c>
      <c r="E35" s="54" t="s">
        <v>912</v>
      </c>
      <c r="F35" s="42">
        <v>4</v>
      </c>
      <c r="G35" s="42" t="s">
        <v>899</v>
      </c>
      <c r="H35" s="42" t="s">
        <v>633</v>
      </c>
      <c r="I35" s="42"/>
      <c r="J35" s="42" t="s">
        <v>900</v>
      </c>
      <c r="K35" s="42" t="s">
        <v>692</v>
      </c>
      <c r="L35" s="42">
        <v>450</v>
      </c>
      <c r="M35" s="42">
        <v>40</v>
      </c>
      <c r="N35" s="42">
        <f t="shared" si="2"/>
        <v>7.5</v>
      </c>
      <c r="O35" s="54" t="s">
        <v>903</v>
      </c>
      <c r="P35" s="67">
        <v>0.215</v>
      </c>
      <c r="Q35" s="67">
        <v>0.66300000000000003</v>
      </c>
      <c r="R35" s="67">
        <v>0.122</v>
      </c>
      <c r="S35" s="68">
        <f t="shared" ref="S35:S40" si="8">2.53%*1.72</f>
        <v>4.3515999999999999E-2</v>
      </c>
      <c r="T35" s="42" t="s">
        <v>197</v>
      </c>
      <c r="U35" s="44">
        <v>0.7</v>
      </c>
      <c r="V35" s="54">
        <v>8.77</v>
      </c>
      <c r="W35" s="54" t="s">
        <v>197</v>
      </c>
      <c r="X35" s="54" t="s">
        <v>941</v>
      </c>
      <c r="Y35" s="54" t="s">
        <v>975</v>
      </c>
      <c r="Z35" s="42" t="s">
        <v>694</v>
      </c>
      <c r="AA35" s="42" t="s">
        <v>452</v>
      </c>
      <c r="AB35" s="42">
        <v>20</v>
      </c>
      <c r="AC35" s="42">
        <v>730</v>
      </c>
      <c r="AD35" s="51">
        <v>0.02</v>
      </c>
      <c r="AE35" s="42" t="s">
        <v>886</v>
      </c>
      <c r="AF35" s="42" t="s">
        <v>906</v>
      </c>
      <c r="AG35" s="42" t="s">
        <v>197</v>
      </c>
      <c r="AH35" s="42" t="s">
        <v>449</v>
      </c>
      <c r="AI35" s="43">
        <v>0.03</v>
      </c>
      <c r="AJ35" s="43">
        <v>0.03</v>
      </c>
      <c r="AK35" s="49">
        <f t="shared" si="4"/>
        <v>0.67400000000000004</v>
      </c>
      <c r="AL35" s="45">
        <v>0.67400000000000004</v>
      </c>
      <c r="AM35" s="51">
        <f t="shared" si="5"/>
        <v>3.5065081901970746E-2</v>
      </c>
      <c r="AN35" s="51">
        <v>5.1999999999999998E-3</v>
      </c>
      <c r="AO35" s="42" t="s">
        <v>197</v>
      </c>
      <c r="AP35" s="51">
        <f t="shared" si="6"/>
        <v>0.25573491809802917</v>
      </c>
      <c r="AQ35" s="42" t="s">
        <v>197</v>
      </c>
      <c r="AR35" s="42" t="s">
        <v>197</v>
      </c>
      <c r="AS35" s="42" t="s">
        <v>197</v>
      </c>
      <c r="AT35" s="42">
        <v>0.62</v>
      </c>
      <c r="AU35" s="42">
        <v>0.62</v>
      </c>
      <c r="AV35" s="47">
        <f t="shared" si="0"/>
        <v>0.28484304200763277</v>
      </c>
      <c r="AW35" s="55">
        <f t="shared" si="1"/>
        <v>151.15553695390844</v>
      </c>
      <c r="AX35" s="42">
        <v>8.64</v>
      </c>
      <c r="AY35" s="42" t="s">
        <v>197</v>
      </c>
      <c r="AZ35" s="42">
        <v>1.1399999999999999</v>
      </c>
      <c r="BA35" s="42" t="s">
        <v>197</v>
      </c>
      <c r="BB35" s="42">
        <v>191</v>
      </c>
      <c r="BC35" s="42" t="s">
        <v>197</v>
      </c>
      <c r="BD35" s="42" t="s">
        <v>197</v>
      </c>
      <c r="BE35" s="42" t="s">
        <v>859</v>
      </c>
      <c r="BF35" s="42" t="s">
        <v>197</v>
      </c>
      <c r="BG35" s="42" t="s">
        <v>197</v>
      </c>
      <c r="BH35" s="42" t="s">
        <v>197</v>
      </c>
      <c r="BI35" s="42" t="s">
        <v>197</v>
      </c>
      <c r="BJ35" s="42">
        <v>-36.299999999999997</v>
      </c>
      <c r="BK35" s="54">
        <v>-14.08</v>
      </c>
      <c r="BL35" s="53" t="s">
        <v>197</v>
      </c>
      <c r="BM35" s="53" t="s">
        <v>197</v>
      </c>
      <c r="BN35" s="53" t="s">
        <v>197</v>
      </c>
    </row>
    <row r="36" spans="2:66" x14ac:dyDescent="0.3">
      <c r="B36" s="42">
        <v>27</v>
      </c>
      <c r="C36" s="42">
        <v>5</v>
      </c>
      <c r="D36" s="42" t="s">
        <v>364</v>
      </c>
      <c r="E36" s="54" t="s">
        <v>908</v>
      </c>
      <c r="F36" s="42">
        <v>4</v>
      </c>
      <c r="G36" s="42" t="s">
        <v>899</v>
      </c>
      <c r="H36" s="42" t="s">
        <v>633</v>
      </c>
      <c r="I36" s="42"/>
      <c r="J36" s="42" t="s">
        <v>900</v>
      </c>
      <c r="K36" s="42" t="s">
        <v>692</v>
      </c>
      <c r="L36" s="42">
        <v>450</v>
      </c>
      <c r="M36" s="42">
        <v>40</v>
      </c>
      <c r="N36" s="42">
        <f t="shared" si="2"/>
        <v>7.5</v>
      </c>
      <c r="O36" s="54" t="s">
        <v>903</v>
      </c>
      <c r="P36" s="67">
        <v>0.215</v>
      </c>
      <c r="Q36" s="67">
        <v>0.66300000000000003</v>
      </c>
      <c r="R36" s="67">
        <v>0.122</v>
      </c>
      <c r="S36" s="68">
        <f t="shared" si="8"/>
        <v>4.3515999999999999E-2</v>
      </c>
      <c r="T36" s="42" t="s">
        <v>197</v>
      </c>
      <c r="U36" s="44">
        <v>0.7</v>
      </c>
      <c r="V36" s="54">
        <v>8.77</v>
      </c>
      <c r="W36" s="54" t="s">
        <v>197</v>
      </c>
      <c r="X36" s="54" t="s">
        <v>941</v>
      </c>
      <c r="Y36" s="54" t="s">
        <v>975</v>
      </c>
      <c r="Z36" s="42" t="s">
        <v>694</v>
      </c>
      <c r="AA36" s="42" t="s">
        <v>452</v>
      </c>
      <c r="AB36" s="42">
        <v>40</v>
      </c>
      <c r="AC36" s="42">
        <v>730</v>
      </c>
      <c r="AD36" s="51">
        <v>0.02</v>
      </c>
      <c r="AE36" s="42" t="s">
        <v>886</v>
      </c>
      <c r="AF36" s="42" t="s">
        <v>906</v>
      </c>
      <c r="AG36" s="42" t="s">
        <v>197</v>
      </c>
      <c r="AH36" s="42" t="s">
        <v>449</v>
      </c>
      <c r="AI36" s="43">
        <v>0.03</v>
      </c>
      <c r="AJ36" s="43">
        <v>0.03</v>
      </c>
      <c r="AK36" s="49">
        <f t="shared" si="4"/>
        <v>0.67400000000000004</v>
      </c>
      <c r="AL36" s="45">
        <v>0.67400000000000004</v>
      </c>
      <c r="AM36" s="51">
        <f t="shared" si="5"/>
        <v>3.5065081901970746E-2</v>
      </c>
      <c r="AN36" s="51">
        <v>5.1999999999999998E-3</v>
      </c>
      <c r="AO36" s="42" t="s">
        <v>197</v>
      </c>
      <c r="AP36" s="51">
        <f t="shared" si="6"/>
        <v>0.25573491809802917</v>
      </c>
      <c r="AQ36" s="42" t="s">
        <v>197</v>
      </c>
      <c r="AR36" s="42" t="s">
        <v>197</v>
      </c>
      <c r="AS36" s="42" t="s">
        <v>197</v>
      </c>
      <c r="AT36" s="42">
        <v>0.62</v>
      </c>
      <c r="AU36" s="42">
        <v>0.62</v>
      </c>
      <c r="AV36" s="47">
        <f t="shared" si="0"/>
        <v>0.28484304200763277</v>
      </c>
      <c r="AW36" s="55">
        <f t="shared" si="1"/>
        <v>151.15553695390844</v>
      </c>
      <c r="AX36" s="42">
        <v>8.64</v>
      </c>
      <c r="AY36" s="42" t="s">
        <v>197</v>
      </c>
      <c r="AZ36" s="42">
        <v>1.1399999999999999</v>
      </c>
      <c r="BA36" s="42" t="s">
        <v>197</v>
      </c>
      <c r="BB36" s="42">
        <v>191</v>
      </c>
      <c r="BC36" s="42" t="s">
        <v>197</v>
      </c>
      <c r="BD36" s="42" t="s">
        <v>197</v>
      </c>
      <c r="BE36" s="42" t="s">
        <v>859</v>
      </c>
      <c r="BF36" s="42" t="s">
        <v>197</v>
      </c>
      <c r="BG36" s="42" t="s">
        <v>197</v>
      </c>
      <c r="BH36" s="42" t="s">
        <v>197</v>
      </c>
      <c r="BI36" s="42" t="s">
        <v>197</v>
      </c>
      <c r="BJ36" s="42">
        <v>-36.299999999999997</v>
      </c>
      <c r="BK36" s="54">
        <v>-14.08</v>
      </c>
      <c r="BL36" s="53" t="s">
        <v>197</v>
      </c>
      <c r="BM36" s="53" t="s">
        <v>197</v>
      </c>
      <c r="BN36" s="53" t="s">
        <v>197</v>
      </c>
    </row>
    <row r="37" spans="2:66" x14ac:dyDescent="0.3">
      <c r="B37" s="42">
        <v>28</v>
      </c>
      <c r="C37" s="42">
        <v>5</v>
      </c>
      <c r="D37" s="42" t="s">
        <v>364</v>
      </c>
      <c r="E37" s="54" t="s">
        <v>913</v>
      </c>
      <c r="F37" s="42">
        <v>4</v>
      </c>
      <c r="G37" s="42" t="s">
        <v>899</v>
      </c>
      <c r="H37" s="42" t="s">
        <v>633</v>
      </c>
      <c r="I37" s="42"/>
      <c r="J37" s="42" t="s">
        <v>900</v>
      </c>
      <c r="K37" s="42" t="s">
        <v>692</v>
      </c>
      <c r="L37" s="42">
        <v>450</v>
      </c>
      <c r="M37" s="42">
        <v>40</v>
      </c>
      <c r="N37" s="42">
        <f t="shared" si="2"/>
        <v>7.5</v>
      </c>
      <c r="O37" s="54" t="s">
        <v>903</v>
      </c>
      <c r="P37" s="67">
        <v>0.215</v>
      </c>
      <c r="Q37" s="67">
        <v>0.66300000000000003</v>
      </c>
      <c r="R37" s="67">
        <v>0.122</v>
      </c>
      <c r="S37" s="68">
        <f t="shared" si="8"/>
        <v>4.3515999999999999E-2</v>
      </c>
      <c r="T37" s="42" t="s">
        <v>197</v>
      </c>
      <c r="U37" s="44">
        <v>0.7</v>
      </c>
      <c r="V37" s="54">
        <v>8.77</v>
      </c>
      <c r="W37" s="54" t="s">
        <v>197</v>
      </c>
      <c r="X37" s="54" t="s">
        <v>941</v>
      </c>
      <c r="Y37" s="54" t="s">
        <v>975</v>
      </c>
      <c r="Z37" s="42" t="s">
        <v>694</v>
      </c>
      <c r="AA37" s="42" t="s">
        <v>452</v>
      </c>
      <c r="AB37" s="42">
        <v>60</v>
      </c>
      <c r="AC37" s="42">
        <v>730</v>
      </c>
      <c r="AD37" s="51">
        <v>0.02</v>
      </c>
      <c r="AE37" s="42" t="s">
        <v>886</v>
      </c>
      <c r="AF37" s="42" t="s">
        <v>906</v>
      </c>
      <c r="AG37" s="42" t="s">
        <v>197</v>
      </c>
      <c r="AH37" s="42" t="s">
        <v>449</v>
      </c>
      <c r="AI37" s="43">
        <v>0.03</v>
      </c>
      <c r="AJ37" s="43">
        <v>0.03</v>
      </c>
      <c r="AK37" s="49">
        <f t="shared" si="4"/>
        <v>0.67400000000000004</v>
      </c>
      <c r="AL37" s="45">
        <v>0.67400000000000004</v>
      </c>
      <c r="AM37" s="51">
        <f t="shared" si="5"/>
        <v>3.5065081901970746E-2</v>
      </c>
      <c r="AN37" s="51">
        <v>5.1999999999999998E-3</v>
      </c>
      <c r="AO37" s="42" t="s">
        <v>197</v>
      </c>
      <c r="AP37" s="51">
        <f t="shared" si="6"/>
        <v>0.25573491809802917</v>
      </c>
      <c r="AQ37" s="42" t="s">
        <v>197</v>
      </c>
      <c r="AR37" s="42" t="s">
        <v>197</v>
      </c>
      <c r="AS37" s="42" t="s">
        <v>197</v>
      </c>
      <c r="AT37" s="42">
        <v>0.62</v>
      </c>
      <c r="AU37" s="42">
        <v>0.62</v>
      </c>
      <c r="AV37" s="47">
        <f t="shared" si="0"/>
        <v>0.28484304200763277</v>
      </c>
      <c r="AW37" s="55">
        <f t="shared" si="1"/>
        <v>151.15553695390844</v>
      </c>
      <c r="AX37" s="42">
        <v>8.64</v>
      </c>
      <c r="AY37" s="42" t="s">
        <v>197</v>
      </c>
      <c r="AZ37" s="42">
        <v>1.1399999999999999</v>
      </c>
      <c r="BA37" s="42" t="s">
        <v>197</v>
      </c>
      <c r="BB37" s="42">
        <v>191</v>
      </c>
      <c r="BC37" s="42" t="s">
        <v>197</v>
      </c>
      <c r="BD37" s="42" t="s">
        <v>197</v>
      </c>
      <c r="BE37" s="42" t="s">
        <v>859</v>
      </c>
      <c r="BF37" s="42" t="s">
        <v>197</v>
      </c>
      <c r="BG37" s="42" t="s">
        <v>197</v>
      </c>
      <c r="BH37" s="42" t="s">
        <v>197</v>
      </c>
      <c r="BI37" s="42" t="s">
        <v>197</v>
      </c>
      <c r="BJ37" s="42">
        <v>-36.299999999999997</v>
      </c>
      <c r="BK37" s="54">
        <v>-14.08</v>
      </c>
      <c r="BL37" s="53" t="s">
        <v>197</v>
      </c>
      <c r="BM37" s="53" t="s">
        <v>197</v>
      </c>
      <c r="BN37" s="53" t="s">
        <v>197</v>
      </c>
    </row>
    <row r="38" spans="2:66" x14ac:dyDescent="0.3">
      <c r="B38" s="42">
        <v>29</v>
      </c>
      <c r="C38" s="42">
        <v>5</v>
      </c>
      <c r="D38" s="42" t="s">
        <v>364</v>
      </c>
      <c r="E38" s="54" t="s">
        <v>921</v>
      </c>
      <c r="F38" s="42">
        <v>4</v>
      </c>
      <c r="G38" s="42" t="s">
        <v>899</v>
      </c>
      <c r="H38" s="42" t="s">
        <v>633</v>
      </c>
      <c r="I38" s="42"/>
      <c r="J38" s="42" t="s">
        <v>900</v>
      </c>
      <c r="K38" s="42" t="s">
        <v>692</v>
      </c>
      <c r="L38" s="42">
        <v>550</v>
      </c>
      <c r="M38" s="42">
        <v>40</v>
      </c>
      <c r="N38" s="42">
        <f t="shared" si="2"/>
        <v>7.5</v>
      </c>
      <c r="O38" s="54" t="s">
        <v>903</v>
      </c>
      <c r="P38" s="67">
        <v>0.215</v>
      </c>
      <c r="Q38" s="67">
        <v>0.66300000000000003</v>
      </c>
      <c r="R38" s="67">
        <v>0.122</v>
      </c>
      <c r="S38" s="68">
        <f t="shared" si="8"/>
        <v>4.3515999999999999E-2</v>
      </c>
      <c r="T38" s="42" t="s">
        <v>197</v>
      </c>
      <c r="U38" s="44">
        <v>0.7</v>
      </c>
      <c r="V38" s="54">
        <v>8.77</v>
      </c>
      <c r="W38" s="54" t="s">
        <v>197</v>
      </c>
      <c r="X38" s="54" t="s">
        <v>941</v>
      </c>
      <c r="Y38" s="54" t="s">
        <v>975</v>
      </c>
      <c r="Z38" s="42" t="s">
        <v>694</v>
      </c>
      <c r="AA38" s="42" t="s">
        <v>452</v>
      </c>
      <c r="AB38" s="42">
        <v>20</v>
      </c>
      <c r="AC38" s="42">
        <v>730</v>
      </c>
      <c r="AD38" s="51">
        <v>0.02</v>
      </c>
      <c r="AE38" s="42" t="s">
        <v>886</v>
      </c>
      <c r="AF38" s="42" t="s">
        <v>906</v>
      </c>
      <c r="AG38" s="42" t="s">
        <v>197</v>
      </c>
      <c r="AH38" s="42" t="s">
        <v>449</v>
      </c>
      <c r="AI38" s="43">
        <v>7.0000000000000007E-2</v>
      </c>
      <c r="AJ38" s="43">
        <v>7.0000000000000007E-2</v>
      </c>
      <c r="AK38" s="49">
        <f t="shared" si="4"/>
        <v>0.73199999999999998</v>
      </c>
      <c r="AL38" s="45">
        <v>0.73199999999999998</v>
      </c>
      <c r="AM38" s="51">
        <f t="shared" si="5"/>
        <v>3.0097500661909797E-2</v>
      </c>
      <c r="AN38" s="51">
        <v>6.1999999999999998E-3</v>
      </c>
      <c r="AO38" s="42" t="s">
        <v>197</v>
      </c>
      <c r="AP38" s="51">
        <f t="shared" si="6"/>
        <v>0.16170249933809014</v>
      </c>
      <c r="AQ38" s="42" t="s">
        <v>197</v>
      </c>
      <c r="AR38" s="42" t="s">
        <v>197</v>
      </c>
      <c r="AS38" s="42" t="s">
        <v>197</v>
      </c>
      <c r="AT38" s="42">
        <v>0.49</v>
      </c>
      <c r="AU38" s="42">
        <v>0.49</v>
      </c>
      <c r="AV38" s="47">
        <f t="shared" si="0"/>
        <v>0.16583688536544455</v>
      </c>
      <c r="AW38" s="55">
        <f t="shared" si="1"/>
        <v>137.68508563734972</v>
      </c>
      <c r="AX38" s="42">
        <v>9.9600000000000009</v>
      </c>
      <c r="AY38" s="42" t="s">
        <v>197</v>
      </c>
      <c r="AZ38" s="42">
        <v>5.4</v>
      </c>
      <c r="BA38" s="42" t="s">
        <v>197</v>
      </c>
      <c r="BB38" s="42">
        <v>228.3</v>
      </c>
      <c r="BC38" s="42" t="s">
        <v>197</v>
      </c>
      <c r="BD38" s="42" t="s">
        <v>197</v>
      </c>
      <c r="BE38" s="42" t="s">
        <v>859</v>
      </c>
      <c r="BF38" s="42" t="s">
        <v>197</v>
      </c>
      <c r="BG38" s="42" t="s">
        <v>197</v>
      </c>
      <c r="BH38" s="42" t="s">
        <v>197</v>
      </c>
      <c r="BI38" s="42" t="s">
        <v>197</v>
      </c>
      <c r="BJ38" s="42">
        <v>-36.5</v>
      </c>
      <c r="BK38" s="54">
        <v>-14.08</v>
      </c>
      <c r="BL38" s="53" t="s">
        <v>197</v>
      </c>
      <c r="BM38" s="53" t="s">
        <v>197</v>
      </c>
      <c r="BN38" s="53" t="s">
        <v>197</v>
      </c>
    </row>
    <row r="39" spans="2:66" x14ac:dyDescent="0.3">
      <c r="B39" s="42">
        <v>30</v>
      </c>
      <c r="C39" s="42">
        <v>5</v>
      </c>
      <c r="D39" s="42" t="s">
        <v>364</v>
      </c>
      <c r="E39" s="54" t="s">
        <v>922</v>
      </c>
      <c r="F39" s="42">
        <v>4</v>
      </c>
      <c r="G39" s="42" t="s">
        <v>899</v>
      </c>
      <c r="H39" s="42" t="s">
        <v>633</v>
      </c>
      <c r="I39" s="42"/>
      <c r="J39" s="42" t="s">
        <v>900</v>
      </c>
      <c r="K39" s="42" t="s">
        <v>692</v>
      </c>
      <c r="L39" s="42">
        <v>550</v>
      </c>
      <c r="M39" s="42">
        <v>40</v>
      </c>
      <c r="N39" s="42">
        <f t="shared" si="2"/>
        <v>7.5</v>
      </c>
      <c r="O39" s="54" t="s">
        <v>903</v>
      </c>
      <c r="P39" s="67">
        <v>0.215</v>
      </c>
      <c r="Q39" s="67">
        <v>0.66300000000000003</v>
      </c>
      <c r="R39" s="67">
        <v>0.122</v>
      </c>
      <c r="S39" s="68">
        <f t="shared" si="8"/>
        <v>4.3515999999999999E-2</v>
      </c>
      <c r="T39" s="42" t="s">
        <v>197</v>
      </c>
      <c r="U39" s="44">
        <v>0.7</v>
      </c>
      <c r="V39" s="54">
        <v>8.77</v>
      </c>
      <c r="W39" s="54" t="s">
        <v>197</v>
      </c>
      <c r="X39" s="54" t="s">
        <v>941</v>
      </c>
      <c r="Y39" s="54" t="s">
        <v>975</v>
      </c>
      <c r="Z39" s="42" t="s">
        <v>694</v>
      </c>
      <c r="AA39" s="42" t="s">
        <v>452</v>
      </c>
      <c r="AB39" s="42">
        <v>40</v>
      </c>
      <c r="AC39" s="42">
        <v>730</v>
      </c>
      <c r="AD39" s="51">
        <v>0.02</v>
      </c>
      <c r="AE39" s="42" t="s">
        <v>886</v>
      </c>
      <c r="AF39" s="42" t="s">
        <v>906</v>
      </c>
      <c r="AG39" s="42" t="s">
        <v>197</v>
      </c>
      <c r="AH39" s="42" t="s">
        <v>449</v>
      </c>
      <c r="AI39" s="43">
        <v>7.0000000000000007E-2</v>
      </c>
      <c r="AJ39" s="43">
        <v>7.0000000000000007E-2</v>
      </c>
      <c r="AK39" s="49">
        <f t="shared" si="4"/>
        <v>0.73199999999999998</v>
      </c>
      <c r="AL39" s="45">
        <v>0.73199999999999998</v>
      </c>
      <c r="AM39" s="51">
        <f t="shared" si="5"/>
        <v>3.0097500661909797E-2</v>
      </c>
      <c r="AN39" s="51">
        <v>6.1999999999999998E-3</v>
      </c>
      <c r="AO39" s="42" t="s">
        <v>197</v>
      </c>
      <c r="AP39" s="51">
        <f t="shared" si="6"/>
        <v>0.16170249933809014</v>
      </c>
      <c r="AQ39" s="42" t="s">
        <v>197</v>
      </c>
      <c r="AR39" s="42" t="s">
        <v>197</v>
      </c>
      <c r="AS39" s="42" t="s">
        <v>197</v>
      </c>
      <c r="AT39" s="42">
        <v>0.49</v>
      </c>
      <c r="AU39" s="42">
        <v>0.49</v>
      </c>
      <c r="AV39" s="47">
        <f t="shared" si="0"/>
        <v>0.16583688536544455</v>
      </c>
      <c r="AW39" s="55">
        <f t="shared" si="1"/>
        <v>137.68508563734972</v>
      </c>
      <c r="AX39" s="42">
        <v>9.9600000000000009</v>
      </c>
      <c r="AY39" s="42" t="s">
        <v>197</v>
      </c>
      <c r="AZ39" s="42">
        <v>5.4</v>
      </c>
      <c r="BA39" s="42" t="s">
        <v>197</v>
      </c>
      <c r="BB39" s="42">
        <v>228.3</v>
      </c>
      <c r="BC39" s="42" t="s">
        <v>197</v>
      </c>
      <c r="BD39" s="42" t="s">
        <v>197</v>
      </c>
      <c r="BE39" s="42" t="s">
        <v>859</v>
      </c>
      <c r="BF39" s="42" t="s">
        <v>197</v>
      </c>
      <c r="BG39" s="42" t="s">
        <v>197</v>
      </c>
      <c r="BH39" s="42" t="s">
        <v>197</v>
      </c>
      <c r="BI39" s="42" t="s">
        <v>197</v>
      </c>
      <c r="BJ39" s="42">
        <v>-36.5</v>
      </c>
      <c r="BK39" s="54">
        <v>-14.08</v>
      </c>
      <c r="BL39" s="53" t="s">
        <v>197</v>
      </c>
      <c r="BM39" s="53" t="s">
        <v>197</v>
      </c>
      <c r="BN39" s="53" t="s">
        <v>197</v>
      </c>
    </row>
    <row r="40" spans="2:66" x14ac:dyDescent="0.3">
      <c r="B40" s="42">
        <v>31</v>
      </c>
      <c r="C40" s="42">
        <v>5</v>
      </c>
      <c r="D40" s="42" t="s">
        <v>364</v>
      </c>
      <c r="E40" s="54" t="s">
        <v>923</v>
      </c>
      <c r="F40" s="42">
        <v>4</v>
      </c>
      <c r="G40" s="42" t="s">
        <v>899</v>
      </c>
      <c r="H40" s="42" t="s">
        <v>633</v>
      </c>
      <c r="I40" s="42"/>
      <c r="J40" s="42" t="s">
        <v>900</v>
      </c>
      <c r="K40" s="42" t="s">
        <v>692</v>
      </c>
      <c r="L40" s="42">
        <v>550</v>
      </c>
      <c r="M40" s="42">
        <v>40</v>
      </c>
      <c r="N40" s="42">
        <f t="shared" si="2"/>
        <v>7.5</v>
      </c>
      <c r="O40" s="54" t="s">
        <v>903</v>
      </c>
      <c r="P40" s="67">
        <v>0.215</v>
      </c>
      <c r="Q40" s="67">
        <v>0.66300000000000003</v>
      </c>
      <c r="R40" s="67">
        <v>0.122</v>
      </c>
      <c r="S40" s="68">
        <f t="shared" si="8"/>
        <v>4.3515999999999999E-2</v>
      </c>
      <c r="T40" s="42" t="s">
        <v>197</v>
      </c>
      <c r="U40" s="44">
        <v>0.7</v>
      </c>
      <c r="V40" s="54">
        <v>8.77</v>
      </c>
      <c r="W40" s="54" t="s">
        <v>197</v>
      </c>
      <c r="X40" s="54" t="s">
        <v>941</v>
      </c>
      <c r="Y40" s="54" t="s">
        <v>975</v>
      </c>
      <c r="Z40" s="42" t="s">
        <v>694</v>
      </c>
      <c r="AA40" s="42" t="s">
        <v>452</v>
      </c>
      <c r="AB40" s="42">
        <v>60</v>
      </c>
      <c r="AC40" s="42">
        <v>730</v>
      </c>
      <c r="AD40" s="51">
        <v>0.02</v>
      </c>
      <c r="AE40" s="42" t="s">
        <v>886</v>
      </c>
      <c r="AF40" s="42" t="s">
        <v>906</v>
      </c>
      <c r="AG40" s="42" t="s">
        <v>197</v>
      </c>
      <c r="AH40" s="42" t="s">
        <v>449</v>
      </c>
      <c r="AI40" s="43">
        <v>7.0000000000000007E-2</v>
      </c>
      <c r="AJ40" s="43">
        <v>7.0000000000000007E-2</v>
      </c>
      <c r="AK40" s="49">
        <f t="shared" si="4"/>
        <v>0.73199999999999998</v>
      </c>
      <c r="AL40" s="45">
        <v>0.73199999999999998</v>
      </c>
      <c r="AM40" s="51">
        <f t="shared" si="5"/>
        <v>3.0097500661909797E-2</v>
      </c>
      <c r="AN40" s="51">
        <v>6.1999999999999998E-3</v>
      </c>
      <c r="AO40" s="42" t="s">
        <v>197</v>
      </c>
      <c r="AP40" s="51">
        <f t="shared" si="6"/>
        <v>0.16170249933809014</v>
      </c>
      <c r="AQ40" s="42" t="s">
        <v>197</v>
      </c>
      <c r="AR40" s="42" t="s">
        <v>197</v>
      </c>
      <c r="AS40" s="42" t="s">
        <v>197</v>
      </c>
      <c r="AT40" s="42">
        <v>0.49</v>
      </c>
      <c r="AU40" s="42">
        <v>0.49</v>
      </c>
      <c r="AV40" s="47">
        <f t="shared" si="0"/>
        <v>0.16583688536544455</v>
      </c>
      <c r="AW40" s="55">
        <f t="shared" si="1"/>
        <v>137.68508563734972</v>
      </c>
      <c r="AX40" s="42">
        <v>9.9600000000000009</v>
      </c>
      <c r="AY40" s="42" t="s">
        <v>197</v>
      </c>
      <c r="AZ40" s="42">
        <v>5.4</v>
      </c>
      <c r="BA40" s="42" t="s">
        <v>197</v>
      </c>
      <c r="BB40" s="42">
        <v>228.3</v>
      </c>
      <c r="BC40" s="42" t="s">
        <v>197</v>
      </c>
      <c r="BD40" s="42" t="s">
        <v>197</v>
      </c>
      <c r="BE40" s="42" t="s">
        <v>859</v>
      </c>
      <c r="BF40" s="42" t="s">
        <v>197</v>
      </c>
      <c r="BG40" s="42" t="s">
        <v>197</v>
      </c>
      <c r="BH40" s="42" t="s">
        <v>197</v>
      </c>
      <c r="BI40" s="42" t="s">
        <v>197</v>
      </c>
      <c r="BJ40" s="42">
        <v>-36.5</v>
      </c>
      <c r="BK40" s="54">
        <v>-14.08</v>
      </c>
      <c r="BL40" s="53" t="s">
        <v>197</v>
      </c>
      <c r="BM40" s="53" t="s">
        <v>197</v>
      </c>
      <c r="BN40" s="53" t="s">
        <v>197</v>
      </c>
    </row>
    <row r="41" spans="2:66" x14ac:dyDescent="0.3">
      <c r="B41" s="42">
        <v>32</v>
      </c>
      <c r="C41" s="42">
        <v>5</v>
      </c>
      <c r="D41" s="42" t="s">
        <v>364</v>
      </c>
      <c r="E41" s="54" t="s">
        <v>901</v>
      </c>
      <c r="F41" s="42">
        <v>4</v>
      </c>
      <c r="G41" s="42" t="s">
        <v>899</v>
      </c>
      <c r="H41" s="42" t="s">
        <v>633</v>
      </c>
      <c r="I41" s="42"/>
      <c r="J41" s="42" t="s">
        <v>900</v>
      </c>
      <c r="K41" s="42" t="s">
        <v>692</v>
      </c>
      <c r="L41" s="42">
        <v>450</v>
      </c>
      <c r="M41" s="42">
        <v>40</v>
      </c>
      <c r="N41" s="42">
        <f t="shared" si="2"/>
        <v>7.5</v>
      </c>
      <c r="O41" s="54" t="s">
        <v>902</v>
      </c>
      <c r="P41" s="67">
        <v>1.2999999999999999E-2</v>
      </c>
      <c r="Q41" s="67">
        <v>0.97499999999999998</v>
      </c>
      <c r="R41" s="69">
        <v>1.2E-2</v>
      </c>
      <c r="S41" s="68">
        <f t="shared" ref="S41:S46" si="9">0.95%*1.72</f>
        <v>1.634E-2</v>
      </c>
      <c r="T41" s="42" t="s">
        <v>197</v>
      </c>
      <c r="U41" s="44">
        <v>0.7</v>
      </c>
      <c r="V41" s="54">
        <v>5.7</v>
      </c>
      <c r="W41" s="54" t="s">
        <v>197</v>
      </c>
      <c r="X41" s="54" t="s">
        <v>940</v>
      </c>
      <c r="Y41" s="54" t="s">
        <v>974</v>
      </c>
      <c r="Z41" s="42" t="s">
        <v>694</v>
      </c>
      <c r="AA41" s="42" t="s">
        <v>452</v>
      </c>
      <c r="AB41" s="42">
        <v>20</v>
      </c>
      <c r="AC41" s="42">
        <v>730</v>
      </c>
      <c r="AD41" s="51">
        <v>0.02</v>
      </c>
      <c r="AE41" s="42" t="s">
        <v>886</v>
      </c>
      <c r="AF41" s="42" t="s">
        <v>906</v>
      </c>
      <c r="AG41" s="42" t="s">
        <v>197</v>
      </c>
      <c r="AH41" s="42" t="s">
        <v>449</v>
      </c>
      <c r="AI41" s="43">
        <v>0.03</v>
      </c>
      <c r="AJ41" s="43">
        <v>0.03</v>
      </c>
      <c r="AK41" s="49">
        <f t="shared" si="4"/>
        <v>0.67400000000000004</v>
      </c>
      <c r="AL41" s="45">
        <v>0.67400000000000004</v>
      </c>
      <c r="AM41" s="51">
        <f t="shared" si="5"/>
        <v>3.5065081901970746E-2</v>
      </c>
      <c r="AN41" s="51">
        <v>5.1999999999999998E-3</v>
      </c>
      <c r="AO41" s="42" t="s">
        <v>197</v>
      </c>
      <c r="AP41" s="51">
        <f t="shared" si="6"/>
        <v>0.25573491809802917</v>
      </c>
      <c r="AQ41" s="42" t="s">
        <v>197</v>
      </c>
      <c r="AR41" s="42" t="s">
        <v>197</v>
      </c>
      <c r="AS41" s="42" t="s">
        <v>197</v>
      </c>
      <c r="AT41" s="42">
        <v>0.62</v>
      </c>
      <c r="AU41" s="42">
        <v>0.62</v>
      </c>
      <c r="AV41" s="47">
        <f t="shared" si="0"/>
        <v>0.28484304200763277</v>
      </c>
      <c r="AW41" s="55">
        <f t="shared" si="1"/>
        <v>151.15553695390844</v>
      </c>
      <c r="AX41" s="42">
        <v>8.64</v>
      </c>
      <c r="AY41" s="42" t="s">
        <v>197</v>
      </c>
      <c r="AZ41" s="42">
        <v>1.1399999999999999</v>
      </c>
      <c r="BA41" s="42" t="s">
        <v>197</v>
      </c>
      <c r="BB41" s="42">
        <v>191</v>
      </c>
      <c r="BC41" s="42" t="s">
        <v>197</v>
      </c>
      <c r="BD41" s="42" t="s">
        <v>197</v>
      </c>
      <c r="BE41" s="42" t="s">
        <v>859</v>
      </c>
      <c r="BF41" s="42" t="s">
        <v>197</v>
      </c>
      <c r="BG41" s="42" t="s">
        <v>197</v>
      </c>
      <c r="BH41" s="42" t="s">
        <v>197</v>
      </c>
      <c r="BI41" s="42" t="s">
        <v>197</v>
      </c>
      <c r="BJ41" s="42">
        <v>-36.299999999999997</v>
      </c>
      <c r="BK41" s="54">
        <v>-28.17</v>
      </c>
      <c r="BL41" s="53" t="s">
        <v>197</v>
      </c>
      <c r="BM41" s="53" t="s">
        <v>197</v>
      </c>
      <c r="BN41" s="53" t="s">
        <v>197</v>
      </c>
    </row>
    <row r="42" spans="2:66" x14ac:dyDescent="0.3">
      <c r="B42" s="42">
        <v>33</v>
      </c>
      <c r="C42" s="42">
        <v>5</v>
      </c>
      <c r="D42" s="42" t="s">
        <v>364</v>
      </c>
      <c r="E42" s="54" t="s">
        <v>907</v>
      </c>
      <c r="F42" s="42">
        <v>4</v>
      </c>
      <c r="G42" s="42" t="s">
        <v>899</v>
      </c>
      <c r="H42" s="42" t="s">
        <v>633</v>
      </c>
      <c r="I42" s="42"/>
      <c r="J42" s="42" t="s">
        <v>900</v>
      </c>
      <c r="K42" s="42" t="s">
        <v>692</v>
      </c>
      <c r="L42" s="42">
        <v>450</v>
      </c>
      <c r="M42" s="42">
        <v>40</v>
      </c>
      <c r="N42" s="42">
        <f t="shared" si="2"/>
        <v>7.5</v>
      </c>
      <c r="O42" s="54" t="s">
        <v>902</v>
      </c>
      <c r="P42" s="67">
        <v>1.2999999999999999E-2</v>
      </c>
      <c r="Q42" s="67">
        <v>0.97499999999999998</v>
      </c>
      <c r="R42" s="69">
        <v>1.2E-2</v>
      </c>
      <c r="S42" s="68">
        <f t="shared" si="9"/>
        <v>1.634E-2</v>
      </c>
      <c r="T42" s="42" t="s">
        <v>197</v>
      </c>
      <c r="U42" s="44">
        <v>0.7</v>
      </c>
      <c r="V42" s="54">
        <v>5.7</v>
      </c>
      <c r="W42" s="54" t="s">
        <v>197</v>
      </c>
      <c r="X42" s="54" t="s">
        <v>940</v>
      </c>
      <c r="Y42" s="54" t="s">
        <v>974</v>
      </c>
      <c r="Z42" s="42" t="s">
        <v>694</v>
      </c>
      <c r="AA42" s="42" t="s">
        <v>452</v>
      </c>
      <c r="AB42" s="42">
        <v>40</v>
      </c>
      <c r="AC42" s="42">
        <v>730</v>
      </c>
      <c r="AD42" s="51">
        <v>0.02</v>
      </c>
      <c r="AE42" s="42" t="s">
        <v>886</v>
      </c>
      <c r="AF42" s="42" t="s">
        <v>906</v>
      </c>
      <c r="AG42" s="42" t="s">
        <v>197</v>
      </c>
      <c r="AH42" s="42" t="s">
        <v>449</v>
      </c>
      <c r="AI42" s="43">
        <v>0.03</v>
      </c>
      <c r="AJ42" s="43">
        <v>0.03</v>
      </c>
      <c r="AK42" s="49">
        <f t="shared" si="4"/>
        <v>0.67400000000000004</v>
      </c>
      <c r="AL42" s="45">
        <v>0.67400000000000004</v>
      </c>
      <c r="AM42" s="51">
        <f t="shared" si="5"/>
        <v>3.5065081901970746E-2</v>
      </c>
      <c r="AN42" s="51">
        <v>5.1999999999999998E-3</v>
      </c>
      <c r="AO42" s="42" t="s">
        <v>197</v>
      </c>
      <c r="AP42" s="51">
        <f t="shared" si="6"/>
        <v>0.25573491809802917</v>
      </c>
      <c r="AQ42" s="42" t="s">
        <v>197</v>
      </c>
      <c r="AR42" s="42" t="s">
        <v>197</v>
      </c>
      <c r="AS42" s="42" t="s">
        <v>197</v>
      </c>
      <c r="AT42" s="42">
        <v>0.62</v>
      </c>
      <c r="AU42" s="42">
        <v>0.62</v>
      </c>
      <c r="AV42" s="47">
        <f t="shared" si="0"/>
        <v>0.28484304200763277</v>
      </c>
      <c r="AW42" s="55">
        <f t="shared" si="1"/>
        <v>151.15553695390844</v>
      </c>
      <c r="AX42" s="42">
        <v>8.64</v>
      </c>
      <c r="AY42" s="42" t="s">
        <v>197</v>
      </c>
      <c r="AZ42" s="42">
        <v>1.1399999999999999</v>
      </c>
      <c r="BA42" s="42" t="s">
        <v>197</v>
      </c>
      <c r="BB42" s="42">
        <v>191</v>
      </c>
      <c r="BC42" s="42" t="s">
        <v>197</v>
      </c>
      <c r="BD42" s="42" t="s">
        <v>197</v>
      </c>
      <c r="BE42" s="42" t="s">
        <v>859</v>
      </c>
      <c r="BF42" s="42" t="s">
        <v>197</v>
      </c>
      <c r="BG42" s="42" t="s">
        <v>197</v>
      </c>
      <c r="BH42" s="42" t="s">
        <v>197</v>
      </c>
      <c r="BI42" s="42" t="s">
        <v>197</v>
      </c>
      <c r="BJ42" s="42">
        <v>-36.299999999999997</v>
      </c>
      <c r="BK42" s="54">
        <v>-28.17</v>
      </c>
      <c r="BL42" s="53" t="s">
        <v>197</v>
      </c>
      <c r="BM42" s="53" t="s">
        <v>197</v>
      </c>
      <c r="BN42" s="53" t="s">
        <v>197</v>
      </c>
    </row>
    <row r="43" spans="2:66" x14ac:dyDescent="0.3">
      <c r="B43" s="42">
        <v>34</v>
      </c>
      <c r="C43" s="42">
        <v>5</v>
      </c>
      <c r="D43" s="42" t="s">
        <v>364</v>
      </c>
      <c r="E43" s="54" t="s">
        <v>911</v>
      </c>
      <c r="F43" s="42">
        <v>4</v>
      </c>
      <c r="G43" s="42" t="s">
        <v>899</v>
      </c>
      <c r="H43" s="42" t="s">
        <v>633</v>
      </c>
      <c r="I43" s="42"/>
      <c r="J43" s="42" t="s">
        <v>900</v>
      </c>
      <c r="K43" s="42" t="s">
        <v>692</v>
      </c>
      <c r="L43" s="42">
        <v>450</v>
      </c>
      <c r="M43" s="42">
        <v>40</v>
      </c>
      <c r="N43" s="42">
        <f t="shared" si="2"/>
        <v>7.5</v>
      </c>
      <c r="O43" s="54" t="s">
        <v>902</v>
      </c>
      <c r="P43" s="67">
        <v>1.2999999999999999E-2</v>
      </c>
      <c r="Q43" s="67">
        <v>0.97499999999999998</v>
      </c>
      <c r="R43" s="69">
        <v>1.2E-2</v>
      </c>
      <c r="S43" s="68">
        <f t="shared" si="9"/>
        <v>1.634E-2</v>
      </c>
      <c r="T43" s="42" t="s">
        <v>197</v>
      </c>
      <c r="U43" s="44">
        <v>0.7</v>
      </c>
      <c r="V43" s="54">
        <v>5.7</v>
      </c>
      <c r="W43" s="54" t="s">
        <v>197</v>
      </c>
      <c r="X43" s="54" t="s">
        <v>940</v>
      </c>
      <c r="Y43" s="54" t="s">
        <v>974</v>
      </c>
      <c r="Z43" s="42" t="s">
        <v>694</v>
      </c>
      <c r="AA43" s="42" t="s">
        <v>452</v>
      </c>
      <c r="AB43" s="42">
        <v>60</v>
      </c>
      <c r="AC43" s="42">
        <v>730</v>
      </c>
      <c r="AD43" s="51">
        <v>0.02</v>
      </c>
      <c r="AE43" s="42" t="s">
        <v>886</v>
      </c>
      <c r="AF43" s="42" t="s">
        <v>906</v>
      </c>
      <c r="AG43" s="42" t="s">
        <v>197</v>
      </c>
      <c r="AH43" s="42" t="s">
        <v>449</v>
      </c>
      <c r="AI43" s="43">
        <v>0.03</v>
      </c>
      <c r="AJ43" s="43">
        <v>0.03</v>
      </c>
      <c r="AK43" s="49">
        <f t="shared" si="4"/>
        <v>0.67400000000000004</v>
      </c>
      <c r="AL43" s="45">
        <v>0.67400000000000004</v>
      </c>
      <c r="AM43" s="51">
        <f t="shared" si="5"/>
        <v>3.5065081901970746E-2</v>
      </c>
      <c r="AN43" s="51">
        <v>5.1999999999999998E-3</v>
      </c>
      <c r="AO43" s="42" t="s">
        <v>197</v>
      </c>
      <c r="AP43" s="51">
        <f t="shared" si="6"/>
        <v>0.25573491809802917</v>
      </c>
      <c r="AQ43" s="42" t="s">
        <v>197</v>
      </c>
      <c r="AR43" s="42" t="s">
        <v>197</v>
      </c>
      <c r="AS43" s="42" t="s">
        <v>197</v>
      </c>
      <c r="AT43" s="42">
        <v>0.62</v>
      </c>
      <c r="AU43" s="42">
        <v>0.62</v>
      </c>
      <c r="AV43" s="47">
        <f t="shared" si="0"/>
        <v>0.28484304200763277</v>
      </c>
      <c r="AW43" s="55">
        <f t="shared" si="1"/>
        <v>151.15553695390844</v>
      </c>
      <c r="AX43" s="42">
        <v>8.64</v>
      </c>
      <c r="AY43" s="42" t="s">
        <v>197</v>
      </c>
      <c r="AZ43" s="42">
        <v>1.1399999999999999</v>
      </c>
      <c r="BA43" s="42" t="s">
        <v>197</v>
      </c>
      <c r="BB43" s="42">
        <v>191</v>
      </c>
      <c r="BC43" s="42" t="s">
        <v>197</v>
      </c>
      <c r="BD43" s="42" t="s">
        <v>197</v>
      </c>
      <c r="BE43" s="42" t="s">
        <v>859</v>
      </c>
      <c r="BF43" s="42" t="s">
        <v>197</v>
      </c>
      <c r="BG43" s="42" t="s">
        <v>197</v>
      </c>
      <c r="BH43" s="42" t="s">
        <v>197</v>
      </c>
      <c r="BI43" s="42" t="s">
        <v>197</v>
      </c>
      <c r="BJ43" s="42">
        <v>-36.299999999999997</v>
      </c>
      <c r="BK43" s="54">
        <v>-28.17</v>
      </c>
      <c r="BL43" s="53" t="s">
        <v>197</v>
      </c>
      <c r="BM43" s="53" t="s">
        <v>197</v>
      </c>
      <c r="BN43" s="53" t="s">
        <v>197</v>
      </c>
    </row>
    <row r="44" spans="2:66" x14ac:dyDescent="0.3">
      <c r="B44" s="42">
        <v>35</v>
      </c>
      <c r="C44" s="42">
        <v>5</v>
      </c>
      <c r="D44" s="42" t="s">
        <v>364</v>
      </c>
      <c r="E44" s="54" t="s">
        <v>918</v>
      </c>
      <c r="F44" s="42">
        <v>4</v>
      </c>
      <c r="G44" s="42" t="s">
        <v>899</v>
      </c>
      <c r="H44" s="42" t="s">
        <v>633</v>
      </c>
      <c r="I44" s="42"/>
      <c r="J44" s="42" t="s">
        <v>900</v>
      </c>
      <c r="K44" s="42" t="s">
        <v>692</v>
      </c>
      <c r="L44" s="42">
        <v>550</v>
      </c>
      <c r="M44" s="42">
        <v>40</v>
      </c>
      <c r="N44" s="42">
        <f t="shared" si="2"/>
        <v>7.5</v>
      </c>
      <c r="O44" s="54" t="s">
        <v>902</v>
      </c>
      <c r="P44" s="67">
        <v>1.2999999999999999E-2</v>
      </c>
      <c r="Q44" s="67">
        <v>0.97499999999999998</v>
      </c>
      <c r="R44" s="69">
        <v>1.2E-2</v>
      </c>
      <c r="S44" s="68">
        <f t="shared" si="9"/>
        <v>1.634E-2</v>
      </c>
      <c r="T44" s="42" t="s">
        <v>197</v>
      </c>
      <c r="U44" s="44">
        <v>0.7</v>
      </c>
      <c r="V44" s="54">
        <v>5.7</v>
      </c>
      <c r="W44" s="54" t="s">
        <v>197</v>
      </c>
      <c r="X44" s="54" t="s">
        <v>940</v>
      </c>
      <c r="Y44" s="54" t="s">
        <v>974</v>
      </c>
      <c r="Z44" s="42" t="s">
        <v>694</v>
      </c>
      <c r="AA44" s="42" t="s">
        <v>452</v>
      </c>
      <c r="AB44" s="42">
        <v>20</v>
      </c>
      <c r="AC44" s="42">
        <v>730</v>
      </c>
      <c r="AD44" s="51">
        <v>0.02</v>
      </c>
      <c r="AE44" s="42" t="s">
        <v>886</v>
      </c>
      <c r="AF44" s="42" t="s">
        <v>906</v>
      </c>
      <c r="AG44" s="42" t="s">
        <v>197</v>
      </c>
      <c r="AH44" s="42" t="s">
        <v>449</v>
      </c>
      <c r="AI44" s="43">
        <v>7.0000000000000007E-2</v>
      </c>
      <c r="AJ44" s="43">
        <v>7.0000000000000007E-2</v>
      </c>
      <c r="AK44" s="49">
        <f t="shared" si="4"/>
        <v>0.73199999999999998</v>
      </c>
      <c r="AL44" s="45">
        <v>0.73199999999999998</v>
      </c>
      <c r="AM44" s="51">
        <f t="shared" si="5"/>
        <v>3.0097500661909797E-2</v>
      </c>
      <c r="AN44" s="51">
        <v>6.1999999999999998E-3</v>
      </c>
      <c r="AO44" s="42" t="s">
        <v>197</v>
      </c>
      <c r="AP44" s="51">
        <f t="shared" si="6"/>
        <v>0.16170249933809014</v>
      </c>
      <c r="AQ44" s="42" t="s">
        <v>197</v>
      </c>
      <c r="AR44" s="42" t="s">
        <v>197</v>
      </c>
      <c r="AS44" s="42" t="s">
        <v>197</v>
      </c>
      <c r="AT44" s="42">
        <v>0.49</v>
      </c>
      <c r="AU44" s="42">
        <v>0.49</v>
      </c>
      <c r="AV44" s="47">
        <f t="shared" si="0"/>
        <v>0.16583688536544455</v>
      </c>
      <c r="AW44" s="55">
        <f t="shared" si="1"/>
        <v>137.68508563734972</v>
      </c>
      <c r="AX44" s="42">
        <v>9.9600000000000009</v>
      </c>
      <c r="AY44" s="42" t="s">
        <v>197</v>
      </c>
      <c r="AZ44" s="42">
        <v>5.4</v>
      </c>
      <c r="BA44" s="42" t="s">
        <v>197</v>
      </c>
      <c r="BB44" s="42">
        <v>228.3</v>
      </c>
      <c r="BC44" s="42" t="s">
        <v>197</v>
      </c>
      <c r="BD44" s="42" t="s">
        <v>197</v>
      </c>
      <c r="BE44" s="42" t="s">
        <v>859</v>
      </c>
      <c r="BF44" s="42" t="s">
        <v>197</v>
      </c>
      <c r="BG44" s="42" t="s">
        <v>197</v>
      </c>
      <c r="BH44" s="42" t="s">
        <v>197</v>
      </c>
      <c r="BI44" s="42" t="s">
        <v>197</v>
      </c>
      <c r="BJ44" s="42">
        <v>-36.5</v>
      </c>
      <c r="BK44" s="54">
        <v>-28.17</v>
      </c>
      <c r="BL44" s="53" t="s">
        <v>197</v>
      </c>
      <c r="BM44" s="53" t="s">
        <v>197</v>
      </c>
      <c r="BN44" s="53" t="s">
        <v>197</v>
      </c>
    </row>
    <row r="45" spans="2:66" x14ac:dyDescent="0.3">
      <c r="B45" s="42">
        <v>36</v>
      </c>
      <c r="C45" s="42">
        <v>5</v>
      </c>
      <c r="D45" s="42" t="s">
        <v>364</v>
      </c>
      <c r="E45" s="54" t="s">
        <v>919</v>
      </c>
      <c r="F45" s="42">
        <v>4</v>
      </c>
      <c r="G45" s="42" t="s">
        <v>899</v>
      </c>
      <c r="H45" s="42" t="s">
        <v>633</v>
      </c>
      <c r="I45" s="42"/>
      <c r="J45" s="42" t="s">
        <v>900</v>
      </c>
      <c r="K45" s="42" t="s">
        <v>692</v>
      </c>
      <c r="L45" s="42">
        <v>550</v>
      </c>
      <c r="M45" s="42">
        <v>40</v>
      </c>
      <c r="N45" s="42">
        <f t="shared" si="2"/>
        <v>7.5</v>
      </c>
      <c r="O45" s="54" t="s">
        <v>902</v>
      </c>
      <c r="P45" s="67">
        <v>1.2999999999999999E-2</v>
      </c>
      <c r="Q45" s="67">
        <v>0.97499999999999998</v>
      </c>
      <c r="R45" s="69">
        <v>1.2E-2</v>
      </c>
      <c r="S45" s="68">
        <f t="shared" si="9"/>
        <v>1.634E-2</v>
      </c>
      <c r="T45" s="42" t="s">
        <v>197</v>
      </c>
      <c r="U45" s="44">
        <v>0.7</v>
      </c>
      <c r="V45" s="54">
        <v>5.7</v>
      </c>
      <c r="W45" s="54" t="s">
        <v>197</v>
      </c>
      <c r="X45" s="54" t="s">
        <v>940</v>
      </c>
      <c r="Y45" s="54" t="s">
        <v>974</v>
      </c>
      <c r="Z45" s="42" t="s">
        <v>694</v>
      </c>
      <c r="AA45" s="42" t="s">
        <v>452</v>
      </c>
      <c r="AB45" s="42">
        <v>40</v>
      </c>
      <c r="AC45" s="42">
        <v>730</v>
      </c>
      <c r="AD45" s="51">
        <v>0.02</v>
      </c>
      <c r="AE45" s="42" t="s">
        <v>886</v>
      </c>
      <c r="AF45" s="42" t="s">
        <v>906</v>
      </c>
      <c r="AG45" s="42" t="s">
        <v>197</v>
      </c>
      <c r="AH45" s="42" t="s">
        <v>449</v>
      </c>
      <c r="AI45" s="43">
        <v>7.0000000000000007E-2</v>
      </c>
      <c r="AJ45" s="43">
        <v>7.0000000000000007E-2</v>
      </c>
      <c r="AK45" s="49">
        <f t="shared" si="4"/>
        <v>0.73199999999999998</v>
      </c>
      <c r="AL45" s="45">
        <v>0.73199999999999998</v>
      </c>
      <c r="AM45" s="51">
        <f t="shared" si="5"/>
        <v>3.0097500661909797E-2</v>
      </c>
      <c r="AN45" s="51">
        <v>6.1999999999999998E-3</v>
      </c>
      <c r="AO45" s="42" t="s">
        <v>197</v>
      </c>
      <c r="AP45" s="51">
        <f t="shared" si="6"/>
        <v>0.16170249933809014</v>
      </c>
      <c r="AQ45" s="42" t="s">
        <v>197</v>
      </c>
      <c r="AR45" s="42" t="s">
        <v>197</v>
      </c>
      <c r="AS45" s="42" t="s">
        <v>197</v>
      </c>
      <c r="AT45" s="42">
        <v>0.49</v>
      </c>
      <c r="AU45" s="42">
        <v>0.49</v>
      </c>
      <c r="AV45" s="47">
        <f t="shared" si="0"/>
        <v>0.16583688536544455</v>
      </c>
      <c r="AW45" s="55">
        <f t="shared" si="1"/>
        <v>137.68508563734972</v>
      </c>
      <c r="AX45" s="42">
        <v>9.9600000000000009</v>
      </c>
      <c r="AY45" s="42" t="s">
        <v>197</v>
      </c>
      <c r="AZ45" s="42">
        <v>5.4</v>
      </c>
      <c r="BA45" s="42" t="s">
        <v>197</v>
      </c>
      <c r="BB45" s="42">
        <v>228.3</v>
      </c>
      <c r="BC45" s="42" t="s">
        <v>197</v>
      </c>
      <c r="BD45" s="42" t="s">
        <v>197</v>
      </c>
      <c r="BE45" s="42" t="s">
        <v>859</v>
      </c>
      <c r="BF45" s="42" t="s">
        <v>197</v>
      </c>
      <c r="BG45" s="42" t="s">
        <v>197</v>
      </c>
      <c r="BH45" s="42" t="s">
        <v>197</v>
      </c>
      <c r="BI45" s="42" t="s">
        <v>197</v>
      </c>
      <c r="BJ45" s="42">
        <v>-36.5</v>
      </c>
      <c r="BK45" s="54">
        <v>-28.17</v>
      </c>
      <c r="BL45" s="53" t="s">
        <v>197</v>
      </c>
      <c r="BM45" s="53" t="s">
        <v>197</v>
      </c>
      <c r="BN45" s="53" t="s">
        <v>197</v>
      </c>
    </row>
    <row r="46" spans="2:66" x14ac:dyDescent="0.3">
      <c r="B46" s="42">
        <v>37</v>
      </c>
      <c r="C46" s="42">
        <v>5</v>
      </c>
      <c r="D46" s="42" t="s">
        <v>364</v>
      </c>
      <c r="E46" s="54" t="s">
        <v>920</v>
      </c>
      <c r="F46" s="42">
        <v>4</v>
      </c>
      <c r="G46" s="42" t="s">
        <v>899</v>
      </c>
      <c r="H46" s="42" t="s">
        <v>633</v>
      </c>
      <c r="I46" s="42"/>
      <c r="J46" s="42" t="s">
        <v>900</v>
      </c>
      <c r="K46" s="42" t="s">
        <v>692</v>
      </c>
      <c r="L46" s="42">
        <v>550</v>
      </c>
      <c r="M46" s="42">
        <v>40</v>
      </c>
      <c r="N46" s="42">
        <f t="shared" si="2"/>
        <v>7.5</v>
      </c>
      <c r="O46" s="54" t="s">
        <v>902</v>
      </c>
      <c r="P46" s="67">
        <v>1.2999999999999999E-2</v>
      </c>
      <c r="Q46" s="67">
        <v>0.97499999999999998</v>
      </c>
      <c r="R46" s="69">
        <v>1.2E-2</v>
      </c>
      <c r="S46" s="68">
        <f t="shared" si="9"/>
        <v>1.634E-2</v>
      </c>
      <c r="T46" s="42" t="s">
        <v>197</v>
      </c>
      <c r="U46" s="44">
        <v>0.7</v>
      </c>
      <c r="V46" s="54">
        <v>5.7</v>
      </c>
      <c r="W46" s="54" t="s">
        <v>197</v>
      </c>
      <c r="X46" s="54" t="s">
        <v>940</v>
      </c>
      <c r="Y46" s="54" t="s">
        <v>974</v>
      </c>
      <c r="Z46" s="42" t="s">
        <v>694</v>
      </c>
      <c r="AA46" s="42" t="s">
        <v>452</v>
      </c>
      <c r="AB46" s="42">
        <v>60</v>
      </c>
      <c r="AC46" s="42">
        <v>730</v>
      </c>
      <c r="AD46" s="51">
        <v>0.02</v>
      </c>
      <c r="AE46" s="42" t="s">
        <v>886</v>
      </c>
      <c r="AF46" s="42" t="s">
        <v>906</v>
      </c>
      <c r="AG46" s="42" t="s">
        <v>197</v>
      </c>
      <c r="AH46" s="42" t="s">
        <v>449</v>
      </c>
      <c r="AI46" s="43">
        <v>7.0000000000000007E-2</v>
      </c>
      <c r="AJ46" s="43">
        <v>7.0000000000000007E-2</v>
      </c>
      <c r="AK46" s="49">
        <f t="shared" si="4"/>
        <v>0.73199999999999998</v>
      </c>
      <c r="AL46" s="45">
        <v>0.73199999999999998</v>
      </c>
      <c r="AM46" s="51">
        <f t="shared" si="5"/>
        <v>3.0097500661909797E-2</v>
      </c>
      <c r="AN46" s="51">
        <v>6.1999999999999998E-3</v>
      </c>
      <c r="AO46" s="42" t="s">
        <v>197</v>
      </c>
      <c r="AP46" s="51">
        <f t="shared" si="6"/>
        <v>0.16170249933809014</v>
      </c>
      <c r="AQ46" s="42" t="s">
        <v>197</v>
      </c>
      <c r="AR46" s="42" t="s">
        <v>197</v>
      </c>
      <c r="AS46" s="42" t="s">
        <v>197</v>
      </c>
      <c r="AT46" s="42">
        <v>0.49</v>
      </c>
      <c r="AU46" s="42">
        <v>0.49</v>
      </c>
      <c r="AV46" s="47">
        <f t="shared" si="0"/>
        <v>0.16583688536544455</v>
      </c>
      <c r="AW46" s="55">
        <f t="shared" si="1"/>
        <v>137.68508563734972</v>
      </c>
      <c r="AX46" s="42">
        <v>9.9600000000000009</v>
      </c>
      <c r="AY46" s="42" t="s">
        <v>197</v>
      </c>
      <c r="AZ46" s="42">
        <v>5.4</v>
      </c>
      <c r="BA46" s="42" t="s">
        <v>197</v>
      </c>
      <c r="BB46" s="42">
        <v>228.3</v>
      </c>
      <c r="BC46" s="42" t="s">
        <v>197</v>
      </c>
      <c r="BD46" s="42" t="s">
        <v>197</v>
      </c>
      <c r="BE46" s="42" t="s">
        <v>859</v>
      </c>
      <c r="BF46" s="42" t="s">
        <v>197</v>
      </c>
      <c r="BG46" s="42" t="s">
        <v>197</v>
      </c>
      <c r="BH46" s="42" t="s">
        <v>197</v>
      </c>
      <c r="BI46" s="42" t="s">
        <v>197</v>
      </c>
      <c r="BJ46" s="42">
        <v>-36.5</v>
      </c>
      <c r="BK46" s="54">
        <v>-28.17</v>
      </c>
      <c r="BL46" s="53" t="s">
        <v>197</v>
      </c>
      <c r="BM46" s="53" t="s">
        <v>197</v>
      </c>
      <c r="BN46" s="53" t="s">
        <v>197</v>
      </c>
    </row>
    <row r="47" spans="2:66" x14ac:dyDescent="0.3">
      <c r="B47" s="42">
        <v>39</v>
      </c>
      <c r="C47" s="42">
        <v>7</v>
      </c>
      <c r="D47" s="42" t="s">
        <v>366</v>
      </c>
      <c r="E47" s="42" t="s">
        <v>1020</v>
      </c>
      <c r="F47" s="42">
        <v>3</v>
      </c>
      <c r="G47" s="42" t="s">
        <v>622</v>
      </c>
      <c r="H47" s="42" t="s">
        <v>633</v>
      </c>
      <c r="I47" s="42"/>
      <c r="J47" s="42" t="s">
        <v>1019</v>
      </c>
      <c r="K47" s="42" t="s">
        <v>692</v>
      </c>
      <c r="L47" s="42">
        <v>500</v>
      </c>
      <c r="M47" s="42">
        <v>2880</v>
      </c>
      <c r="N47" s="42" t="s">
        <v>197</v>
      </c>
      <c r="O47" s="42" t="s">
        <v>1016</v>
      </c>
      <c r="P47" s="44">
        <v>0.3</v>
      </c>
      <c r="Q47" s="44">
        <v>0.55500000000000005</v>
      </c>
      <c r="R47" s="44">
        <f>1-Q47-P47</f>
        <v>0.14499999999999996</v>
      </c>
      <c r="S47" s="45">
        <f>20/1000*1.72</f>
        <v>3.44E-2</v>
      </c>
      <c r="T47" s="42" t="s">
        <v>197</v>
      </c>
      <c r="U47" s="44">
        <v>0.55000000000000004</v>
      </c>
      <c r="V47" s="42">
        <v>3.9</v>
      </c>
      <c r="W47" s="42" t="s">
        <v>197</v>
      </c>
      <c r="X47" s="42" t="s">
        <v>619</v>
      </c>
      <c r="Y47" s="42" t="s">
        <v>620</v>
      </c>
      <c r="Z47" s="42" t="s">
        <v>694</v>
      </c>
      <c r="AA47" s="42" t="s">
        <v>452</v>
      </c>
      <c r="AB47" s="42">
        <v>30</v>
      </c>
      <c r="AC47" s="42">
        <v>2596</v>
      </c>
      <c r="AD47" s="46">
        <f>2/98</f>
        <v>2.0408163265306121E-2</v>
      </c>
      <c r="AE47" s="42" t="s">
        <v>1011</v>
      </c>
      <c r="AF47" s="42" t="s">
        <v>659</v>
      </c>
      <c r="AG47" s="42" t="s">
        <v>1024</v>
      </c>
      <c r="AH47" s="42" t="s">
        <v>449</v>
      </c>
      <c r="AI47" s="44">
        <v>0.08</v>
      </c>
      <c r="AJ47" s="42" t="s">
        <v>197</v>
      </c>
      <c r="AK47" s="51">
        <v>0.71699999999999997</v>
      </c>
      <c r="AL47" s="51">
        <v>0.71699999999999997</v>
      </c>
      <c r="AM47" s="51">
        <f t="shared" si="5"/>
        <v>1.56428461954757E-2</v>
      </c>
      <c r="AN47" s="51">
        <v>2.5999999999999999E-3</v>
      </c>
      <c r="AO47" s="42" t="s">
        <v>197</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197</v>
      </c>
      <c r="AZ47" s="42">
        <f>235/10</f>
        <v>23.5</v>
      </c>
      <c r="BA47" s="42" t="s">
        <v>197</v>
      </c>
      <c r="BB47" s="42" t="s">
        <v>197</v>
      </c>
      <c r="BC47" s="42" t="s">
        <v>197</v>
      </c>
      <c r="BD47" s="42" t="s">
        <v>197</v>
      </c>
      <c r="BE47" s="42" t="s">
        <v>1023</v>
      </c>
      <c r="BF47" s="42"/>
      <c r="BG47" s="42"/>
      <c r="BH47" s="42"/>
      <c r="BI47" s="42" t="s">
        <v>197</v>
      </c>
      <c r="BJ47" s="42">
        <v>-28.86</v>
      </c>
      <c r="BK47" s="42" t="s">
        <v>1017</v>
      </c>
      <c r="BL47" s="42" t="s">
        <v>1101</v>
      </c>
      <c r="BM47" s="42" t="s">
        <v>1123</v>
      </c>
      <c r="BN47" s="42" t="s">
        <v>1078</v>
      </c>
    </row>
    <row r="48" spans="2:66" x14ac:dyDescent="0.3">
      <c r="B48" s="42">
        <v>40</v>
      </c>
      <c r="C48" s="42">
        <v>6</v>
      </c>
      <c r="D48" s="42" t="s">
        <v>365</v>
      </c>
      <c r="E48" s="42" t="s">
        <v>1014</v>
      </c>
      <c r="F48" s="42">
        <v>8</v>
      </c>
      <c r="G48" s="42" t="s">
        <v>1000</v>
      </c>
      <c r="H48" s="42" t="s">
        <v>690</v>
      </c>
      <c r="I48" s="42"/>
      <c r="J48" s="42" t="s">
        <v>752</v>
      </c>
      <c r="K48" s="42" t="s">
        <v>692</v>
      </c>
      <c r="L48" s="42">
        <v>400</v>
      </c>
      <c r="M48" s="42">
        <f>13*60</f>
        <v>780</v>
      </c>
      <c r="N48" s="55">
        <f>(400-20)/(60*4.5)</f>
        <v>1.4074074074074074</v>
      </c>
      <c r="O48" s="42" t="s">
        <v>1003</v>
      </c>
      <c r="P48" s="44">
        <v>0.23</v>
      </c>
      <c r="Q48" s="51">
        <v>4.3999999999999997E-2</v>
      </c>
      <c r="R48" s="44">
        <v>0.73</v>
      </c>
      <c r="S48" s="46">
        <f>1.2%*1.72</f>
        <v>2.0639999999999999E-2</v>
      </c>
      <c r="T48" s="42" t="s">
        <v>197</v>
      </c>
      <c r="U48" s="44">
        <v>0.7</v>
      </c>
      <c r="V48" s="55">
        <v>6</v>
      </c>
      <c r="W48" s="42" t="s">
        <v>197</v>
      </c>
      <c r="X48" s="42" t="s">
        <v>1401</v>
      </c>
      <c r="Y48" s="42" t="s">
        <v>1402</v>
      </c>
      <c r="Z48" s="42" t="s">
        <v>694</v>
      </c>
      <c r="AA48" s="42" t="s">
        <v>452</v>
      </c>
      <c r="AB48" s="42">
        <v>20</v>
      </c>
      <c r="AC48" s="42">
        <v>3102</v>
      </c>
      <c r="AD48" s="46">
        <f>0.108/45</f>
        <v>2.3999999999999998E-3</v>
      </c>
      <c r="AE48" s="42" t="s">
        <v>1011</v>
      </c>
      <c r="AF48" s="42" t="s">
        <v>1006</v>
      </c>
      <c r="AG48" s="42" t="s">
        <v>1007</v>
      </c>
      <c r="AH48" s="42" t="s">
        <v>449</v>
      </c>
      <c r="AI48" s="42"/>
      <c r="AJ48" s="42"/>
      <c r="AK48" s="44">
        <v>0.55000000000000004</v>
      </c>
      <c r="AL48" s="42" t="s">
        <v>197</v>
      </c>
      <c r="AM48" s="42" t="s">
        <v>197</v>
      </c>
      <c r="AN48" s="51">
        <v>2.5000000000000001E-2</v>
      </c>
      <c r="AO48" s="42" t="s">
        <v>197</v>
      </c>
      <c r="AP48" s="42" t="s">
        <v>197</v>
      </c>
      <c r="AQ48" s="42" t="s">
        <v>197</v>
      </c>
      <c r="AR48" s="42" t="s">
        <v>197</v>
      </c>
      <c r="AS48" s="42" t="s">
        <v>197</v>
      </c>
      <c r="AT48" s="42" t="s">
        <v>197</v>
      </c>
      <c r="AU48" s="42" t="s">
        <v>197</v>
      </c>
      <c r="AV48" s="42" t="s">
        <v>197</v>
      </c>
      <c r="AW48" s="55">
        <f t="shared" si="1"/>
        <v>25.656073334609975</v>
      </c>
      <c r="AX48" s="42"/>
      <c r="AY48" s="42"/>
      <c r="AZ48" s="42"/>
      <c r="BA48" s="42"/>
      <c r="BB48" s="42"/>
      <c r="BC48" s="42"/>
      <c r="BD48" s="42"/>
      <c r="BE48" s="42"/>
      <c r="BF48" s="42"/>
      <c r="BG48" s="42"/>
      <c r="BH48" s="42"/>
      <c r="BI48" s="42" t="s">
        <v>197</v>
      </c>
      <c r="BJ48" s="42"/>
      <c r="BK48" s="42"/>
      <c r="BL48" s="42" t="s">
        <v>1100</v>
      </c>
      <c r="BM48" s="42" t="s">
        <v>1128</v>
      </c>
      <c r="BN48" s="42" t="s">
        <v>1077</v>
      </c>
    </row>
    <row r="49" spans="2:66" x14ac:dyDescent="0.3">
      <c r="B49" s="42">
        <v>41</v>
      </c>
      <c r="C49" s="42">
        <v>6</v>
      </c>
      <c r="D49" s="42" t="s">
        <v>365</v>
      </c>
      <c r="E49" s="42" t="s">
        <v>1015</v>
      </c>
      <c r="F49" s="42">
        <v>8</v>
      </c>
      <c r="G49" s="42" t="s">
        <v>1000</v>
      </c>
      <c r="H49" s="42" t="s">
        <v>690</v>
      </c>
      <c r="I49" s="42"/>
      <c r="J49" s="42" t="s">
        <v>752</v>
      </c>
      <c r="K49" s="42" t="s">
        <v>692</v>
      </c>
      <c r="L49" s="42">
        <v>400</v>
      </c>
      <c r="M49" s="42">
        <f>13*60</f>
        <v>780</v>
      </c>
      <c r="N49" s="55">
        <f>(400-20)/(60*4.5)</f>
        <v>1.4074074074074074</v>
      </c>
      <c r="O49" s="42" t="s">
        <v>1004</v>
      </c>
      <c r="P49" s="42" t="s">
        <v>197</v>
      </c>
      <c r="Q49" s="42" t="s">
        <v>197</v>
      </c>
      <c r="R49" s="42" t="s">
        <v>197</v>
      </c>
      <c r="S49" s="44">
        <v>0</v>
      </c>
      <c r="T49" s="42" t="s">
        <v>197</v>
      </c>
      <c r="U49" s="44">
        <v>0.7</v>
      </c>
      <c r="V49" s="42" t="s">
        <v>197</v>
      </c>
      <c r="W49" s="42" t="s">
        <v>197</v>
      </c>
      <c r="X49" s="42" t="s">
        <v>1005</v>
      </c>
      <c r="Y49" s="42" t="s">
        <v>1400</v>
      </c>
      <c r="Z49" s="42" t="s">
        <v>694</v>
      </c>
      <c r="AA49" s="42" t="s">
        <v>452</v>
      </c>
      <c r="AB49" s="42">
        <v>20</v>
      </c>
      <c r="AC49" s="42">
        <v>3102</v>
      </c>
      <c r="AD49" s="46">
        <f>0.108/45</f>
        <v>2.3999999999999998E-3</v>
      </c>
      <c r="AE49" s="42" t="s">
        <v>1011</v>
      </c>
      <c r="AF49" s="42" t="s">
        <v>1006</v>
      </c>
      <c r="AG49" s="42" t="s">
        <v>1007</v>
      </c>
      <c r="AH49" s="42" t="s">
        <v>449</v>
      </c>
      <c r="AI49" s="42"/>
      <c r="AJ49" s="42"/>
      <c r="AK49" s="44">
        <v>0.55000000000000004</v>
      </c>
      <c r="AL49" s="42" t="s">
        <v>197</v>
      </c>
      <c r="AM49" s="42" t="s">
        <v>197</v>
      </c>
      <c r="AN49" s="51">
        <v>2.5000000000000001E-2</v>
      </c>
      <c r="AO49" s="42" t="s">
        <v>197</v>
      </c>
      <c r="AP49" s="42" t="s">
        <v>197</v>
      </c>
      <c r="AQ49" s="42" t="s">
        <v>197</v>
      </c>
      <c r="AR49" s="42" t="s">
        <v>197</v>
      </c>
      <c r="AS49" s="42" t="s">
        <v>197</v>
      </c>
      <c r="AT49" s="42" t="s">
        <v>197</v>
      </c>
      <c r="AU49" s="42" t="s">
        <v>197</v>
      </c>
      <c r="AV49" s="42" t="s">
        <v>197</v>
      </c>
      <c r="AW49" s="55">
        <f t="shared" si="1"/>
        <v>25.656073334609975</v>
      </c>
      <c r="AX49" s="42"/>
      <c r="AY49" s="42"/>
      <c r="AZ49" s="42"/>
      <c r="BA49" s="42"/>
      <c r="BB49" s="42"/>
      <c r="BC49" s="42"/>
      <c r="BD49" s="42"/>
      <c r="BE49" s="42"/>
      <c r="BF49" s="42"/>
      <c r="BG49" s="42"/>
      <c r="BH49" s="42"/>
      <c r="BI49" s="42" t="s">
        <v>197</v>
      </c>
      <c r="BJ49" s="42"/>
      <c r="BK49" s="42"/>
      <c r="BL49" s="42" t="s">
        <v>1100</v>
      </c>
      <c r="BM49" s="42" t="s">
        <v>1129</v>
      </c>
      <c r="BN49" s="42" t="s">
        <v>1077</v>
      </c>
    </row>
    <row r="50" spans="2:66" x14ac:dyDescent="0.3">
      <c r="B50" s="42">
        <v>42</v>
      </c>
      <c r="C50" s="42">
        <v>8</v>
      </c>
      <c r="D50" s="42" t="s">
        <v>367</v>
      </c>
      <c r="E50" s="42" t="s">
        <v>1189</v>
      </c>
      <c r="F50" s="42">
        <v>3</v>
      </c>
      <c r="G50" s="42" t="s">
        <v>1026</v>
      </c>
      <c r="H50" s="42" t="s">
        <v>691</v>
      </c>
      <c r="I50" s="42"/>
      <c r="J50" s="42" t="s">
        <v>1237</v>
      </c>
      <c r="K50" s="42" t="s">
        <v>692</v>
      </c>
      <c r="L50" s="42">
        <v>350</v>
      </c>
      <c r="M50" s="42">
        <v>0</v>
      </c>
      <c r="N50" s="55">
        <v>36</v>
      </c>
      <c r="O50" s="42" t="s">
        <v>1426</v>
      </c>
      <c r="P50" s="49">
        <v>0.22800000000000001</v>
      </c>
      <c r="Q50" s="49">
        <v>8.5000000000000006E-2</v>
      </c>
      <c r="R50" s="45">
        <v>0.68700000000000006</v>
      </c>
      <c r="S50" s="45">
        <f>42.7/1000*1.72</f>
        <v>7.3443999999999995E-2</v>
      </c>
      <c r="T50" s="42" t="s">
        <v>197</v>
      </c>
      <c r="U50" s="44">
        <v>0.7</v>
      </c>
      <c r="V50" s="42">
        <v>5.7</v>
      </c>
      <c r="W50" s="42" t="s">
        <v>197</v>
      </c>
      <c r="X50" s="42" t="s">
        <v>1403</v>
      </c>
      <c r="Y50" s="42" t="s">
        <v>1405</v>
      </c>
      <c r="Z50" s="42" t="s">
        <v>694</v>
      </c>
      <c r="AA50" s="42" t="s">
        <v>452</v>
      </c>
      <c r="AB50" s="42">
        <v>18.600000000000001</v>
      </c>
      <c r="AC50" s="42">
        <v>510</v>
      </c>
      <c r="AD50" s="46">
        <v>8.8188976377952758E-3</v>
      </c>
      <c r="AE50" s="42" t="s">
        <v>1428</v>
      </c>
      <c r="AF50" s="42" t="s">
        <v>659</v>
      </c>
      <c r="AG50" s="42"/>
      <c r="AH50" s="42" t="s">
        <v>449</v>
      </c>
      <c r="AI50" s="45">
        <v>9.8000000000000004E-2</v>
      </c>
      <c r="AJ50" s="42" t="s">
        <v>197</v>
      </c>
      <c r="AK50" s="51">
        <v>0.63500000000000001</v>
      </c>
      <c r="AL50" s="42"/>
      <c r="AM50" s="51">
        <v>3.7699999999999997E-2</v>
      </c>
      <c r="AN50" s="51">
        <v>7.1000000000000004E-3</v>
      </c>
      <c r="AO50" s="51">
        <v>4.4000000000000003E-3</v>
      </c>
      <c r="AP50" s="51">
        <v>0.2162</v>
      </c>
      <c r="AQ50" s="42" t="s">
        <v>197</v>
      </c>
      <c r="AR50" s="42" t="s">
        <v>197</v>
      </c>
      <c r="AS50" s="42" t="s">
        <v>197</v>
      </c>
      <c r="AT50" s="53">
        <v>0.68</v>
      </c>
      <c r="AU50" s="47">
        <f>AM50/AK50*12.0107/1.00784</f>
        <v>0.70752917598468934</v>
      </c>
      <c r="AV50" s="53">
        <v>0.26</v>
      </c>
      <c r="AW50" s="55">
        <f t="shared" si="1"/>
        <v>104.2996579223901</v>
      </c>
      <c r="AX50" s="42" t="s">
        <v>197</v>
      </c>
      <c r="AY50" s="42" t="s">
        <v>197</v>
      </c>
      <c r="AZ50" s="42" t="s">
        <v>197</v>
      </c>
      <c r="BA50" s="42" t="s">
        <v>197</v>
      </c>
      <c r="BB50" s="42" t="s">
        <v>197</v>
      </c>
      <c r="BC50" s="51">
        <v>0.57199999999999995</v>
      </c>
      <c r="BD50" s="51">
        <v>0.312</v>
      </c>
      <c r="BE50" s="42" t="s">
        <v>197</v>
      </c>
      <c r="BF50" s="42" t="s">
        <v>197</v>
      </c>
      <c r="BG50" s="42" t="s">
        <v>197</v>
      </c>
      <c r="BH50" s="51">
        <v>0.22</v>
      </c>
      <c r="BI50" s="48">
        <v>35</v>
      </c>
      <c r="BJ50" s="42">
        <v>-13.13</v>
      </c>
      <c r="BK50" s="42">
        <v>-28.8</v>
      </c>
      <c r="BL50" s="42" t="s">
        <v>1103</v>
      </c>
      <c r="BM50" s="42" t="s">
        <v>1125</v>
      </c>
      <c r="BN50" s="42" t="s">
        <v>1080</v>
      </c>
    </row>
    <row r="51" spans="2:66" x14ac:dyDescent="0.3">
      <c r="B51" s="42">
        <v>43</v>
      </c>
      <c r="C51" s="42">
        <v>8</v>
      </c>
      <c r="D51" s="42" t="s">
        <v>367</v>
      </c>
      <c r="E51" s="42" t="s">
        <v>1190</v>
      </c>
      <c r="F51" s="42">
        <v>3</v>
      </c>
      <c r="G51" s="42" t="s">
        <v>1026</v>
      </c>
      <c r="H51" s="42" t="s">
        <v>691</v>
      </c>
      <c r="I51" s="42"/>
      <c r="J51" s="42" t="s">
        <v>1237</v>
      </c>
      <c r="K51" s="42" t="s">
        <v>692</v>
      </c>
      <c r="L51" s="42">
        <v>550</v>
      </c>
      <c r="M51" s="42">
        <v>0</v>
      </c>
      <c r="N51" s="55">
        <v>51</v>
      </c>
      <c r="O51" s="42" t="s">
        <v>1426</v>
      </c>
      <c r="P51" s="49">
        <v>0.22800000000000001</v>
      </c>
      <c r="Q51" s="49">
        <v>8.5000000000000006E-2</v>
      </c>
      <c r="R51" s="45">
        <v>0.68700000000000006</v>
      </c>
      <c r="S51" s="45">
        <f>42.7/1000*1.72</f>
        <v>7.3443999999999995E-2</v>
      </c>
      <c r="T51" s="42" t="s">
        <v>197</v>
      </c>
      <c r="U51" s="44">
        <v>0.7</v>
      </c>
      <c r="V51" s="42">
        <v>5.7</v>
      </c>
      <c r="W51" s="42" t="s">
        <v>197</v>
      </c>
      <c r="X51" s="42" t="s">
        <v>1403</v>
      </c>
      <c r="Y51" s="42" t="s">
        <v>1405</v>
      </c>
      <c r="Z51" s="42" t="s">
        <v>694</v>
      </c>
      <c r="AA51" s="42" t="s">
        <v>452</v>
      </c>
      <c r="AB51" s="42">
        <v>18.600000000000001</v>
      </c>
      <c r="AC51" s="42">
        <v>510</v>
      </c>
      <c r="AD51" s="46">
        <v>7.7994428969359337E-3</v>
      </c>
      <c r="AE51" s="42" t="s">
        <v>1428</v>
      </c>
      <c r="AF51" s="42" t="s">
        <v>659</v>
      </c>
      <c r="AG51" s="42"/>
      <c r="AH51" s="42" t="s">
        <v>449</v>
      </c>
      <c r="AI51" s="45">
        <v>0.115</v>
      </c>
      <c r="AJ51" s="42" t="s">
        <v>197</v>
      </c>
      <c r="AK51" s="51">
        <v>0.71699999999999997</v>
      </c>
      <c r="AL51" s="42"/>
      <c r="AM51" s="51">
        <v>2.92E-2</v>
      </c>
      <c r="AN51" s="51">
        <v>7.6E-3</v>
      </c>
      <c r="AO51" s="51">
        <v>1.1999999999999999E-3</v>
      </c>
      <c r="AP51" s="51">
        <v>0.13550000000000001</v>
      </c>
      <c r="AQ51" s="42" t="s">
        <v>197</v>
      </c>
      <c r="AR51" s="42" t="s">
        <v>197</v>
      </c>
      <c r="AS51" s="42" t="s">
        <v>197</v>
      </c>
      <c r="AT51" s="53">
        <v>0.47</v>
      </c>
      <c r="AU51" s="47">
        <f>AM51/AK51*12.0107/1.00784</f>
        <v>0.48533367298566132</v>
      </c>
      <c r="AV51" s="53">
        <v>0.14000000000000001</v>
      </c>
      <c r="AW51" s="55">
        <f t="shared" si="1"/>
        <v>110.02036232604874</v>
      </c>
      <c r="AX51" s="42" t="s">
        <v>197</v>
      </c>
      <c r="AY51" s="42" t="s">
        <v>197</v>
      </c>
      <c r="AZ51" s="42" t="s">
        <v>197</v>
      </c>
      <c r="BA51" s="42" t="s">
        <v>197</v>
      </c>
      <c r="BB51" s="42" t="s">
        <v>197</v>
      </c>
      <c r="BC51" s="51">
        <v>0.67400000000000004</v>
      </c>
      <c r="BD51" s="51">
        <v>0.185</v>
      </c>
      <c r="BE51" s="42" t="s">
        <v>197</v>
      </c>
      <c r="BF51" s="42" t="s">
        <v>197</v>
      </c>
      <c r="BG51" s="42" t="s">
        <v>197</v>
      </c>
      <c r="BH51" s="51">
        <v>0.14899999999999999</v>
      </c>
      <c r="BI51" s="48">
        <v>27</v>
      </c>
      <c r="BJ51" s="42">
        <v>-13.38</v>
      </c>
      <c r="BK51" s="42">
        <v>-28.8</v>
      </c>
      <c r="BL51" s="42" t="s">
        <v>1104</v>
      </c>
      <c r="BM51" s="42" t="s">
        <v>678</v>
      </c>
      <c r="BN51" s="42" t="s">
        <v>1081</v>
      </c>
    </row>
    <row r="52" spans="2:66" x14ac:dyDescent="0.3">
      <c r="B52" s="42">
        <v>44</v>
      </c>
      <c r="C52" s="42">
        <v>8</v>
      </c>
      <c r="D52" s="42" t="s">
        <v>367</v>
      </c>
      <c r="E52" s="42" t="s">
        <v>1191</v>
      </c>
      <c r="F52" s="42">
        <v>3</v>
      </c>
      <c r="G52" s="42" t="s">
        <v>1026</v>
      </c>
      <c r="H52" s="42" t="s">
        <v>691</v>
      </c>
      <c r="I52" s="42"/>
      <c r="J52" s="42" t="s">
        <v>1237</v>
      </c>
      <c r="K52" s="42" t="s">
        <v>692</v>
      </c>
      <c r="L52" s="42">
        <v>350</v>
      </c>
      <c r="M52" s="42">
        <v>0</v>
      </c>
      <c r="N52" s="55">
        <v>36</v>
      </c>
      <c r="O52" s="42" t="s">
        <v>1427</v>
      </c>
      <c r="P52" s="45">
        <v>0.16500000000000001</v>
      </c>
      <c r="Q52" s="45">
        <v>0.58399999999999996</v>
      </c>
      <c r="R52" s="45">
        <v>0.251</v>
      </c>
      <c r="S52" s="45">
        <f>102/1000*1.72</f>
        <v>0.17543999999999998</v>
      </c>
      <c r="T52" s="42" t="s">
        <v>197</v>
      </c>
      <c r="U52" s="44">
        <v>0.7</v>
      </c>
      <c r="V52" s="42">
        <v>5.8</v>
      </c>
      <c r="W52" s="42" t="s">
        <v>197</v>
      </c>
      <c r="X52" s="42" t="s">
        <v>1404</v>
      </c>
      <c r="Y52" s="42" t="s">
        <v>1406</v>
      </c>
      <c r="Z52" s="42" t="s">
        <v>694</v>
      </c>
      <c r="AA52" s="42" t="s">
        <v>452</v>
      </c>
      <c r="AB52" s="42">
        <v>18.600000000000001</v>
      </c>
      <c r="AC52" s="42">
        <v>510</v>
      </c>
      <c r="AD52" s="46">
        <v>8.7743732590529252E-3</v>
      </c>
      <c r="AE52" s="42" t="s">
        <v>1428</v>
      </c>
      <c r="AF52" s="42" t="s">
        <v>659</v>
      </c>
      <c r="AG52" s="42"/>
      <c r="AH52" s="42" t="s">
        <v>449</v>
      </c>
      <c r="AI52" s="45">
        <v>9.8000000000000004E-2</v>
      </c>
      <c r="AJ52" s="42" t="s">
        <v>197</v>
      </c>
      <c r="AK52" s="51">
        <v>0.63500000000000001</v>
      </c>
      <c r="AL52" s="42"/>
      <c r="AM52" s="51">
        <v>3.7699999999999997E-2</v>
      </c>
      <c r="AN52" s="51">
        <v>7.1000000000000004E-3</v>
      </c>
      <c r="AO52" s="51">
        <v>4.4000000000000003E-3</v>
      </c>
      <c r="AP52" s="51">
        <v>0.2162</v>
      </c>
      <c r="AQ52" s="42" t="s">
        <v>197</v>
      </c>
      <c r="AR52" s="42" t="s">
        <v>197</v>
      </c>
      <c r="AS52" s="42" t="s">
        <v>197</v>
      </c>
      <c r="AT52" s="53">
        <v>0.68</v>
      </c>
      <c r="AU52" s="47">
        <f>AM52/AK52*12.0107/1.00784</f>
        <v>0.70752917598468934</v>
      </c>
      <c r="AV52" s="53">
        <v>0.26</v>
      </c>
      <c r="AW52" s="55">
        <f t="shared" si="1"/>
        <v>104.2996579223901</v>
      </c>
      <c r="AX52" s="42" t="s">
        <v>197</v>
      </c>
      <c r="AY52" s="42" t="s">
        <v>197</v>
      </c>
      <c r="AZ52" s="42" t="s">
        <v>197</v>
      </c>
      <c r="BA52" s="42" t="s">
        <v>197</v>
      </c>
      <c r="BB52" s="42" t="s">
        <v>197</v>
      </c>
      <c r="BC52" s="51">
        <v>0.57199999999999995</v>
      </c>
      <c r="BD52" s="51">
        <v>0.312</v>
      </c>
      <c r="BE52" s="42" t="s">
        <v>197</v>
      </c>
      <c r="BF52" s="42" t="s">
        <v>197</v>
      </c>
      <c r="BG52" s="42" t="s">
        <v>197</v>
      </c>
      <c r="BH52" s="51">
        <v>0.22</v>
      </c>
      <c r="BI52" s="48">
        <v>35</v>
      </c>
      <c r="BJ52" s="42">
        <v>-13.13</v>
      </c>
      <c r="BK52" s="42">
        <v>-27.6</v>
      </c>
      <c r="BL52" s="42" t="s">
        <v>1105</v>
      </c>
      <c r="BM52" s="42" t="s">
        <v>1126</v>
      </c>
      <c r="BN52" s="42" t="s">
        <v>1082</v>
      </c>
    </row>
    <row r="53" spans="2:66" x14ac:dyDescent="0.3">
      <c r="B53" s="42">
        <v>45</v>
      </c>
      <c r="C53" s="42">
        <v>8</v>
      </c>
      <c r="D53" s="42" t="s">
        <v>367</v>
      </c>
      <c r="E53" s="42" t="s">
        <v>1192</v>
      </c>
      <c r="F53" s="42">
        <v>3</v>
      </c>
      <c r="G53" s="42" t="s">
        <v>1026</v>
      </c>
      <c r="H53" s="42" t="s">
        <v>691</v>
      </c>
      <c r="I53" s="42"/>
      <c r="J53" s="42" t="s">
        <v>1237</v>
      </c>
      <c r="K53" s="42" t="s">
        <v>692</v>
      </c>
      <c r="L53" s="42">
        <v>550</v>
      </c>
      <c r="M53" s="42">
        <v>0</v>
      </c>
      <c r="N53" s="55">
        <v>51</v>
      </c>
      <c r="O53" s="42" t="s">
        <v>1427</v>
      </c>
      <c r="P53" s="45">
        <v>0.16500000000000001</v>
      </c>
      <c r="Q53" s="45">
        <v>0.58399999999999996</v>
      </c>
      <c r="R53" s="45">
        <v>0.251</v>
      </c>
      <c r="S53" s="45">
        <f>102/1000*1.72</f>
        <v>0.17543999999999998</v>
      </c>
      <c r="T53" s="42" t="s">
        <v>197</v>
      </c>
      <c r="U53" s="44">
        <v>0.7</v>
      </c>
      <c r="V53" s="42">
        <v>5.8</v>
      </c>
      <c r="W53" s="42" t="s">
        <v>197</v>
      </c>
      <c r="X53" s="42" t="s">
        <v>1404</v>
      </c>
      <c r="Y53" s="42" t="s">
        <v>1406</v>
      </c>
      <c r="Z53" s="42" t="s">
        <v>694</v>
      </c>
      <c r="AA53" s="42" t="s">
        <v>452</v>
      </c>
      <c r="AB53" s="42">
        <v>18.600000000000001</v>
      </c>
      <c r="AC53" s="42">
        <v>510</v>
      </c>
      <c r="AD53" s="46">
        <v>9.9212598425196859E-3</v>
      </c>
      <c r="AE53" s="42" t="s">
        <v>1428</v>
      </c>
      <c r="AF53" s="42" t="s">
        <v>659</v>
      </c>
      <c r="AG53" s="42"/>
      <c r="AH53" s="42" t="s">
        <v>449</v>
      </c>
      <c r="AI53" s="45">
        <v>0.115</v>
      </c>
      <c r="AJ53" s="42" t="s">
        <v>197</v>
      </c>
      <c r="AK53" s="51">
        <v>0.71699999999999997</v>
      </c>
      <c r="AL53" s="42"/>
      <c r="AM53" s="51">
        <v>2.92E-2</v>
      </c>
      <c r="AN53" s="51">
        <v>7.6E-3</v>
      </c>
      <c r="AO53" s="51">
        <v>1.1999999999999999E-3</v>
      </c>
      <c r="AP53" s="51">
        <v>0.13550000000000001</v>
      </c>
      <c r="AQ53" s="42" t="s">
        <v>197</v>
      </c>
      <c r="AR53" s="42" t="s">
        <v>197</v>
      </c>
      <c r="AS53" s="42" t="s">
        <v>197</v>
      </c>
      <c r="AT53" s="53">
        <v>0.47</v>
      </c>
      <c r="AU53" s="47">
        <f>AM53/AK53*12.0107/1.00784</f>
        <v>0.48533367298566132</v>
      </c>
      <c r="AV53" s="53">
        <v>0.14000000000000001</v>
      </c>
      <c r="AW53" s="55">
        <f t="shared" si="1"/>
        <v>110.02036232604874</v>
      </c>
      <c r="AX53" s="42" t="s">
        <v>197</v>
      </c>
      <c r="AY53" s="42" t="s">
        <v>197</v>
      </c>
      <c r="AZ53" s="42" t="s">
        <v>197</v>
      </c>
      <c r="BA53" s="42" t="s">
        <v>197</v>
      </c>
      <c r="BB53" s="42" t="s">
        <v>197</v>
      </c>
      <c r="BC53" s="51">
        <v>0.67400000000000004</v>
      </c>
      <c r="BD53" s="51">
        <v>0.185</v>
      </c>
      <c r="BE53" s="42" t="s">
        <v>197</v>
      </c>
      <c r="BF53" s="42" t="s">
        <v>197</v>
      </c>
      <c r="BG53" s="42" t="s">
        <v>197</v>
      </c>
      <c r="BH53" s="51">
        <v>0.14899999999999999</v>
      </c>
      <c r="BI53" s="48">
        <v>27</v>
      </c>
      <c r="BJ53" s="42">
        <v>-13.38</v>
      </c>
      <c r="BK53" s="42">
        <v>-27.6</v>
      </c>
      <c r="BL53" s="42" t="s">
        <v>1106</v>
      </c>
      <c r="BM53" s="42" t="s">
        <v>1127</v>
      </c>
      <c r="BN53" s="42" t="s">
        <v>1083</v>
      </c>
    </row>
    <row r="54" spans="2:66" x14ac:dyDescent="0.3">
      <c r="B54" s="42">
        <v>46</v>
      </c>
      <c r="C54" s="42">
        <v>31</v>
      </c>
      <c r="D54" s="42" t="s">
        <v>388</v>
      </c>
      <c r="E54" s="42" t="s">
        <v>1241</v>
      </c>
      <c r="F54" s="42">
        <v>4</v>
      </c>
      <c r="G54" s="42" t="s">
        <v>1050</v>
      </c>
      <c r="H54" s="42" t="s">
        <v>691</v>
      </c>
      <c r="I54" s="42"/>
      <c r="J54" s="42" t="s">
        <v>1051</v>
      </c>
      <c r="K54" s="42" t="s">
        <v>1047</v>
      </c>
      <c r="L54" s="42">
        <v>1200</v>
      </c>
      <c r="M54" s="42"/>
      <c r="N54" s="42"/>
      <c r="O54" s="42" t="s">
        <v>1055</v>
      </c>
      <c r="P54" s="44">
        <v>0.12</v>
      </c>
      <c r="Q54" s="44">
        <v>0.54</v>
      </c>
      <c r="R54" s="44">
        <f t="shared" ref="R54:R73" si="10">1-P54-Q54</f>
        <v>0.33999999999999997</v>
      </c>
      <c r="S54" s="42"/>
      <c r="T54" s="42"/>
      <c r="U54" s="42"/>
      <c r="V54" s="42">
        <v>5.4</v>
      </c>
      <c r="W54" s="42" t="s">
        <v>197</v>
      </c>
      <c r="X54" s="42" t="s">
        <v>1073</v>
      </c>
      <c r="Y54" s="42" t="s">
        <v>1398</v>
      </c>
      <c r="Z54" s="42" t="s">
        <v>645</v>
      </c>
      <c r="AA54" s="42" t="s">
        <v>451</v>
      </c>
      <c r="AB54" s="42">
        <v>12</v>
      </c>
      <c r="AC54" s="42">
        <v>959</v>
      </c>
      <c r="AD54" s="42"/>
      <c r="AE54" s="42"/>
      <c r="AF54" s="42" t="s">
        <v>659</v>
      </c>
      <c r="AG54" s="42" t="s">
        <v>1076</v>
      </c>
      <c r="AH54" s="42"/>
      <c r="AI54" s="45">
        <v>0.39300000000000002</v>
      </c>
      <c r="AJ54" s="42" t="s">
        <v>197</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197</v>
      </c>
      <c r="BJ54" s="42">
        <v>-13.8</v>
      </c>
      <c r="BK54" s="42"/>
      <c r="BL54" s="42" t="s">
        <v>197</v>
      </c>
      <c r="BM54" s="42" t="s">
        <v>197</v>
      </c>
      <c r="BN54" s="42" t="s">
        <v>197</v>
      </c>
    </row>
    <row r="55" spans="2:66" x14ac:dyDescent="0.3">
      <c r="B55" s="42">
        <v>47</v>
      </c>
      <c r="C55" s="42">
        <v>31</v>
      </c>
      <c r="D55" s="42" t="s">
        <v>388</v>
      </c>
      <c r="E55" s="42" t="s">
        <v>1238</v>
      </c>
      <c r="F55" s="42">
        <v>4</v>
      </c>
      <c r="G55" s="42" t="s">
        <v>1050</v>
      </c>
      <c r="H55" s="42" t="s">
        <v>691</v>
      </c>
      <c r="I55" s="42"/>
      <c r="J55" s="42" t="s">
        <v>1051</v>
      </c>
      <c r="K55" s="42" t="s">
        <v>1047</v>
      </c>
      <c r="L55" s="42">
        <v>1200</v>
      </c>
      <c r="M55" s="42"/>
      <c r="N55" s="42"/>
      <c r="O55" s="42" t="s">
        <v>1055</v>
      </c>
      <c r="P55" s="44">
        <v>0.12</v>
      </c>
      <c r="Q55" s="44">
        <v>0.54</v>
      </c>
      <c r="R55" s="44">
        <f t="shared" si="10"/>
        <v>0.33999999999999997</v>
      </c>
      <c r="S55" s="42"/>
      <c r="T55" s="42"/>
      <c r="U55" s="42"/>
      <c r="V55" s="42">
        <v>5.4</v>
      </c>
      <c r="W55" s="42" t="s">
        <v>197</v>
      </c>
      <c r="X55" s="42" t="s">
        <v>1073</v>
      </c>
      <c r="Y55" s="42" t="s">
        <v>1398</v>
      </c>
      <c r="Z55" s="42" t="s">
        <v>645</v>
      </c>
      <c r="AA55" s="42" t="s">
        <v>451</v>
      </c>
      <c r="AB55" s="42">
        <v>12</v>
      </c>
      <c r="AC55" s="42">
        <v>959</v>
      </c>
      <c r="AD55" s="42"/>
      <c r="AE55" s="42"/>
      <c r="AF55" s="42" t="s">
        <v>659</v>
      </c>
      <c r="AG55" s="42" t="s">
        <v>1076</v>
      </c>
      <c r="AH55" s="42"/>
      <c r="AI55" s="45">
        <v>0.39300000000000002</v>
      </c>
      <c r="AJ55" s="42" t="s">
        <v>197</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197</v>
      </c>
      <c r="BJ55" s="42">
        <v>-13.8</v>
      </c>
      <c r="BK55" s="42"/>
      <c r="BL55" s="42" t="s">
        <v>197</v>
      </c>
      <c r="BM55" s="42" t="s">
        <v>197</v>
      </c>
      <c r="BN55" s="42" t="s">
        <v>197</v>
      </c>
    </row>
    <row r="56" spans="2:66" x14ac:dyDescent="0.3">
      <c r="B56" s="42">
        <v>48</v>
      </c>
      <c r="C56" s="42">
        <v>32</v>
      </c>
      <c r="D56" s="42" t="s">
        <v>389</v>
      </c>
      <c r="E56" s="42" t="s">
        <v>1239</v>
      </c>
      <c r="F56" s="42">
        <v>4</v>
      </c>
      <c r="G56" s="42" t="s">
        <v>1050</v>
      </c>
      <c r="H56" s="42" t="s">
        <v>691</v>
      </c>
      <c r="I56" s="42"/>
      <c r="J56" s="42" t="s">
        <v>1051</v>
      </c>
      <c r="K56" s="42" t="s">
        <v>1047</v>
      </c>
      <c r="L56" s="42">
        <v>1200</v>
      </c>
      <c r="M56" s="42"/>
      <c r="N56" s="42"/>
      <c r="O56" s="42" t="s">
        <v>1056</v>
      </c>
      <c r="P56" s="44">
        <v>7.0000000000000007E-2</v>
      </c>
      <c r="Q56" s="44">
        <v>0.4</v>
      </c>
      <c r="R56" s="44">
        <f t="shared" si="10"/>
        <v>0.52999999999999992</v>
      </c>
      <c r="S56" s="42"/>
      <c r="T56" s="42"/>
      <c r="U56" s="42"/>
      <c r="V56" s="42">
        <v>5.5</v>
      </c>
      <c r="W56" s="42" t="s">
        <v>197</v>
      </c>
      <c r="X56" s="42" t="s">
        <v>1074</v>
      </c>
      <c r="Y56" s="42" t="s">
        <v>1397</v>
      </c>
      <c r="Z56" s="42" t="s">
        <v>645</v>
      </c>
      <c r="AA56" s="42" t="s">
        <v>451</v>
      </c>
      <c r="AB56" s="42">
        <v>11</v>
      </c>
      <c r="AC56" s="42">
        <v>164</v>
      </c>
      <c r="AD56" s="42"/>
      <c r="AE56" s="42"/>
      <c r="AF56" s="42" t="s">
        <v>659</v>
      </c>
      <c r="AG56" s="42" t="s">
        <v>1076</v>
      </c>
      <c r="AH56" s="42"/>
      <c r="AI56" s="45">
        <v>0.39300000000000002</v>
      </c>
      <c r="AJ56" s="42" t="s">
        <v>197</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197</v>
      </c>
      <c r="BJ56" s="42">
        <v>-13.8</v>
      </c>
      <c r="BK56" s="42"/>
      <c r="BL56" s="42" t="s">
        <v>197</v>
      </c>
      <c r="BM56" s="42" t="s">
        <v>197</v>
      </c>
      <c r="BN56" s="42" t="s">
        <v>197</v>
      </c>
    </row>
    <row r="57" spans="2:66" x14ac:dyDescent="0.3">
      <c r="B57" s="42">
        <v>49</v>
      </c>
      <c r="C57" s="42">
        <v>33</v>
      </c>
      <c r="D57" s="54" t="s">
        <v>390</v>
      </c>
      <c r="E57" s="42" t="s">
        <v>1242</v>
      </c>
      <c r="F57" s="42">
        <v>3</v>
      </c>
      <c r="G57" s="42" t="s">
        <v>1372</v>
      </c>
      <c r="H57" s="42" t="s">
        <v>691</v>
      </c>
      <c r="I57" s="42"/>
      <c r="J57" s="42" t="s">
        <v>1052</v>
      </c>
      <c r="K57" s="42" t="s">
        <v>1054</v>
      </c>
      <c r="L57" s="42">
        <v>105</v>
      </c>
      <c r="M57" s="42" t="s">
        <v>197</v>
      </c>
      <c r="N57" s="42" t="s">
        <v>197</v>
      </c>
      <c r="O57" s="42" t="s">
        <v>1057</v>
      </c>
      <c r="P57" s="44">
        <v>0.06</v>
      </c>
      <c r="Q57" s="44">
        <v>0.83</v>
      </c>
      <c r="R57" s="44">
        <f t="shared" si="10"/>
        <v>0.10999999999999999</v>
      </c>
      <c r="S57" s="46">
        <f t="shared" ref="S57:S73" si="12">12/1000*1.72</f>
        <v>2.0639999999999999E-2</v>
      </c>
      <c r="T57" s="51">
        <v>0.16500000000000001</v>
      </c>
      <c r="U57" s="44">
        <v>0.6</v>
      </c>
      <c r="V57" s="42">
        <v>6.8</v>
      </c>
      <c r="W57" s="42" t="s">
        <v>197</v>
      </c>
      <c r="X57" s="42" t="s">
        <v>1075</v>
      </c>
      <c r="Y57" s="42" t="s">
        <v>1395</v>
      </c>
      <c r="Z57" s="42" t="s">
        <v>694</v>
      </c>
      <c r="AA57" s="42" t="s">
        <v>452</v>
      </c>
      <c r="AB57" s="42">
        <v>20</v>
      </c>
      <c r="AC57" s="42">
        <v>365</v>
      </c>
      <c r="AD57" s="46">
        <v>1.1999999999999999E-3</v>
      </c>
      <c r="AE57" s="42" t="s">
        <v>1371</v>
      </c>
      <c r="AF57" s="42" t="s">
        <v>659</v>
      </c>
      <c r="AG57" s="42"/>
      <c r="AH57" s="42" t="s">
        <v>449</v>
      </c>
      <c r="AI57" s="51">
        <v>1.4999999999999999E-2</v>
      </c>
      <c r="AJ57" s="42" t="s">
        <v>197</v>
      </c>
      <c r="AK57" s="46">
        <v>0.47700000000000004</v>
      </c>
      <c r="AL57" s="42" t="s">
        <v>197</v>
      </c>
      <c r="AM57" s="46">
        <v>6.5000000000000002E-2</v>
      </c>
      <c r="AN57" s="46">
        <v>4.0000000000000001E-3</v>
      </c>
      <c r="AO57" s="42" t="s">
        <v>197</v>
      </c>
      <c r="AP57" s="45">
        <v>0.56499999999999995</v>
      </c>
      <c r="AQ57" s="48">
        <f>0.4/100*1000*1000</f>
        <v>4000</v>
      </c>
      <c r="AR57" s="42">
        <f>5.5/100*1000*1000</f>
        <v>55000</v>
      </c>
      <c r="AS57" s="42" t="s">
        <v>197</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197</v>
      </c>
      <c r="AZ57" s="42">
        <v>15</v>
      </c>
      <c r="BA57" s="42">
        <v>1.8</v>
      </c>
      <c r="BB57" s="42" t="s">
        <v>197</v>
      </c>
      <c r="BC57" s="49">
        <v>0.17499999999999999</v>
      </c>
      <c r="BD57" s="45">
        <v>0.81100000000000005</v>
      </c>
      <c r="BE57" s="42" t="s">
        <v>859</v>
      </c>
      <c r="BF57" s="42" t="s">
        <v>197</v>
      </c>
      <c r="BG57" s="42" t="s">
        <v>197</v>
      </c>
      <c r="BH57" s="42" t="s">
        <v>197</v>
      </c>
      <c r="BI57" s="42" t="s">
        <v>197</v>
      </c>
      <c r="BJ57" s="42">
        <v>-12.82</v>
      </c>
      <c r="BK57" s="42">
        <v>-27.28</v>
      </c>
      <c r="BL57" s="42" t="s">
        <v>197</v>
      </c>
      <c r="BM57" s="42" t="s">
        <v>197</v>
      </c>
      <c r="BN57" s="42" t="s">
        <v>197</v>
      </c>
    </row>
    <row r="58" spans="2:66" x14ac:dyDescent="0.3">
      <c r="B58" s="42">
        <v>50</v>
      </c>
      <c r="C58" s="42">
        <v>33</v>
      </c>
      <c r="D58" s="54" t="s">
        <v>390</v>
      </c>
      <c r="E58" s="42" t="s">
        <v>1243</v>
      </c>
      <c r="F58" s="42">
        <v>3</v>
      </c>
      <c r="G58" s="42" t="s">
        <v>1373</v>
      </c>
      <c r="H58" s="42" t="s">
        <v>691</v>
      </c>
      <c r="I58" s="42"/>
      <c r="J58" s="42" t="s">
        <v>1378</v>
      </c>
      <c r="K58" s="42" t="s">
        <v>1048</v>
      </c>
      <c r="L58" s="42">
        <v>230</v>
      </c>
      <c r="M58" s="42">
        <f>6*60</f>
        <v>360</v>
      </c>
      <c r="N58" s="42" t="s">
        <v>197</v>
      </c>
      <c r="O58" s="42" t="s">
        <v>1058</v>
      </c>
      <c r="P58" s="44">
        <v>0.06</v>
      </c>
      <c r="Q58" s="44">
        <v>0.83</v>
      </c>
      <c r="R58" s="44">
        <f t="shared" si="10"/>
        <v>0.10999999999999999</v>
      </c>
      <c r="S58" s="46">
        <f t="shared" si="12"/>
        <v>2.0639999999999999E-2</v>
      </c>
      <c r="T58" s="51">
        <v>0.16500000000000001</v>
      </c>
      <c r="U58" s="44">
        <v>0.6</v>
      </c>
      <c r="V58" s="42">
        <v>6.8</v>
      </c>
      <c r="W58" s="42" t="s">
        <v>197</v>
      </c>
      <c r="X58" s="42" t="s">
        <v>1075</v>
      </c>
      <c r="Y58" s="42" t="s">
        <v>1395</v>
      </c>
      <c r="Z58" s="42" t="s">
        <v>694</v>
      </c>
      <c r="AA58" s="42" t="s">
        <v>452</v>
      </c>
      <c r="AB58" s="42">
        <v>20</v>
      </c>
      <c r="AC58" s="42">
        <v>365</v>
      </c>
      <c r="AD58" s="46">
        <v>1.1999999999999999E-3</v>
      </c>
      <c r="AE58" s="42" t="s">
        <v>1371</v>
      </c>
      <c r="AF58" s="42" t="s">
        <v>659</v>
      </c>
      <c r="AG58" s="42"/>
      <c r="AH58" s="42" t="s">
        <v>449</v>
      </c>
      <c r="AI58" s="51">
        <v>7.2999999999999995E-2</v>
      </c>
      <c r="AJ58" s="42" t="s">
        <v>197</v>
      </c>
      <c r="AK58" s="46">
        <v>0.59899999999999998</v>
      </c>
      <c r="AL58" s="42" t="s">
        <v>197</v>
      </c>
      <c r="AM58" s="46">
        <v>0.06</v>
      </c>
      <c r="AN58" s="46">
        <v>4.0000000000000001E-3</v>
      </c>
      <c r="AO58" s="42" t="s">
        <v>197</v>
      </c>
      <c r="AP58" s="45">
        <v>0.40700000000000003</v>
      </c>
      <c r="AQ58" s="48">
        <f>0.2/100*1000*1000</f>
        <v>2000</v>
      </c>
      <c r="AR58" s="42">
        <f>3/100*1000*1000</f>
        <v>30000</v>
      </c>
      <c r="AS58" s="42" t="s">
        <v>197</v>
      </c>
      <c r="AT58" s="42"/>
      <c r="AU58" s="47">
        <f t="shared" si="13"/>
        <v>1.1937163887211075</v>
      </c>
      <c r="AV58" s="47">
        <f t="shared" si="14"/>
        <v>0.51008560530859559</v>
      </c>
      <c r="AW58" s="42">
        <f t="shared" si="15"/>
        <v>174.63622644808382</v>
      </c>
      <c r="AX58" s="42">
        <v>4.0999999999999996</v>
      </c>
      <c r="AY58" s="42" t="s">
        <v>197</v>
      </c>
      <c r="AZ58" s="42">
        <v>30</v>
      </c>
      <c r="BA58" s="42">
        <v>3.8</v>
      </c>
      <c r="BB58" s="42" t="s">
        <v>197</v>
      </c>
      <c r="BC58" s="49">
        <v>0.313</v>
      </c>
      <c r="BD58" s="45">
        <v>0.67200000000000004</v>
      </c>
      <c r="BE58" s="42" t="s">
        <v>859</v>
      </c>
      <c r="BF58" s="42" t="s">
        <v>197</v>
      </c>
      <c r="BG58" s="42" t="s">
        <v>197</v>
      </c>
      <c r="BH58" s="42" t="s">
        <v>197</v>
      </c>
      <c r="BI58" s="42" t="s">
        <v>197</v>
      </c>
      <c r="BJ58" s="42">
        <v>-12.9</v>
      </c>
      <c r="BK58" s="42">
        <v>-27.28</v>
      </c>
      <c r="BL58" s="42" t="s">
        <v>197</v>
      </c>
      <c r="BM58" s="42" t="s">
        <v>197</v>
      </c>
      <c r="BN58" s="42" t="s">
        <v>197</v>
      </c>
    </row>
    <row r="59" spans="2:66" x14ac:dyDescent="0.3">
      <c r="B59" s="42">
        <v>51</v>
      </c>
      <c r="C59" s="42">
        <v>33</v>
      </c>
      <c r="D59" s="54" t="s">
        <v>390</v>
      </c>
      <c r="E59" s="42" t="s">
        <v>1244</v>
      </c>
      <c r="F59" s="42">
        <v>3</v>
      </c>
      <c r="G59" s="42" t="s">
        <v>1372</v>
      </c>
      <c r="H59" s="42" t="s">
        <v>691</v>
      </c>
      <c r="I59" s="42"/>
      <c r="J59" s="42" t="s">
        <v>1379</v>
      </c>
      <c r="K59" s="42" t="s">
        <v>1049</v>
      </c>
      <c r="L59" s="42">
        <v>600</v>
      </c>
      <c r="M59" s="42">
        <v>20</v>
      </c>
      <c r="N59" s="79" t="s">
        <v>197</v>
      </c>
      <c r="O59" s="42" t="s">
        <v>1059</v>
      </c>
      <c r="P59" s="44">
        <v>0.06</v>
      </c>
      <c r="Q59" s="44">
        <v>0.83</v>
      </c>
      <c r="R59" s="44">
        <f t="shared" si="10"/>
        <v>0.10999999999999999</v>
      </c>
      <c r="S59" s="46">
        <f t="shared" si="12"/>
        <v>2.0639999999999999E-2</v>
      </c>
      <c r="T59" s="51">
        <v>0.16500000000000001</v>
      </c>
      <c r="U59" s="44">
        <v>0.6</v>
      </c>
      <c r="V59" s="42">
        <v>6.8</v>
      </c>
      <c r="W59" s="42" t="s">
        <v>197</v>
      </c>
      <c r="X59" s="42" t="s">
        <v>1075</v>
      </c>
      <c r="Y59" s="42" t="s">
        <v>1395</v>
      </c>
      <c r="Z59" s="42" t="s">
        <v>694</v>
      </c>
      <c r="AA59" s="42" t="s">
        <v>452</v>
      </c>
      <c r="AB59" s="42">
        <v>20</v>
      </c>
      <c r="AC59" s="42">
        <v>365</v>
      </c>
      <c r="AD59" s="46">
        <v>1.2E-2</v>
      </c>
      <c r="AE59" s="42" t="s">
        <v>1371</v>
      </c>
      <c r="AF59" s="42" t="s">
        <v>659</v>
      </c>
      <c r="AG59" s="42"/>
      <c r="AH59" s="42" t="s">
        <v>449</v>
      </c>
      <c r="AI59" s="51">
        <v>1.4999999999999999E-2</v>
      </c>
      <c r="AJ59" s="42" t="s">
        <v>197</v>
      </c>
      <c r="AK59" s="46">
        <v>0.83200000000000007</v>
      </c>
      <c r="AL59" s="42" t="s">
        <v>197</v>
      </c>
      <c r="AM59" s="46">
        <v>2.1000000000000001E-2</v>
      </c>
      <c r="AN59" s="46">
        <v>1.3999999999999999E-2</v>
      </c>
      <c r="AO59" s="42" t="s">
        <v>197</v>
      </c>
      <c r="AP59" s="45">
        <v>8.6999999999999994E-2</v>
      </c>
      <c r="AQ59" s="48">
        <f>1.8/100*1000*1000</f>
        <v>18000.000000000004</v>
      </c>
      <c r="AR59" s="42">
        <f>20.4/100*1000*1000</f>
        <v>204000</v>
      </c>
      <c r="AS59" s="42" t="s">
        <v>197</v>
      </c>
      <c r="AT59" s="42"/>
      <c r="AU59" s="47">
        <f t="shared" si="13"/>
        <v>0.30079644338387046</v>
      </c>
      <c r="AV59" s="47">
        <f t="shared" si="14"/>
        <v>7.8500316426026617E-2</v>
      </c>
      <c r="AW59" s="42">
        <f t="shared" si="15"/>
        <v>69.304717579206169</v>
      </c>
      <c r="AX59" s="42">
        <v>9.5</v>
      </c>
      <c r="AY59" s="42" t="s">
        <v>197</v>
      </c>
      <c r="AZ59" s="42">
        <v>13</v>
      </c>
      <c r="BA59" s="42">
        <v>39.1</v>
      </c>
      <c r="BB59" s="42" t="s">
        <v>197</v>
      </c>
      <c r="BC59" s="49">
        <v>0.80300000000000005</v>
      </c>
      <c r="BD59" s="45">
        <v>0.123</v>
      </c>
      <c r="BE59" s="42" t="s">
        <v>859</v>
      </c>
      <c r="BF59" s="42" t="s">
        <v>197</v>
      </c>
      <c r="BG59" s="42" t="s">
        <v>197</v>
      </c>
      <c r="BH59" s="42" t="s">
        <v>197</v>
      </c>
      <c r="BI59" s="42" t="s">
        <v>197</v>
      </c>
      <c r="BJ59" s="42">
        <v>-12.97</v>
      </c>
      <c r="BK59" s="42">
        <v>-27.28</v>
      </c>
      <c r="BL59" s="42" t="s">
        <v>197</v>
      </c>
      <c r="BM59" s="42" t="s">
        <v>1112</v>
      </c>
      <c r="BN59" s="42" t="s">
        <v>1089</v>
      </c>
    </row>
    <row r="60" spans="2:66" x14ac:dyDescent="0.3">
      <c r="B60" s="42">
        <v>52</v>
      </c>
      <c r="C60" s="42">
        <v>33</v>
      </c>
      <c r="D60" s="54" t="s">
        <v>390</v>
      </c>
      <c r="E60" s="42" t="s">
        <v>1245</v>
      </c>
      <c r="F60" s="42">
        <v>3</v>
      </c>
      <c r="G60" s="42" t="s">
        <v>1372</v>
      </c>
      <c r="H60" s="42" t="s">
        <v>691</v>
      </c>
      <c r="I60" s="42"/>
      <c r="J60" s="42" t="s">
        <v>1380</v>
      </c>
      <c r="K60" s="42" t="s">
        <v>692</v>
      </c>
      <c r="L60" s="42">
        <v>369</v>
      </c>
      <c r="M60" s="42">
        <v>0</v>
      </c>
      <c r="N60" s="42">
        <v>2.5</v>
      </c>
      <c r="O60" s="42" t="s">
        <v>1060</v>
      </c>
      <c r="P60" s="44">
        <v>0.06</v>
      </c>
      <c r="Q60" s="44">
        <v>0.83</v>
      </c>
      <c r="R60" s="44">
        <f t="shared" si="10"/>
        <v>0.10999999999999999</v>
      </c>
      <c r="S60" s="46">
        <f t="shared" si="12"/>
        <v>2.0639999999999999E-2</v>
      </c>
      <c r="T60" s="51">
        <v>0.16500000000000001</v>
      </c>
      <c r="U60" s="44">
        <v>0.6</v>
      </c>
      <c r="V60" s="42">
        <v>6.8</v>
      </c>
      <c r="W60" s="42" t="s">
        <v>197</v>
      </c>
      <c r="X60" s="42" t="s">
        <v>1075</v>
      </c>
      <c r="Y60" s="42" t="s">
        <v>1395</v>
      </c>
      <c r="Z60" s="42" t="s">
        <v>694</v>
      </c>
      <c r="AA60" s="42" t="s">
        <v>452</v>
      </c>
      <c r="AB60" s="42">
        <v>20</v>
      </c>
      <c r="AC60" s="42">
        <v>365</v>
      </c>
      <c r="AD60" s="46">
        <v>1.2E-2</v>
      </c>
      <c r="AE60" s="42" t="s">
        <v>1371</v>
      </c>
      <c r="AF60" s="42" t="s">
        <v>659</v>
      </c>
      <c r="AG60" s="42"/>
      <c r="AH60" s="42" t="s">
        <v>449</v>
      </c>
      <c r="AI60" s="51">
        <v>2.5000000000000001E-2</v>
      </c>
      <c r="AJ60" s="42" t="s">
        <v>197</v>
      </c>
      <c r="AK60" s="46">
        <v>0.74199999999999999</v>
      </c>
      <c r="AL60" s="42" t="s">
        <v>197</v>
      </c>
      <c r="AM60" s="46">
        <v>4.5999999999999999E-2</v>
      </c>
      <c r="AN60" s="46">
        <v>6.0000000000000001E-3</v>
      </c>
      <c r="AO60" s="42" t="s">
        <v>197</v>
      </c>
      <c r="AP60" s="45">
        <v>0.23300000000000001</v>
      </c>
      <c r="AQ60" s="48">
        <f>0.8/100*1000*1000</f>
        <v>8000</v>
      </c>
      <c r="AR60" s="42">
        <f>14/100*1000*1000</f>
        <v>140000</v>
      </c>
      <c r="AS60" s="42" t="s">
        <v>197</v>
      </c>
      <c r="AT60" s="42"/>
      <c r="AU60" s="47">
        <f t="shared" si="13"/>
        <v>0.73880641003641956</v>
      </c>
      <c r="AV60" s="47">
        <f t="shared" si="14"/>
        <v>0.23573686124924589</v>
      </c>
      <c r="AW60" s="42">
        <f t="shared" si="15"/>
        <v>144.21823041121667</v>
      </c>
      <c r="AX60" s="42">
        <v>9.1999999999999993</v>
      </c>
      <c r="AY60" s="42" t="s">
        <v>197</v>
      </c>
      <c r="AZ60" s="42">
        <v>21</v>
      </c>
      <c r="BA60" s="42">
        <v>1.5</v>
      </c>
      <c r="BB60" s="42" t="s">
        <v>197</v>
      </c>
      <c r="BC60" s="45">
        <v>0.627</v>
      </c>
      <c r="BD60" s="45">
        <v>0.34799999999999998</v>
      </c>
      <c r="BE60" s="42" t="s">
        <v>859</v>
      </c>
      <c r="BF60" s="42" t="s">
        <v>197</v>
      </c>
      <c r="BG60" s="42" t="s">
        <v>197</v>
      </c>
      <c r="BH60" s="42" t="s">
        <v>197</v>
      </c>
      <c r="BI60" s="42" t="s">
        <v>197</v>
      </c>
      <c r="BJ60" s="42">
        <v>-13.2</v>
      </c>
      <c r="BK60" s="42">
        <v>-27.28</v>
      </c>
      <c r="BL60" s="42" t="s">
        <v>197</v>
      </c>
      <c r="BM60" s="42" t="s">
        <v>1113</v>
      </c>
      <c r="BN60" s="42" t="s">
        <v>1090</v>
      </c>
    </row>
    <row r="61" spans="2:66" x14ac:dyDescent="0.3">
      <c r="B61" s="42">
        <v>53</v>
      </c>
      <c r="C61" s="42">
        <v>33</v>
      </c>
      <c r="D61" s="54" t="s">
        <v>390</v>
      </c>
      <c r="E61" s="42" t="s">
        <v>1246</v>
      </c>
      <c r="F61" s="42">
        <v>3</v>
      </c>
      <c r="G61" s="42" t="s">
        <v>1372</v>
      </c>
      <c r="H61" s="42" t="s">
        <v>691</v>
      </c>
      <c r="I61" s="42"/>
      <c r="J61" s="42" t="s">
        <v>1381</v>
      </c>
      <c r="K61" s="42" t="s">
        <v>692</v>
      </c>
      <c r="L61" s="42">
        <v>416</v>
      </c>
      <c r="M61" s="42">
        <v>0</v>
      </c>
      <c r="N61" s="42">
        <v>2.5</v>
      </c>
      <c r="O61" s="42" t="s">
        <v>1061</v>
      </c>
      <c r="P61" s="44">
        <v>0.06</v>
      </c>
      <c r="Q61" s="44">
        <v>0.83</v>
      </c>
      <c r="R61" s="44">
        <f t="shared" si="10"/>
        <v>0.10999999999999999</v>
      </c>
      <c r="S61" s="46">
        <f t="shared" si="12"/>
        <v>2.0639999999999999E-2</v>
      </c>
      <c r="T61" s="51">
        <v>0.16500000000000001</v>
      </c>
      <c r="U61" s="44">
        <v>0.6</v>
      </c>
      <c r="V61" s="42">
        <v>6.8</v>
      </c>
      <c r="W61" s="42" t="s">
        <v>197</v>
      </c>
      <c r="X61" s="42" t="s">
        <v>1075</v>
      </c>
      <c r="Y61" s="42" t="s">
        <v>1395</v>
      </c>
      <c r="Z61" s="42" t="s">
        <v>694</v>
      </c>
      <c r="AA61" s="42" t="s">
        <v>452</v>
      </c>
      <c r="AB61" s="42">
        <v>20</v>
      </c>
      <c r="AC61" s="42">
        <v>365</v>
      </c>
      <c r="AD61" s="46">
        <v>1.2E-2</v>
      </c>
      <c r="AE61" s="42" t="s">
        <v>1371</v>
      </c>
      <c r="AF61" s="42" t="s">
        <v>659</v>
      </c>
      <c r="AG61" s="42"/>
      <c r="AH61" s="42" t="s">
        <v>449</v>
      </c>
      <c r="AI61" s="51">
        <v>3.2000000000000001E-2</v>
      </c>
      <c r="AJ61" s="42" t="s">
        <v>197</v>
      </c>
      <c r="AK61" s="46">
        <v>0.78799999999999992</v>
      </c>
      <c r="AL61" s="42" t="s">
        <v>197</v>
      </c>
      <c r="AM61" s="46">
        <v>3.9E-2</v>
      </c>
      <c r="AN61" s="46">
        <v>5.0000000000000001E-3</v>
      </c>
      <c r="AO61" s="42" t="s">
        <v>197</v>
      </c>
      <c r="AP61" s="45">
        <v>0.17600000000000002</v>
      </c>
      <c r="AQ61" s="48">
        <f>0.8/100*1000*1000</f>
        <v>8000</v>
      </c>
      <c r="AR61" s="42">
        <f>13.3/100*1000*1000</f>
        <v>133000</v>
      </c>
      <c r="AS61" s="42" t="s">
        <v>197</v>
      </c>
      <c r="AT61" s="42"/>
      <c r="AU61" s="47">
        <f t="shared" si="13"/>
        <v>0.5898140557722884</v>
      </c>
      <c r="AV61" s="47">
        <f t="shared" si="14"/>
        <v>0.16767253537102414</v>
      </c>
      <c r="AW61" s="42">
        <f t="shared" si="15"/>
        <v>183.79077988793324</v>
      </c>
      <c r="AX61" s="42">
        <v>10.1</v>
      </c>
      <c r="AY61" s="42" t="s">
        <v>197</v>
      </c>
      <c r="AZ61" s="42">
        <v>16</v>
      </c>
      <c r="BA61" s="42">
        <v>3.6</v>
      </c>
      <c r="BB61" s="42" t="s">
        <v>197</v>
      </c>
      <c r="BC61" s="45">
        <v>0.70499999999999996</v>
      </c>
      <c r="BD61" s="45">
        <v>0.26400000000000001</v>
      </c>
      <c r="BE61" s="42" t="s">
        <v>859</v>
      </c>
      <c r="BF61" s="42" t="s">
        <v>197</v>
      </c>
      <c r="BG61" s="42" t="s">
        <v>197</v>
      </c>
      <c r="BH61" s="42" t="s">
        <v>197</v>
      </c>
      <c r="BI61" s="42" t="s">
        <v>197</v>
      </c>
      <c r="BJ61" s="42">
        <v>-13.37</v>
      </c>
      <c r="BK61" s="42">
        <v>-27.28</v>
      </c>
      <c r="BL61" s="42" t="s">
        <v>197</v>
      </c>
      <c r="BM61" s="42" t="s">
        <v>1114</v>
      </c>
      <c r="BN61" s="42" t="s">
        <v>1091</v>
      </c>
    </row>
    <row r="62" spans="2:66" x14ac:dyDescent="0.3">
      <c r="B62" s="42">
        <v>54</v>
      </c>
      <c r="C62" s="42">
        <v>33</v>
      </c>
      <c r="D62" s="54" t="s">
        <v>390</v>
      </c>
      <c r="E62" s="42" t="s">
        <v>1247</v>
      </c>
      <c r="F62" s="42">
        <v>3</v>
      </c>
      <c r="G62" s="42" t="s">
        <v>1372</v>
      </c>
      <c r="H62" s="42" t="s">
        <v>691</v>
      </c>
      <c r="I62" s="42"/>
      <c r="J62" s="42" t="s">
        <v>1382</v>
      </c>
      <c r="K62" s="42" t="s">
        <v>692</v>
      </c>
      <c r="L62" s="42">
        <v>562</v>
      </c>
      <c r="M62" s="42">
        <v>0</v>
      </c>
      <c r="N62" s="42">
        <v>2.5</v>
      </c>
      <c r="O62" s="42" t="s">
        <v>1062</v>
      </c>
      <c r="P62" s="44">
        <v>0.06</v>
      </c>
      <c r="Q62" s="44">
        <v>0.83</v>
      </c>
      <c r="R62" s="44">
        <f t="shared" si="10"/>
        <v>0.10999999999999999</v>
      </c>
      <c r="S62" s="46">
        <f t="shared" si="12"/>
        <v>2.0639999999999999E-2</v>
      </c>
      <c r="T62" s="51">
        <v>0.16500000000000001</v>
      </c>
      <c r="U62" s="44">
        <v>0.6</v>
      </c>
      <c r="V62" s="42">
        <v>6.8</v>
      </c>
      <c r="W62" s="42" t="s">
        <v>197</v>
      </c>
      <c r="X62" s="42" t="s">
        <v>1075</v>
      </c>
      <c r="Y62" s="42" t="s">
        <v>1395</v>
      </c>
      <c r="Z62" s="42" t="s">
        <v>694</v>
      </c>
      <c r="AA62" s="42" t="s">
        <v>452</v>
      </c>
      <c r="AB62" s="42">
        <v>20</v>
      </c>
      <c r="AC62" s="42">
        <v>365</v>
      </c>
      <c r="AD62" s="46">
        <v>1.2E-2</v>
      </c>
      <c r="AE62" s="42" t="s">
        <v>1371</v>
      </c>
      <c r="AF62" s="42" t="s">
        <v>659</v>
      </c>
      <c r="AG62" s="42"/>
      <c r="AH62" s="42" t="s">
        <v>449</v>
      </c>
      <c r="AI62" s="51">
        <v>3.4000000000000002E-2</v>
      </c>
      <c r="AJ62" s="42" t="s">
        <v>197</v>
      </c>
      <c r="AK62" s="46">
        <v>0.86799999999999999</v>
      </c>
      <c r="AL62" s="42" t="s">
        <v>197</v>
      </c>
      <c r="AM62" s="46">
        <v>2.7000000000000003E-2</v>
      </c>
      <c r="AN62" s="46">
        <v>8.0000000000000002E-3</v>
      </c>
      <c r="AO62" s="42" t="s">
        <v>197</v>
      </c>
      <c r="AP62" s="45">
        <v>9.0999999999999998E-2</v>
      </c>
      <c r="AQ62" s="48">
        <f>1.1/100*1000*1000</f>
        <v>11000.000000000002</v>
      </c>
      <c r="AR62" s="42">
        <f>16.9/100*1000*1000</f>
        <v>168999.99999999997</v>
      </c>
      <c r="AS62" s="42" t="s">
        <v>197</v>
      </c>
      <c r="AT62" s="42"/>
      <c r="AU62" s="47">
        <f t="shared" si="13"/>
        <v>0.37069844767255133</v>
      </c>
      <c r="AV62" s="47">
        <f t="shared" si="14"/>
        <v>7.8704062149045614E-2</v>
      </c>
      <c r="AW62" s="42">
        <f t="shared" si="15"/>
        <v>126.53108894569009</v>
      </c>
      <c r="AX62" s="42">
        <v>9.4</v>
      </c>
      <c r="AY62" s="42" t="s">
        <v>197</v>
      </c>
      <c r="AZ62" s="42">
        <v>13</v>
      </c>
      <c r="BA62" s="42">
        <v>44.9</v>
      </c>
      <c r="BB62" s="42" t="s">
        <v>197</v>
      </c>
      <c r="BC62" s="45">
        <v>0.83899999999999997</v>
      </c>
      <c r="BD62" s="45">
        <v>0.127</v>
      </c>
      <c r="BE62" s="42" t="s">
        <v>859</v>
      </c>
      <c r="BF62" s="42" t="s">
        <v>197</v>
      </c>
      <c r="BG62" s="42" t="s">
        <v>197</v>
      </c>
      <c r="BH62" s="42" t="s">
        <v>197</v>
      </c>
      <c r="BI62" s="42" t="s">
        <v>197</v>
      </c>
      <c r="BJ62" s="42">
        <v>-13.35</v>
      </c>
      <c r="BK62" s="42">
        <v>-27.28</v>
      </c>
      <c r="BL62" s="42" t="s">
        <v>197</v>
      </c>
      <c r="BM62" s="42" t="s">
        <v>1115</v>
      </c>
      <c r="BN62" s="42" t="s">
        <v>1092</v>
      </c>
    </row>
    <row r="63" spans="2:66" x14ac:dyDescent="0.3">
      <c r="B63" s="42">
        <v>55</v>
      </c>
      <c r="C63" s="42">
        <v>33</v>
      </c>
      <c r="D63" s="54" t="s">
        <v>390</v>
      </c>
      <c r="E63" s="42" t="s">
        <v>1248</v>
      </c>
      <c r="F63" s="42">
        <v>3</v>
      </c>
      <c r="G63" s="42" t="s">
        <v>1372</v>
      </c>
      <c r="H63" s="42" t="s">
        <v>691</v>
      </c>
      <c r="I63" s="42"/>
      <c r="J63" s="42" t="s">
        <v>1383</v>
      </c>
      <c r="K63" s="42" t="s">
        <v>692</v>
      </c>
      <c r="L63" s="42">
        <v>796</v>
      </c>
      <c r="M63" s="42">
        <v>0</v>
      </c>
      <c r="N63" s="42">
        <v>2.5</v>
      </c>
      <c r="O63" s="42" t="s">
        <v>1063</v>
      </c>
      <c r="P63" s="44">
        <v>0.06</v>
      </c>
      <c r="Q63" s="44">
        <v>0.83</v>
      </c>
      <c r="R63" s="44">
        <f t="shared" si="10"/>
        <v>0.10999999999999999</v>
      </c>
      <c r="S63" s="46">
        <f t="shared" si="12"/>
        <v>2.0639999999999999E-2</v>
      </c>
      <c r="T63" s="51">
        <v>0.16500000000000001</v>
      </c>
      <c r="U63" s="44">
        <v>0.6</v>
      </c>
      <c r="V63" s="42">
        <v>6.8</v>
      </c>
      <c r="W63" s="42" t="s">
        <v>197</v>
      </c>
      <c r="X63" s="42" t="s">
        <v>1075</v>
      </c>
      <c r="Y63" s="42" t="s">
        <v>1395</v>
      </c>
      <c r="Z63" s="42" t="s">
        <v>694</v>
      </c>
      <c r="AA63" s="42" t="s">
        <v>452</v>
      </c>
      <c r="AB63" s="42">
        <v>20</v>
      </c>
      <c r="AC63" s="42">
        <v>365</v>
      </c>
      <c r="AD63" s="46">
        <v>1.2E-2</v>
      </c>
      <c r="AE63" s="42" t="s">
        <v>1371</v>
      </c>
      <c r="AF63" s="42" t="s">
        <v>659</v>
      </c>
      <c r="AG63" s="42"/>
      <c r="AH63" s="42" t="s">
        <v>449</v>
      </c>
      <c r="AI63" s="51">
        <v>4.4999999999999998E-2</v>
      </c>
      <c r="AJ63" s="42" t="s">
        <v>197</v>
      </c>
      <c r="AK63" s="46">
        <v>0.91500000000000004</v>
      </c>
      <c r="AL63" s="42" t="s">
        <v>197</v>
      </c>
      <c r="AM63" s="46">
        <v>0.01</v>
      </c>
      <c r="AN63" s="46">
        <v>0.01</v>
      </c>
      <c r="AO63" s="42" t="s">
        <v>197</v>
      </c>
      <c r="AP63" s="45">
        <v>4.5999999999999999E-2</v>
      </c>
      <c r="AQ63" s="48">
        <f>1.2/100*1000*1000</f>
        <v>12000</v>
      </c>
      <c r="AR63" s="42">
        <f>18.6/100*1000*1000</f>
        <v>186000.00000000003</v>
      </c>
      <c r="AS63" s="42" t="s">
        <v>197</v>
      </c>
      <c r="AT63" s="42"/>
      <c r="AU63" s="47">
        <f t="shared" si="13"/>
        <v>0.1302433728313194</v>
      </c>
      <c r="AV63" s="47">
        <f t="shared" si="14"/>
        <v>3.7740897057432207E-2</v>
      </c>
      <c r="AW63" s="42">
        <f t="shared" si="15"/>
        <v>106.70594136894601</v>
      </c>
      <c r="AX63" s="42">
        <v>9.4</v>
      </c>
      <c r="AY63" s="42" t="s">
        <v>197</v>
      </c>
      <c r="AZ63" s="42">
        <v>5</v>
      </c>
      <c r="BA63" s="42">
        <v>27.4</v>
      </c>
      <c r="BB63" s="42" t="s">
        <v>197</v>
      </c>
      <c r="BC63" s="45">
        <v>0.88700000000000001</v>
      </c>
      <c r="BD63" s="45">
        <v>6.9000000000000006E-2</v>
      </c>
      <c r="BE63" s="42" t="s">
        <v>859</v>
      </c>
      <c r="BF63" s="42" t="s">
        <v>197</v>
      </c>
      <c r="BG63" s="42" t="s">
        <v>197</v>
      </c>
      <c r="BH63" s="42" t="s">
        <v>197</v>
      </c>
      <c r="BI63" s="42" t="s">
        <v>197</v>
      </c>
      <c r="BJ63" s="42">
        <v>-13.45</v>
      </c>
      <c r="BK63" s="42">
        <v>-27.28</v>
      </c>
      <c r="BL63" s="42" t="s">
        <v>197</v>
      </c>
      <c r="BM63" s="42" t="s">
        <v>1116</v>
      </c>
      <c r="BN63" s="42" t="s">
        <v>1093</v>
      </c>
    </row>
    <row r="64" spans="2:66" x14ac:dyDescent="0.3">
      <c r="B64" s="42">
        <v>56</v>
      </c>
      <c r="C64" s="42">
        <v>33</v>
      </c>
      <c r="D64" s="54" t="s">
        <v>390</v>
      </c>
      <c r="E64" s="42" t="s">
        <v>1249</v>
      </c>
      <c r="F64" s="42">
        <v>3</v>
      </c>
      <c r="G64" s="42" t="s">
        <v>1374</v>
      </c>
      <c r="H64" s="42" t="s">
        <v>690</v>
      </c>
      <c r="I64" s="42"/>
      <c r="J64" s="42" t="s">
        <v>1052</v>
      </c>
      <c r="K64" s="42" t="s">
        <v>1054</v>
      </c>
      <c r="L64" s="42">
        <v>105</v>
      </c>
      <c r="M64" s="42" t="s">
        <v>197</v>
      </c>
      <c r="N64" s="42" t="s">
        <v>197</v>
      </c>
      <c r="O64" s="42" t="s">
        <v>1064</v>
      </c>
      <c r="P64" s="44">
        <v>0.06</v>
      </c>
      <c r="Q64" s="44">
        <v>0.83</v>
      </c>
      <c r="R64" s="44">
        <f t="shared" si="10"/>
        <v>0.10999999999999999</v>
      </c>
      <c r="S64" s="46">
        <f t="shared" si="12"/>
        <v>2.0639999999999999E-2</v>
      </c>
      <c r="T64" s="51">
        <v>0.16500000000000001</v>
      </c>
      <c r="U64" s="44">
        <v>0.6</v>
      </c>
      <c r="V64" s="42">
        <v>6.8</v>
      </c>
      <c r="W64" s="42" t="s">
        <v>197</v>
      </c>
      <c r="X64" s="42" t="s">
        <v>1075</v>
      </c>
      <c r="Y64" s="42" t="s">
        <v>1395</v>
      </c>
      <c r="Z64" s="42" t="s">
        <v>694</v>
      </c>
      <c r="AA64" s="42" t="s">
        <v>452</v>
      </c>
      <c r="AB64" s="42">
        <v>20</v>
      </c>
      <c r="AC64" s="42">
        <v>365</v>
      </c>
      <c r="AD64" s="46">
        <v>1.1999999999999999E-3</v>
      </c>
      <c r="AE64" s="42" t="s">
        <v>1371</v>
      </c>
      <c r="AF64" s="42" t="s">
        <v>659</v>
      </c>
      <c r="AG64" s="30"/>
      <c r="AH64" s="42" t="s">
        <v>449</v>
      </c>
      <c r="AI64" s="51">
        <v>8.5000000000000006E-2</v>
      </c>
      <c r="AJ64" s="42" t="s">
        <v>197</v>
      </c>
      <c r="AK64" s="46">
        <v>0.47899999999999998</v>
      </c>
      <c r="AL64" s="42" t="s">
        <v>197</v>
      </c>
      <c r="AM64" s="46">
        <v>6.0999999999999999E-2</v>
      </c>
      <c r="AN64" s="46">
        <v>2E-3</v>
      </c>
      <c r="AO64" s="42" t="s">
        <v>197</v>
      </c>
      <c r="AP64" s="45">
        <v>0.51800000000000002</v>
      </c>
      <c r="AQ64" s="48">
        <f>0.3/100*1000*1000</f>
        <v>3000</v>
      </c>
      <c r="AR64" s="42">
        <f>3.2/100*1000*1000</f>
        <v>32000</v>
      </c>
      <c r="AS64" s="42" t="s">
        <v>197</v>
      </c>
      <c r="AT64" s="42"/>
      <c r="AU64" s="47">
        <f t="shared" si="13"/>
        <v>1.5176479863423991</v>
      </c>
      <c r="AV64" s="47">
        <f t="shared" si="14"/>
        <v>0.81183865745262518</v>
      </c>
      <c r="AW64" s="42">
        <f t="shared" si="15"/>
        <v>279.30134380177674</v>
      </c>
      <c r="AX64" s="42">
        <v>6.3</v>
      </c>
      <c r="AY64" s="42" t="s">
        <v>197</v>
      </c>
      <c r="AZ64" s="42">
        <v>11</v>
      </c>
      <c r="BA64" s="42">
        <v>2.1</v>
      </c>
      <c r="BB64" s="42" t="s">
        <v>197</v>
      </c>
      <c r="BC64" s="45">
        <v>0.13500000000000001</v>
      </c>
      <c r="BD64" s="45">
        <v>0.78</v>
      </c>
      <c r="BE64" s="42" t="s">
        <v>859</v>
      </c>
      <c r="BF64" s="42" t="s">
        <v>197</v>
      </c>
      <c r="BG64" s="42" t="s">
        <v>197</v>
      </c>
      <c r="BH64" s="42" t="s">
        <v>197</v>
      </c>
      <c r="BI64" s="42" t="s">
        <v>197</v>
      </c>
      <c r="BJ64" s="42">
        <v>-12.38</v>
      </c>
      <c r="BK64" s="42">
        <v>-27.28</v>
      </c>
      <c r="BL64" s="42" t="s">
        <v>197</v>
      </c>
      <c r="BM64" s="42" t="s">
        <v>197</v>
      </c>
      <c r="BN64" s="42" t="s">
        <v>197</v>
      </c>
    </row>
    <row r="65" spans="2:66" x14ac:dyDescent="0.3">
      <c r="B65" s="42">
        <v>57</v>
      </c>
      <c r="C65" s="42">
        <v>33</v>
      </c>
      <c r="D65" s="54" t="s">
        <v>390</v>
      </c>
      <c r="E65" s="42" t="s">
        <v>1250</v>
      </c>
      <c r="F65" s="42">
        <v>3</v>
      </c>
      <c r="G65" s="42" t="s">
        <v>1374</v>
      </c>
      <c r="H65" s="42" t="s">
        <v>690</v>
      </c>
      <c r="I65" s="42"/>
      <c r="J65" s="42" t="s">
        <v>1378</v>
      </c>
      <c r="K65" s="42" t="s">
        <v>1048</v>
      </c>
      <c r="L65" s="42">
        <v>230</v>
      </c>
      <c r="M65" s="42">
        <f>6*60</f>
        <v>360</v>
      </c>
      <c r="N65" s="42" t="s">
        <v>197</v>
      </c>
      <c r="O65" s="42" t="s">
        <v>1065</v>
      </c>
      <c r="P65" s="44">
        <v>0.06</v>
      </c>
      <c r="Q65" s="44">
        <v>0.83</v>
      </c>
      <c r="R65" s="44">
        <f t="shared" si="10"/>
        <v>0.10999999999999999</v>
      </c>
      <c r="S65" s="46">
        <f t="shared" si="12"/>
        <v>2.0639999999999999E-2</v>
      </c>
      <c r="T65" s="51">
        <v>0.16500000000000001</v>
      </c>
      <c r="U65" s="44">
        <v>0.6</v>
      </c>
      <c r="V65" s="42">
        <v>6.8</v>
      </c>
      <c r="W65" s="42" t="s">
        <v>197</v>
      </c>
      <c r="X65" s="42" t="s">
        <v>1075</v>
      </c>
      <c r="Y65" s="42" t="s">
        <v>1395</v>
      </c>
      <c r="Z65" s="42" t="s">
        <v>694</v>
      </c>
      <c r="AA65" s="42" t="s">
        <v>452</v>
      </c>
      <c r="AB65" s="42">
        <v>20</v>
      </c>
      <c r="AC65" s="42">
        <v>365</v>
      </c>
      <c r="AD65" s="46">
        <v>1.1999999999999999E-3</v>
      </c>
      <c r="AE65" s="42" t="s">
        <v>1371</v>
      </c>
      <c r="AF65" s="42" t="s">
        <v>659</v>
      </c>
      <c r="AG65" s="30"/>
      <c r="AH65" s="42" t="s">
        <v>449</v>
      </c>
      <c r="AI65" s="51">
        <v>4.2999999999999997E-2</v>
      </c>
      <c r="AJ65" s="42" t="s">
        <v>197</v>
      </c>
      <c r="AK65" s="46">
        <v>0.622</v>
      </c>
      <c r="AL65" s="42" t="s">
        <v>197</v>
      </c>
      <c r="AM65" s="46">
        <v>5.5999999999999994E-2</v>
      </c>
      <c r="AN65" s="46">
        <v>2E-3</v>
      </c>
      <c r="AO65" s="42" t="s">
        <v>197</v>
      </c>
      <c r="AP65" s="45">
        <v>0.35399999999999998</v>
      </c>
      <c r="AQ65" s="48">
        <f>0.2/100*1000*1000</f>
        <v>2000</v>
      </c>
      <c r="AR65" s="42">
        <f>1.1/100*1000*1000</f>
        <v>11000.000000000002</v>
      </c>
      <c r="AS65" s="42" t="s">
        <v>197</v>
      </c>
      <c r="AT65" s="42"/>
      <c r="AU65" s="47">
        <f t="shared" si="13"/>
        <v>1.072937367182766</v>
      </c>
      <c r="AV65" s="47">
        <f t="shared" si="14"/>
        <v>0.42725618502281792</v>
      </c>
      <c r="AW65" s="42">
        <f t="shared" si="15"/>
        <v>362.68358213925916</v>
      </c>
      <c r="AX65" s="42">
        <v>3.9</v>
      </c>
      <c r="AY65" s="42" t="s">
        <v>197</v>
      </c>
      <c r="AZ65" s="42">
        <v>34</v>
      </c>
      <c r="BA65" s="42">
        <v>5.9</v>
      </c>
      <c r="BB65" s="42" t="s">
        <v>197</v>
      </c>
      <c r="BC65" s="45">
        <v>0.34300000000000003</v>
      </c>
      <c r="BD65" s="45">
        <v>0.61399999999999999</v>
      </c>
      <c r="BE65" s="42" t="s">
        <v>859</v>
      </c>
      <c r="BF65" s="42" t="s">
        <v>197</v>
      </c>
      <c r="BG65" s="42" t="s">
        <v>197</v>
      </c>
      <c r="BH65" s="42" t="s">
        <v>197</v>
      </c>
      <c r="BI65" s="42" t="s">
        <v>197</v>
      </c>
      <c r="BJ65" s="42">
        <v>-12.62</v>
      </c>
      <c r="BK65" s="42">
        <v>-27.28</v>
      </c>
      <c r="BL65" s="42" t="s">
        <v>197</v>
      </c>
      <c r="BM65" s="42" t="s">
        <v>197</v>
      </c>
      <c r="BN65" s="42" t="s">
        <v>197</v>
      </c>
    </row>
    <row r="66" spans="2:66" x14ac:dyDescent="0.3">
      <c r="B66" s="42">
        <v>58</v>
      </c>
      <c r="C66" s="42">
        <v>33</v>
      </c>
      <c r="D66" s="54" t="s">
        <v>390</v>
      </c>
      <c r="E66" s="42" t="s">
        <v>1257</v>
      </c>
      <c r="F66" s="42">
        <v>3</v>
      </c>
      <c r="G66" s="42" t="s">
        <v>1374</v>
      </c>
      <c r="H66" s="42" t="s">
        <v>690</v>
      </c>
      <c r="I66" s="42"/>
      <c r="J66" s="42" t="s">
        <v>1382</v>
      </c>
      <c r="K66" s="42" t="s">
        <v>692</v>
      </c>
      <c r="L66" s="42">
        <v>235</v>
      </c>
      <c r="M66" s="42">
        <v>0</v>
      </c>
      <c r="N66" s="42">
        <v>2.5</v>
      </c>
      <c r="O66" s="42" t="s">
        <v>1066</v>
      </c>
      <c r="P66" s="44">
        <v>0.06</v>
      </c>
      <c r="Q66" s="44">
        <v>0.83</v>
      </c>
      <c r="R66" s="44">
        <f t="shared" si="10"/>
        <v>0.10999999999999999</v>
      </c>
      <c r="S66" s="46">
        <f t="shared" si="12"/>
        <v>2.0639999999999999E-2</v>
      </c>
      <c r="T66" s="51">
        <v>0.16500000000000001</v>
      </c>
      <c r="U66" s="44">
        <v>0.6</v>
      </c>
      <c r="V66" s="42">
        <v>6.8</v>
      </c>
      <c r="W66" s="42" t="s">
        <v>197</v>
      </c>
      <c r="X66" s="42" t="s">
        <v>1075</v>
      </c>
      <c r="Y66" s="42" t="s">
        <v>1395</v>
      </c>
      <c r="Z66" s="42" t="s">
        <v>694</v>
      </c>
      <c r="AA66" s="42" t="s">
        <v>452</v>
      </c>
      <c r="AB66" s="42">
        <v>20</v>
      </c>
      <c r="AC66" s="42">
        <v>365</v>
      </c>
      <c r="AD66" s="46">
        <v>1.2E-2</v>
      </c>
      <c r="AE66" s="42" t="s">
        <v>1371</v>
      </c>
      <c r="AF66" s="42" t="s">
        <v>659</v>
      </c>
      <c r="AG66" s="30"/>
      <c r="AH66" s="42" t="s">
        <v>449</v>
      </c>
      <c r="AI66" s="44">
        <v>0.09</v>
      </c>
      <c r="AJ66" s="42" t="s">
        <v>197</v>
      </c>
      <c r="AK66" s="46">
        <v>0.46100000000000002</v>
      </c>
      <c r="AL66" s="42" t="s">
        <v>197</v>
      </c>
      <c r="AM66" s="46">
        <v>5.4000000000000006E-2</v>
      </c>
      <c r="AN66" s="46">
        <v>3.0000000000000001E-3</v>
      </c>
      <c r="AO66" s="42" t="s">
        <v>197</v>
      </c>
      <c r="AP66" s="45">
        <v>0.40100000000000002</v>
      </c>
      <c r="AQ66" s="48">
        <f>0.5/100*1000*1000</f>
        <v>5000</v>
      </c>
      <c r="AR66" s="42">
        <f>3.9/100*1000*1000</f>
        <v>39000</v>
      </c>
      <c r="AS66" s="42" t="s">
        <v>197</v>
      </c>
      <c r="AT66" s="42"/>
      <c r="AU66" s="47">
        <f t="shared" si="13"/>
        <v>1.395949035053252</v>
      </c>
      <c r="AV66" s="47">
        <f t="shared" si="14"/>
        <v>0.65300864113117696</v>
      </c>
      <c r="AW66" s="42">
        <f t="shared" si="15"/>
        <v>179.20378495841209</v>
      </c>
      <c r="AX66" s="42">
        <v>7.2</v>
      </c>
      <c r="AY66" s="42" t="s">
        <v>197</v>
      </c>
      <c r="AZ66" s="42">
        <v>11</v>
      </c>
      <c r="BA66" s="42">
        <v>2.9</v>
      </c>
      <c r="BB66" s="42" t="s">
        <v>197</v>
      </c>
      <c r="BC66" s="45">
        <v>0.186</v>
      </c>
      <c r="BD66" s="45">
        <v>0.72399999999999998</v>
      </c>
      <c r="BE66" s="42" t="s">
        <v>859</v>
      </c>
      <c r="BF66" s="42" t="s">
        <v>197</v>
      </c>
      <c r="BG66" s="42" t="s">
        <v>197</v>
      </c>
      <c r="BH66" s="42" t="s">
        <v>197</v>
      </c>
      <c r="BI66" s="42" t="s">
        <v>197</v>
      </c>
      <c r="BJ66" s="42">
        <v>-12.42</v>
      </c>
      <c r="BK66" s="42">
        <v>-27.28</v>
      </c>
      <c r="BL66" s="42" t="s">
        <v>197</v>
      </c>
      <c r="BM66" s="42" t="s">
        <v>1117</v>
      </c>
      <c r="BN66" s="42" t="s">
        <v>1094</v>
      </c>
    </row>
    <row r="67" spans="2:66" x14ac:dyDescent="0.3">
      <c r="B67" s="42">
        <v>59</v>
      </c>
      <c r="C67" s="42">
        <v>33</v>
      </c>
      <c r="D67" s="54" t="s">
        <v>390</v>
      </c>
      <c r="E67" s="42" t="s">
        <v>1256</v>
      </c>
      <c r="F67" s="42">
        <v>3</v>
      </c>
      <c r="G67" s="42" t="s">
        <v>1374</v>
      </c>
      <c r="H67" s="42" t="s">
        <v>690</v>
      </c>
      <c r="I67" s="42"/>
      <c r="J67" s="42" t="s">
        <v>1384</v>
      </c>
      <c r="K67" s="42" t="s">
        <v>692</v>
      </c>
      <c r="L67" s="42">
        <v>369</v>
      </c>
      <c r="M67" s="42">
        <v>0</v>
      </c>
      <c r="N67" s="42">
        <v>2.5</v>
      </c>
      <c r="O67" s="42" t="s">
        <v>1067</v>
      </c>
      <c r="P67" s="44">
        <v>0.06</v>
      </c>
      <c r="Q67" s="44">
        <v>0.83</v>
      </c>
      <c r="R67" s="44">
        <f t="shared" si="10"/>
        <v>0.10999999999999999</v>
      </c>
      <c r="S67" s="46">
        <f t="shared" si="12"/>
        <v>2.0639999999999999E-2</v>
      </c>
      <c r="T67" s="51">
        <v>0.16500000000000001</v>
      </c>
      <c r="U67" s="44">
        <v>0.6</v>
      </c>
      <c r="V67" s="42">
        <v>6.8</v>
      </c>
      <c r="W67" s="42" t="s">
        <v>197</v>
      </c>
      <c r="X67" s="42" t="s">
        <v>1075</v>
      </c>
      <c r="Y67" s="42" t="s">
        <v>1395</v>
      </c>
      <c r="Z67" s="42" t="s">
        <v>694</v>
      </c>
      <c r="AA67" s="42" t="s">
        <v>452</v>
      </c>
      <c r="AB67" s="42">
        <v>20</v>
      </c>
      <c r="AC67" s="42">
        <v>365</v>
      </c>
      <c r="AD67" s="46">
        <v>1.2E-2</v>
      </c>
      <c r="AE67" s="42" t="s">
        <v>1371</v>
      </c>
      <c r="AF67" s="42" t="s">
        <v>659</v>
      </c>
      <c r="AG67" s="30"/>
      <c r="AH67" s="42" t="s">
        <v>449</v>
      </c>
      <c r="AI67" s="51">
        <v>8.5999999999999993E-2</v>
      </c>
      <c r="AJ67" s="42" t="s">
        <v>197</v>
      </c>
      <c r="AK67" s="46">
        <v>0.66599999999999993</v>
      </c>
      <c r="AL67" s="42" t="s">
        <v>197</v>
      </c>
      <c r="AM67" s="46">
        <v>4.4999999999999998E-2</v>
      </c>
      <c r="AN67" s="46">
        <v>4.0000000000000001E-3</v>
      </c>
      <c r="AO67" s="42" t="s">
        <v>197</v>
      </c>
      <c r="AP67" s="45">
        <v>0.223</v>
      </c>
      <c r="AQ67" s="48">
        <f>0.9/100*1000*1000</f>
        <v>9000.0000000000018</v>
      </c>
      <c r="AR67" s="42">
        <f>7.6/100*1000*1000</f>
        <v>76000</v>
      </c>
      <c r="AS67" s="42" t="s">
        <v>197</v>
      </c>
      <c r="AT67" s="42"/>
      <c r="AU67" s="47">
        <f t="shared" si="13"/>
        <v>0.80522085230173812</v>
      </c>
      <c r="AV67" s="47">
        <f t="shared" si="14"/>
        <v>0.25136575728175209</v>
      </c>
      <c r="AW67" s="42">
        <f t="shared" si="15"/>
        <v>194.16982773693454</v>
      </c>
      <c r="AX67" s="42">
        <v>8.3000000000000007</v>
      </c>
      <c r="AY67" s="42" t="s">
        <v>197</v>
      </c>
      <c r="AZ67" s="42">
        <v>20</v>
      </c>
      <c r="BA67" s="42">
        <v>2.7</v>
      </c>
      <c r="BB67" s="42" t="s">
        <v>197</v>
      </c>
      <c r="BC67" s="45">
        <v>0.51</v>
      </c>
      <c r="BD67" s="45">
        <v>0.40400000000000003</v>
      </c>
      <c r="BE67" s="42" t="s">
        <v>859</v>
      </c>
      <c r="BF67" s="42" t="s">
        <v>197</v>
      </c>
      <c r="BG67" s="42" t="s">
        <v>197</v>
      </c>
      <c r="BH67" s="42" t="s">
        <v>197</v>
      </c>
      <c r="BI67" s="42" t="s">
        <v>197</v>
      </c>
      <c r="BJ67" s="42">
        <v>-12.7</v>
      </c>
      <c r="BK67" s="42">
        <v>-27.28</v>
      </c>
      <c r="BL67" s="42" t="s">
        <v>197</v>
      </c>
      <c r="BM67" s="42" t="s">
        <v>1118</v>
      </c>
      <c r="BN67" s="42" t="s">
        <v>1095</v>
      </c>
    </row>
    <row r="68" spans="2:66" x14ac:dyDescent="0.3">
      <c r="B68" s="42">
        <v>60</v>
      </c>
      <c r="C68" s="42">
        <v>33</v>
      </c>
      <c r="D68" s="54" t="s">
        <v>390</v>
      </c>
      <c r="E68" s="42" t="s">
        <v>1255</v>
      </c>
      <c r="F68" s="42">
        <v>3</v>
      </c>
      <c r="G68" s="42" t="s">
        <v>1374</v>
      </c>
      <c r="H68" s="42" t="s">
        <v>690</v>
      </c>
      <c r="I68" s="42"/>
      <c r="J68" s="42" t="s">
        <v>1385</v>
      </c>
      <c r="K68" s="42" t="s">
        <v>692</v>
      </c>
      <c r="L68" s="42">
        <v>385</v>
      </c>
      <c r="M68" s="42">
        <v>0</v>
      </c>
      <c r="N68" s="42">
        <v>2.5</v>
      </c>
      <c r="O68" s="42" t="s">
        <v>1068</v>
      </c>
      <c r="P68" s="44">
        <v>0.06</v>
      </c>
      <c r="Q68" s="44">
        <v>0.83</v>
      </c>
      <c r="R68" s="44">
        <f t="shared" si="10"/>
        <v>0.10999999999999999</v>
      </c>
      <c r="S68" s="46">
        <f t="shared" si="12"/>
        <v>2.0639999999999999E-2</v>
      </c>
      <c r="T68" s="51">
        <v>0.16500000000000001</v>
      </c>
      <c r="U68" s="44">
        <v>0.6</v>
      </c>
      <c r="V68" s="42">
        <v>6.8</v>
      </c>
      <c r="W68" s="42" t="s">
        <v>197</v>
      </c>
      <c r="X68" s="42" t="s">
        <v>1075</v>
      </c>
      <c r="Y68" s="42" t="s">
        <v>1395</v>
      </c>
      <c r="Z68" s="42" t="s">
        <v>694</v>
      </c>
      <c r="AA68" s="42" t="s">
        <v>452</v>
      </c>
      <c r="AB68" s="42">
        <v>20</v>
      </c>
      <c r="AC68" s="42">
        <v>365</v>
      </c>
      <c r="AD68" s="46">
        <v>1.2E-2</v>
      </c>
      <c r="AE68" s="42" t="s">
        <v>1371</v>
      </c>
      <c r="AF68" s="42" t="s">
        <v>659</v>
      </c>
      <c r="AG68" s="30"/>
      <c r="AH68" s="42" t="s">
        <v>449</v>
      </c>
      <c r="AI68" s="51">
        <v>9.4E-2</v>
      </c>
      <c r="AJ68" s="42" t="s">
        <v>197</v>
      </c>
      <c r="AK68" s="46">
        <v>0.67700000000000005</v>
      </c>
      <c r="AL68" s="42" t="s">
        <v>197</v>
      </c>
      <c r="AM68" s="46">
        <v>4.0999999999999995E-2</v>
      </c>
      <c r="AN68" s="46">
        <v>4.0000000000000001E-3</v>
      </c>
      <c r="AO68" s="42" t="s">
        <v>197</v>
      </c>
      <c r="AP68" s="45">
        <v>0.19699999999999998</v>
      </c>
      <c r="AQ68" s="48">
        <f>1.1/100*1000*1000</f>
        <v>11000.000000000002</v>
      </c>
      <c r="AR68" s="42">
        <f>8.1/100*1000*1000</f>
        <v>81000</v>
      </c>
      <c r="AS68" s="42" t="s">
        <v>197</v>
      </c>
      <c r="AT68" s="42"/>
      <c r="AU68" s="47">
        <f t="shared" si="13"/>
        <v>0.72172527795671282</v>
      </c>
      <c r="AV68" s="47">
        <f t="shared" si="14"/>
        <v>0.21845049769081756</v>
      </c>
      <c r="AW68" s="42">
        <f t="shared" si="15"/>
        <v>197.37683690376082</v>
      </c>
      <c r="AX68" s="42">
        <v>8.6999999999999993</v>
      </c>
      <c r="AY68" s="42" t="s">
        <v>197</v>
      </c>
      <c r="AZ68" s="42">
        <v>21</v>
      </c>
      <c r="BA68" s="42">
        <v>5.3</v>
      </c>
      <c r="BB68" s="42" t="s">
        <v>197</v>
      </c>
      <c r="BC68" s="45">
        <v>0.59099999999999997</v>
      </c>
      <c r="BD68" s="45">
        <v>0.315</v>
      </c>
      <c r="BE68" s="42" t="s">
        <v>859</v>
      </c>
      <c r="BF68" s="42" t="s">
        <v>197</v>
      </c>
      <c r="BG68" s="42" t="s">
        <v>197</v>
      </c>
      <c r="BH68" s="42" t="s">
        <v>197</v>
      </c>
      <c r="BI68" s="42" t="s">
        <v>197</v>
      </c>
      <c r="BJ68" s="42">
        <v>-12.87</v>
      </c>
      <c r="BK68" s="42">
        <v>-27.28</v>
      </c>
      <c r="BL68" s="42" t="s">
        <v>197</v>
      </c>
      <c r="BM68" s="42" t="s">
        <v>197</v>
      </c>
      <c r="BN68" s="42" t="s">
        <v>197</v>
      </c>
    </row>
    <row r="69" spans="2:66" x14ac:dyDescent="0.3">
      <c r="B69" s="42">
        <v>61</v>
      </c>
      <c r="C69" s="42">
        <v>33</v>
      </c>
      <c r="D69" s="54" t="s">
        <v>390</v>
      </c>
      <c r="E69" s="42" t="s">
        <v>1254</v>
      </c>
      <c r="F69" s="42">
        <v>3</v>
      </c>
      <c r="G69" s="42" t="s">
        <v>1374</v>
      </c>
      <c r="H69" s="42" t="s">
        <v>690</v>
      </c>
      <c r="I69" s="42"/>
      <c r="J69" s="42" t="s">
        <v>1386</v>
      </c>
      <c r="K69" s="42" t="s">
        <v>692</v>
      </c>
      <c r="L69" s="42">
        <v>416</v>
      </c>
      <c r="M69" s="42">
        <v>0</v>
      </c>
      <c r="N69" s="42">
        <v>2.5</v>
      </c>
      <c r="O69" s="42" t="s">
        <v>1069</v>
      </c>
      <c r="P69" s="44">
        <v>0.06</v>
      </c>
      <c r="Q69" s="44">
        <v>0.83</v>
      </c>
      <c r="R69" s="44">
        <f t="shared" si="10"/>
        <v>0.10999999999999999</v>
      </c>
      <c r="S69" s="46">
        <f t="shared" si="12"/>
        <v>2.0639999999999999E-2</v>
      </c>
      <c r="T69" s="51">
        <v>0.16500000000000001</v>
      </c>
      <c r="U69" s="44">
        <v>0.6</v>
      </c>
      <c r="V69" s="42">
        <v>6.8</v>
      </c>
      <c r="W69" s="42" t="s">
        <v>197</v>
      </c>
      <c r="X69" s="42" t="s">
        <v>1075</v>
      </c>
      <c r="Y69" s="42" t="s">
        <v>1395</v>
      </c>
      <c r="Z69" s="42" t="s">
        <v>694</v>
      </c>
      <c r="AA69" s="42" t="s">
        <v>452</v>
      </c>
      <c r="AB69" s="42">
        <v>20</v>
      </c>
      <c r="AC69" s="42">
        <v>365</v>
      </c>
      <c r="AD69" s="46">
        <v>1.2E-2</v>
      </c>
      <c r="AE69" s="42" t="s">
        <v>1371</v>
      </c>
      <c r="AF69" s="42" t="s">
        <v>659</v>
      </c>
      <c r="AG69" s="30"/>
      <c r="AH69" s="42" t="s">
        <v>449</v>
      </c>
      <c r="AI69" s="51">
        <v>0.111</v>
      </c>
      <c r="AJ69" s="42" t="s">
        <v>197</v>
      </c>
      <c r="AK69" s="46">
        <v>0.73599999999999999</v>
      </c>
      <c r="AL69" s="42" t="s">
        <v>197</v>
      </c>
      <c r="AM69" s="46">
        <v>3.3000000000000002E-2</v>
      </c>
      <c r="AN69" s="46">
        <v>4.0000000000000001E-3</v>
      </c>
      <c r="AO69" s="42" t="s">
        <v>197</v>
      </c>
      <c r="AP69" s="45">
        <v>0.128</v>
      </c>
      <c r="AQ69" s="48">
        <f>1.2/100*1000*1000</f>
        <v>12000</v>
      </c>
      <c r="AR69" s="42">
        <f>10/100*1000*1000</f>
        <v>100000</v>
      </c>
      <c r="AS69" s="42" t="s">
        <v>197</v>
      </c>
      <c r="AT69" s="42"/>
      <c r="AU69" s="47">
        <f t="shared" si="13"/>
        <v>0.53433405470675133</v>
      </c>
      <c r="AV69" s="47">
        <f t="shared" si="14"/>
        <v>0.13055924690945356</v>
      </c>
      <c r="AW69" s="42">
        <f t="shared" si="15"/>
        <v>214.57806788946525</v>
      </c>
      <c r="AX69" s="42">
        <v>10.199999999999999</v>
      </c>
      <c r="AY69" s="42" t="s">
        <v>197</v>
      </c>
      <c r="AZ69" s="42">
        <v>21</v>
      </c>
      <c r="BA69" s="42">
        <v>10.1</v>
      </c>
      <c r="BB69" s="42" t="s">
        <v>197</v>
      </c>
      <c r="BC69" s="45">
        <v>0.69399999999999995</v>
      </c>
      <c r="BD69" s="45">
        <v>0.19600000000000001</v>
      </c>
      <c r="BE69" s="42" t="s">
        <v>859</v>
      </c>
      <c r="BF69" s="42" t="s">
        <v>197</v>
      </c>
      <c r="BG69" s="42" t="s">
        <v>197</v>
      </c>
      <c r="BH69" s="42" t="s">
        <v>197</v>
      </c>
      <c r="BI69" s="42" t="s">
        <v>197</v>
      </c>
      <c r="BJ69" s="42">
        <v>-13.15</v>
      </c>
      <c r="BK69" s="42">
        <v>-27.28</v>
      </c>
      <c r="BL69" s="42" t="s">
        <v>197</v>
      </c>
      <c r="BM69" s="42" t="s">
        <v>1119</v>
      </c>
      <c r="BN69" s="42" t="s">
        <v>1096</v>
      </c>
    </row>
    <row r="70" spans="2:66" x14ac:dyDescent="0.3">
      <c r="B70" s="42">
        <v>62</v>
      </c>
      <c r="C70" s="42">
        <v>33</v>
      </c>
      <c r="D70" s="54" t="s">
        <v>390</v>
      </c>
      <c r="E70" s="42" t="s">
        <v>1253</v>
      </c>
      <c r="F70" s="42">
        <v>3</v>
      </c>
      <c r="G70" s="42" t="s">
        <v>1374</v>
      </c>
      <c r="H70" s="42" t="s">
        <v>690</v>
      </c>
      <c r="I70" s="42"/>
      <c r="J70" s="42" t="s">
        <v>1387</v>
      </c>
      <c r="K70" s="42" t="s">
        <v>692</v>
      </c>
      <c r="L70" s="42">
        <v>503</v>
      </c>
      <c r="M70" s="42">
        <v>0</v>
      </c>
      <c r="N70" s="42">
        <v>2.5</v>
      </c>
      <c r="O70" s="42" t="s">
        <v>1070</v>
      </c>
      <c r="P70" s="44">
        <v>0.06</v>
      </c>
      <c r="Q70" s="44">
        <v>0.83</v>
      </c>
      <c r="R70" s="44">
        <f t="shared" si="10"/>
        <v>0.10999999999999999</v>
      </c>
      <c r="S70" s="46">
        <f t="shared" si="12"/>
        <v>2.0639999999999999E-2</v>
      </c>
      <c r="T70" s="51">
        <v>0.16500000000000001</v>
      </c>
      <c r="U70" s="44">
        <v>0.6</v>
      </c>
      <c r="V70" s="42">
        <v>6.8</v>
      </c>
      <c r="W70" s="42" t="s">
        <v>197</v>
      </c>
      <c r="X70" s="42" t="s">
        <v>1075</v>
      </c>
      <c r="Y70" s="42" t="s">
        <v>1395</v>
      </c>
      <c r="Z70" s="42" t="s">
        <v>694</v>
      </c>
      <c r="AA70" s="42" t="s">
        <v>452</v>
      </c>
      <c r="AB70" s="42">
        <v>20</v>
      </c>
      <c r="AC70" s="42">
        <v>365</v>
      </c>
      <c r="AD70" s="46">
        <v>1.2E-2</v>
      </c>
      <c r="AE70" s="42" t="s">
        <v>1371</v>
      </c>
      <c r="AF70" s="42" t="s">
        <v>659</v>
      </c>
      <c r="AG70" s="30"/>
      <c r="AH70" s="42" t="s">
        <v>449</v>
      </c>
      <c r="AI70" s="51">
        <v>0.13300000000000001</v>
      </c>
      <c r="AJ70" s="42" t="s">
        <v>197</v>
      </c>
      <c r="AK70" s="46">
        <v>0.64500000000000002</v>
      </c>
      <c r="AL70" s="42" t="s">
        <v>197</v>
      </c>
      <c r="AM70" s="46">
        <v>2.4E-2</v>
      </c>
      <c r="AN70" s="46">
        <v>4.0000000000000001E-3</v>
      </c>
      <c r="AO70" s="42" t="s">
        <v>197</v>
      </c>
      <c r="AP70" s="45">
        <v>9.6999999999999989E-2</v>
      </c>
      <c r="AQ70" s="48">
        <f>1.4/100*1000*1000</f>
        <v>13999.999999999998</v>
      </c>
      <c r="AR70" s="42">
        <f>8.5/100*1000*1000</f>
        <v>85000</v>
      </c>
      <c r="AS70" s="42" t="s">
        <v>197</v>
      </c>
      <c r="AT70" s="42"/>
      <c r="AU70" s="47">
        <f t="shared" si="13"/>
        <v>0.44343325075593387</v>
      </c>
      <c r="AV70" s="47">
        <f t="shared" si="14"/>
        <v>0.11289832552519027</v>
      </c>
      <c r="AW70" s="42">
        <f t="shared" si="15"/>
        <v>188.04735569117537</v>
      </c>
      <c r="AX70" s="42">
        <v>10.3</v>
      </c>
      <c r="AY70" s="42" t="s">
        <v>197</v>
      </c>
      <c r="AZ70" s="42">
        <v>18</v>
      </c>
      <c r="BA70" s="42">
        <v>40.1</v>
      </c>
      <c r="BB70" s="42" t="s">
        <v>197</v>
      </c>
      <c r="BC70" s="45">
        <v>0.70899999999999996</v>
      </c>
      <c r="BD70" s="45">
        <v>0.158</v>
      </c>
      <c r="BE70" s="42" t="s">
        <v>859</v>
      </c>
      <c r="BF70" s="42" t="s">
        <v>197</v>
      </c>
      <c r="BG70" s="42" t="s">
        <v>197</v>
      </c>
      <c r="BH70" s="42" t="s">
        <v>197</v>
      </c>
      <c r="BI70" s="42" t="s">
        <v>197</v>
      </c>
      <c r="BJ70" s="42">
        <v>-13.14</v>
      </c>
      <c r="BK70" s="42">
        <v>-27.28</v>
      </c>
      <c r="BL70" s="42" t="s">
        <v>197</v>
      </c>
      <c r="BM70" s="42" t="s">
        <v>1120</v>
      </c>
      <c r="BN70" s="42" t="s">
        <v>1097</v>
      </c>
    </row>
    <row r="71" spans="2:66" x14ac:dyDescent="0.3">
      <c r="B71" s="42">
        <v>63</v>
      </c>
      <c r="C71" s="42">
        <v>33</v>
      </c>
      <c r="D71" s="54" t="s">
        <v>390</v>
      </c>
      <c r="E71" s="42" t="s">
        <v>1252</v>
      </c>
      <c r="F71" s="42">
        <v>3</v>
      </c>
      <c r="G71" s="42" t="s">
        <v>1374</v>
      </c>
      <c r="H71" s="42" t="s">
        <v>690</v>
      </c>
      <c r="I71" s="42"/>
      <c r="J71" s="42" t="s">
        <v>1388</v>
      </c>
      <c r="K71" s="42" t="s">
        <v>692</v>
      </c>
      <c r="L71" s="42">
        <v>600</v>
      </c>
      <c r="M71" s="42">
        <v>0</v>
      </c>
      <c r="N71" s="42">
        <v>2.5</v>
      </c>
      <c r="O71" s="42" t="s">
        <v>1071</v>
      </c>
      <c r="P71" s="44">
        <v>0.06</v>
      </c>
      <c r="Q71" s="44">
        <v>0.83</v>
      </c>
      <c r="R71" s="44">
        <f t="shared" si="10"/>
        <v>0.10999999999999999</v>
      </c>
      <c r="S71" s="46">
        <f t="shared" si="12"/>
        <v>2.0639999999999999E-2</v>
      </c>
      <c r="T71" s="51">
        <v>0.16500000000000001</v>
      </c>
      <c r="U71" s="44">
        <v>0.6</v>
      </c>
      <c r="V71" s="42">
        <v>6.8</v>
      </c>
      <c r="W71" s="42" t="s">
        <v>197</v>
      </c>
      <c r="X71" s="42" t="s">
        <v>1075</v>
      </c>
      <c r="Y71" s="42" t="s">
        <v>1395</v>
      </c>
      <c r="Z71" s="42" t="s">
        <v>694</v>
      </c>
      <c r="AA71" s="42" t="s">
        <v>452</v>
      </c>
      <c r="AB71" s="42">
        <v>20</v>
      </c>
      <c r="AC71" s="42">
        <v>365</v>
      </c>
      <c r="AD71" s="46">
        <v>1.2E-2</v>
      </c>
      <c r="AE71" s="42" t="s">
        <v>1371</v>
      </c>
      <c r="AF71" s="42" t="s">
        <v>659</v>
      </c>
      <c r="AG71" s="30"/>
      <c r="AH71" s="42" t="s">
        <v>449</v>
      </c>
      <c r="AI71" s="51">
        <v>0.13600000000000001</v>
      </c>
      <c r="AJ71" s="42" t="s">
        <v>197</v>
      </c>
      <c r="AK71" s="46">
        <v>0.71900000000000008</v>
      </c>
      <c r="AL71" s="42" t="s">
        <v>197</v>
      </c>
      <c r="AM71" s="46">
        <v>0.02</v>
      </c>
      <c r="AN71" s="46">
        <v>5.0000000000000001E-3</v>
      </c>
      <c r="AO71" s="42" t="s">
        <v>197</v>
      </c>
      <c r="AP71" s="45">
        <v>5.5E-2</v>
      </c>
      <c r="AQ71" s="48">
        <f>1.4/100*1000*1000</f>
        <v>13999.999999999998</v>
      </c>
      <c r="AR71" s="42">
        <f>9.6/100*1000*1000</f>
        <v>96000</v>
      </c>
      <c r="AS71" s="42" t="s">
        <v>197</v>
      </c>
      <c r="AT71" s="42"/>
      <c r="AU71" s="47">
        <f t="shared" si="13"/>
        <v>0.33149564990447072</v>
      </c>
      <c r="AV71" s="47">
        <f t="shared" si="14"/>
        <v>5.742609434647384E-2</v>
      </c>
      <c r="AW71" s="42">
        <f t="shared" si="15"/>
        <v>167.69742479622337</v>
      </c>
      <c r="AX71" s="42">
        <v>10</v>
      </c>
      <c r="AY71" s="42" t="s">
        <v>197</v>
      </c>
      <c r="AZ71" s="42">
        <v>14</v>
      </c>
      <c r="BA71" s="42">
        <v>183.3</v>
      </c>
      <c r="BB71" s="42" t="s">
        <v>197</v>
      </c>
      <c r="BC71" s="45">
        <v>0.76</v>
      </c>
      <c r="BD71" s="45">
        <v>0.105</v>
      </c>
      <c r="BE71" s="42" t="s">
        <v>859</v>
      </c>
      <c r="BF71" s="42" t="s">
        <v>197</v>
      </c>
      <c r="BG71" s="42" t="s">
        <v>197</v>
      </c>
      <c r="BH71" s="42" t="s">
        <v>197</v>
      </c>
      <c r="BI71" s="42" t="s">
        <v>197</v>
      </c>
      <c r="BJ71" s="42">
        <v>-13.19</v>
      </c>
      <c r="BK71" s="42">
        <v>-27.28</v>
      </c>
      <c r="BL71" s="42" t="s">
        <v>197</v>
      </c>
      <c r="BM71" s="42" t="s">
        <v>1121</v>
      </c>
      <c r="BN71" s="42" t="s">
        <v>1098</v>
      </c>
    </row>
    <row r="72" spans="2:66" x14ac:dyDescent="0.3">
      <c r="B72" s="42">
        <v>64</v>
      </c>
      <c r="C72" s="42">
        <v>33</v>
      </c>
      <c r="D72" s="54" t="s">
        <v>390</v>
      </c>
      <c r="E72" s="42" t="s">
        <v>1251</v>
      </c>
      <c r="F72" s="42">
        <v>3</v>
      </c>
      <c r="G72" s="42" t="s">
        <v>1374</v>
      </c>
      <c r="H72" s="42" t="s">
        <v>690</v>
      </c>
      <c r="I72" s="42"/>
      <c r="J72" s="42" t="s">
        <v>1389</v>
      </c>
      <c r="K72" s="42" t="s">
        <v>692</v>
      </c>
      <c r="L72" s="42">
        <v>682</v>
      </c>
      <c r="M72" s="42">
        <v>0</v>
      </c>
      <c r="N72" s="42">
        <v>2.5</v>
      </c>
      <c r="O72" s="42" t="s">
        <v>1072</v>
      </c>
      <c r="P72" s="44">
        <v>0.06</v>
      </c>
      <c r="Q72" s="44">
        <v>0.83</v>
      </c>
      <c r="R72" s="44">
        <f t="shared" si="10"/>
        <v>0.10999999999999999</v>
      </c>
      <c r="S72" s="46">
        <f t="shared" si="12"/>
        <v>2.0639999999999999E-2</v>
      </c>
      <c r="T72" s="51">
        <v>0.16500000000000001</v>
      </c>
      <c r="U72" s="44">
        <v>0.6</v>
      </c>
      <c r="V72" s="42">
        <v>6.8</v>
      </c>
      <c r="W72" s="42" t="s">
        <v>197</v>
      </c>
      <c r="X72" s="42" t="s">
        <v>1075</v>
      </c>
      <c r="Y72" s="42" t="s">
        <v>1395</v>
      </c>
      <c r="Z72" s="42" t="s">
        <v>694</v>
      </c>
      <c r="AA72" s="42" t="s">
        <v>452</v>
      </c>
      <c r="AB72" s="42">
        <v>20</v>
      </c>
      <c r="AC72" s="42">
        <v>365</v>
      </c>
      <c r="AD72" s="46">
        <v>1.2E-2</v>
      </c>
      <c r="AE72" s="42" t="s">
        <v>1371</v>
      </c>
      <c r="AF72" s="42" t="s">
        <v>659</v>
      </c>
      <c r="AG72" s="30"/>
      <c r="AH72" s="42" t="s">
        <v>449</v>
      </c>
      <c r="AI72" s="51">
        <v>0.159</v>
      </c>
      <c r="AJ72" s="42" t="s">
        <v>197</v>
      </c>
      <c r="AK72" s="46">
        <v>0.75599999999999989</v>
      </c>
      <c r="AL72" s="42" t="s">
        <v>197</v>
      </c>
      <c r="AM72" s="46">
        <v>1.4999999999999999E-2</v>
      </c>
      <c r="AN72" s="46">
        <v>6.0000000000000001E-3</v>
      </c>
      <c r="AO72" s="42" t="s">
        <v>197</v>
      </c>
      <c r="AP72" s="45">
        <v>0.05</v>
      </c>
      <c r="AQ72" s="48">
        <f>1.3/100*1000*1000</f>
        <v>13000.000000000002</v>
      </c>
      <c r="AR72" s="42">
        <f>10.8/100*1000*1000</f>
        <v>108000.00000000001</v>
      </c>
      <c r="AS72" s="42" t="s">
        <v>197</v>
      </c>
      <c r="AT72" s="42"/>
      <c r="AU72" s="47">
        <f t="shared" si="13"/>
        <v>0.23645374234257391</v>
      </c>
      <c r="AV72" s="47">
        <f t="shared" si="14"/>
        <v>4.9650507257232683E-2</v>
      </c>
      <c r="AW72" s="42">
        <f t="shared" si="15"/>
        <v>146.93932909822072</v>
      </c>
      <c r="AX72" s="42">
        <v>10.3</v>
      </c>
      <c r="AY72" s="42" t="s">
        <v>197</v>
      </c>
      <c r="AZ72" s="42">
        <v>16</v>
      </c>
      <c r="BA72" s="42">
        <v>62</v>
      </c>
      <c r="BB72" s="42" t="s">
        <v>197</v>
      </c>
      <c r="BC72" s="45">
        <v>0.77700000000000002</v>
      </c>
      <c r="BD72" s="45">
        <v>6.4000000000000001E-2</v>
      </c>
      <c r="BE72" s="42" t="s">
        <v>859</v>
      </c>
      <c r="BF72" s="42" t="s">
        <v>197</v>
      </c>
      <c r="BG72" s="42" t="s">
        <v>197</v>
      </c>
      <c r="BH72" s="42" t="s">
        <v>197</v>
      </c>
      <c r="BI72" s="42" t="s">
        <v>197</v>
      </c>
      <c r="BJ72" s="42">
        <v>-13.21</v>
      </c>
      <c r="BK72" s="42">
        <v>-27.28</v>
      </c>
      <c r="BL72" s="42" t="s">
        <v>197</v>
      </c>
      <c r="BM72" s="42" t="s">
        <v>1122</v>
      </c>
      <c r="BN72" s="42" t="s">
        <v>1099</v>
      </c>
    </row>
    <row r="73" spans="2:66" x14ac:dyDescent="0.3">
      <c r="B73" s="42">
        <v>65</v>
      </c>
      <c r="C73" s="42">
        <v>33</v>
      </c>
      <c r="D73" s="54" t="s">
        <v>390</v>
      </c>
      <c r="E73" s="42" t="s">
        <v>1258</v>
      </c>
      <c r="F73" s="42">
        <v>3</v>
      </c>
      <c r="G73" s="42" t="s">
        <v>1374</v>
      </c>
      <c r="H73" s="42" t="s">
        <v>690</v>
      </c>
      <c r="I73" s="42"/>
      <c r="J73" s="42" t="s">
        <v>1383</v>
      </c>
      <c r="K73" s="42" t="s">
        <v>692</v>
      </c>
      <c r="L73" s="42">
        <v>235</v>
      </c>
      <c r="M73" s="42">
        <v>0</v>
      </c>
      <c r="N73" s="42">
        <v>2.5</v>
      </c>
      <c r="O73" s="42" t="s">
        <v>1066</v>
      </c>
      <c r="P73" s="44">
        <v>0.06</v>
      </c>
      <c r="Q73" s="44">
        <v>0.83</v>
      </c>
      <c r="R73" s="44">
        <f t="shared" si="10"/>
        <v>0.10999999999999999</v>
      </c>
      <c r="S73" s="46">
        <f t="shared" si="12"/>
        <v>2.0639999999999999E-2</v>
      </c>
      <c r="T73" s="51">
        <v>0.16500000000000001</v>
      </c>
      <c r="U73" s="44">
        <v>0.6</v>
      </c>
      <c r="V73" s="42">
        <v>6.8</v>
      </c>
      <c r="W73" s="42" t="s">
        <v>197</v>
      </c>
      <c r="X73" s="42" t="s">
        <v>1075</v>
      </c>
      <c r="Y73" s="42" t="s">
        <v>1395</v>
      </c>
      <c r="Z73" s="42" t="s">
        <v>694</v>
      </c>
      <c r="AA73" s="42" t="s">
        <v>452</v>
      </c>
      <c r="AB73" s="42">
        <v>20</v>
      </c>
      <c r="AC73" s="42">
        <v>365</v>
      </c>
      <c r="AD73" s="46">
        <v>1.1999999999999999E-3</v>
      </c>
      <c r="AE73" s="42" t="s">
        <v>1371</v>
      </c>
      <c r="AF73" s="42" t="s">
        <v>659</v>
      </c>
      <c r="AG73" s="30"/>
      <c r="AH73" s="42" t="s">
        <v>449</v>
      </c>
      <c r="AI73" s="44">
        <v>0.09</v>
      </c>
      <c r="AJ73" s="42" t="s">
        <v>197</v>
      </c>
      <c r="AK73" s="46">
        <v>0.46100000000000002</v>
      </c>
      <c r="AL73" s="42" t="s">
        <v>197</v>
      </c>
      <c r="AM73" s="46">
        <v>5.4000000000000006E-2</v>
      </c>
      <c r="AN73" s="46">
        <v>3.0000000000000001E-3</v>
      </c>
      <c r="AO73" s="42" t="s">
        <v>197</v>
      </c>
      <c r="AP73" s="45">
        <v>0.40100000000000002</v>
      </c>
      <c r="AQ73" s="48">
        <f>0.5/100*1000*1000</f>
        <v>5000</v>
      </c>
      <c r="AR73" s="42">
        <f>3.9/100*1000*1000</f>
        <v>39000</v>
      </c>
      <c r="AS73" s="42" t="s">
        <v>197</v>
      </c>
      <c r="AT73" s="42"/>
      <c r="AU73" s="47">
        <f t="shared" si="13"/>
        <v>1.395949035053252</v>
      </c>
      <c r="AV73" s="47">
        <f t="shared" si="14"/>
        <v>0.65300864113117696</v>
      </c>
      <c r="AW73" s="42">
        <f t="shared" si="15"/>
        <v>179.20378495841209</v>
      </c>
      <c r="AX73" s="42">
        <v>7.2</v>
      </c>
      <c r="AY73" s="42" t="s">
        <v>197</v>
      </c>
      <c r="AZ73" s="42">
        <v>11</v>
      </c>
      <c r="BA73" s="42">
        <v>2.9</v>
      </c>
      <c r="BB73" s="42" t="s">
        <v>197</v>
      </c>
      <c r="BC73" s="45">
        <v>0.186</v>
      </c>
      <c r="BD73" s="45">
        <v>0.72399999999999998</v>
      </c>
      <c r="BE73" s="42" t="s">
        <v>859</v>
      </c>
      <c r="BF73" s="42" t="s">
        <v>197</v>
      </c>
      <c r="BG73" s="42" t="s">
        <v>197</v>
      </c>
      <c r="BH73" s="42" t="s">
        <v>197</v>
      </c>
      <c r="BI73" s="42" t="s">
        <v>197</v>
      </c>
      <c r="BJ73" s="42">
        <v>-12.42</v>
      </c>
      <c r="BK73" s="42">
        <v>-27.28</v>
      </c>
      <c r="BL73" s="42" t="s">
        <v>197</v>
      </c>
      <c r="BM73" s="42" t="s">
        <v>197</v>
      </c>
      <c r="BN73" s="42" t="s">
        <v>197</v>
      </c>
    </row>
    <row r="74" spans="2:66" x14ac:dyDescent="0.3">
      <c r="B74" s="42">
        <v>66</v>
      </c>
      <c r="C74" s="42">
        <v>2</v>
      </c>
      <c r="D74" s="42" t="s">
        <v>1523</v>
      </c>
      <c r="E74" s="42" t="s">
        <v>712</v>
      </c>
      <c r="F74" s="42">
        <v>3</v>
      </c>
      <c r="G74" s="42" t="s">
        <v>746</v>
      </c>
      <c r="H74" s="42" t="s">
        <v>633</v>
      </c>
      <c r="I74" s="42"/>
      <c r="J74" s="42" t="s">
        <v>752</v>
      </c>
      <c r="K74" s="42" t="s">
        <v>692</v>
      </c>
      <c r="L74" s="42">
        <v>250</v>
      </c>
      <c r="M74" s="42">
        <f t="shared" ref="M74:M96" si="16">3*60</f>
        <v>180</v>
      </c>
      <c r="N74" s="42">
        <v>26</v>
      </c>
      <c r="O74" s="42" t="s">
        <v>693</v>
      </c>
      <c r="P74" s="43">
        <v>0</v>
      </c>
      <c r="Q74" s="43">
        <v>1</v>
      </c>
      <c r="R74" s="43">
        <v>0</v>
      </c>
      <c r="S74" s="43">
        <v>0</v>
      </c>
      <c r="T74" s="42" t="s">
        <v>754</v>
      </c>
      <c r="U74" s="44">
        <v>0.65</v>
      </c>
      <c r="V74" s="42" t="s">
        <v>197</v>
      </c>
      <c r="W74" s="42" t="s">
        <v>197</v>
      </c>
      <c r="X74" s="42" t="s">
        <v>755</v>
      </c>
      <c r="Y74" s="42" t="s">
        <v>1410</v>
      </c>
      <c r="Z74" s="42" t="s">
        <v>694</v>
      </c>
      <c r="AA74" s="42" t="s">
        <v>452</v>
      </c>
      <c r="AB74" s="42">
        <v>32</v>
      </c>
      <c r="AC74" s="42">
        <v>365</v>
      </c>
      <c r="AD74" s="43">
        <v>0.1</v>
      </c>
      <c r="AE74" s="42" t="s">
        <v>696</v>
      </c>
      <c r="AF74" s="42" t="s">
        <v>697</v>
      </c>
      <c r="AG74" s="30" t="s">
        <v>753</v>
      </c>
      <c r="AH74" s="42" t="s">
        <v>449</v>
      </c>
      <c r="AI74" s="42" t="s">
        <v>197</v>
      </c>
      <c r="AJ74" s="45">
        <v>9.0000000000000011E-3</v>
      </c>
      <c r="AK74" s="45">
        <v>0.61499999999999999</v>
      </c>
      <c r="AL74" s="45">
        <v>0.61499999999999999</v>
      </c>
      <c r="AM74" s="46">
        <v>3.4800000000000005E-2</v>
      </c>
      <c r="AN74" s="46">
        <v>1.2999999999999999E-3</v>
      </c>
      <c r="AO74" s="42" t="s">
        <v>197</v>
      </c>
      <c r="AP74" s="46">
        <v>0.34899999999999998</v>
      </c>
      <c r="AQ74" s="42" t="s">
        <v>197</v>
      </c>
      <c r="AR74" s="42" t="s">
        <v>197</v>
      </c>
      <c r="AS74" s="42" t="s">
        <v>197</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197</v>
      </c>
      <c r="AY74" s="42" t="s">
        <v>197</v>
      </c>
      <c r="AZ74" s="42" t="s">
        <v>197</v>
      </c>
      <c r="BA74" s="42">
        <v>5.4</v>
      </c>
      <c r="BB74" s="42">
        <v>262.5</v>
      </c>
      <c r="BC74" s="49">
        <f t="shared" ref="BC74:BC100" si="19">1-AJ74-BD74</f>
        <v>0.32699999999999996</v>
      </c>
      <c r="BD74" s="45">
        <v>0.66400000000000003</v>
      </c>
      <c r="BE74" s="42" t="s">
        <v>708</v>
      </c>
      <c r="BF74" s="42" t="s">
        <v>197</v>
      </c>
      <c r="BG74" s="42" t="s">
        <v>197</v>
      </c>
      <c r="BH74" s="42" t="s">
        <v>197</v>
      </c>
      <c r="BI74" s="42">
        <v>52.5</v>
      </c>
      <c r="BJ74" s="42" t="s">
        <v>197</v>
      </c>
      <c r="BK74" s="42" t="s">
        <v>197</v>
      </c>
      <c r="BL74" s="42" t="s">
        <v>197</v>
      </c>
      <c r="BM74" s="42" t="s">
        <v>197</v>
      </c>
      <c r="BN74" s="42" t="s">
        <v>197</v>
      </c>
    </row>
    <row r="75" spans="2:66" x14ac:dyDescent="0.3">
      <c r="B75" s="42">
        <v>67</v>
      </c>
      <c r="C75" s="42">
        <v>2</v>
      </c>
      <c r="D75" s="42" t="s">
        <v>1523</v>
      </c>
      <c r="E75" s="42" t="s">
        <v>718</v>
      </c>
      <c r="F75" s="42">
        <v>3</v>
      </c>
      <c r="G75" s="42" t="s">
        <v>746</v>
      </c>
      <c r="H75" s="42" t="s">
        <v>633</v>
      </c>
      <c r="I75" s="42"/>
      <c r="J75" s="42" t="s">
        <v>752</v>
      </c>
      <c r="K75" s="42" t="s">
        <v>692</v>
      </c>
      <c r="L75" s="42">
        <v>400</v>
      </c>
      <c r="M75" s="42">
        <f t="shared" si="16"/>
        <v>180</v>
      </c>
      <c r="N75" s="42">
        <v>26</v>
      </c>
      <c r="O75" s="42" t="s">
        <v>693</v>
      </c>
      <c r="P75" s="43">
        <v>0</v>
      </c>
      <c r="Q75" s="43">
        <v>1</v>
      </c>
      <c r="R75" s="43">
        <v>0</v>
      </c>
      <c r="S75" s="43">
        <v>0</v>
      </c>
      <c r="T75" s="42" t="s">
        <v>754</v>
      </c>
      <c r="U75" s="44">
        <v>0.65</v>
      </c>
      <c r="V75" s="42" t="s">
        <v>197</v>
      </c>
      <c r="W75" s="42" t="s">
        <v>197</v>
      </c>
      <c r="X75" s="42" t="s">
        <v>755</v>
      </c>
      <c r="Y75" s="42" t="s">
        <v>1410</v>
      </c>
      <c r="Z75" s="42" t="s">
        <v>694</v>
      </c>
      <c r="AA75" s="42" t="s">
        <v>452</v>
      </c>
      <c r="AB75" s="42">
        <v>32</v>
      </c>
      <c r="AC75" s="42">
        <v>365</v>
      </c>
      <c r="AD75" s="43">
        <v>0.1</v>
      </c>
      <c r="AE75" s="42" t="s">
        <v>696</v>
      </c>
      <c r="AF75" s="42" t="s">
        <v>697</v>
      </c>
      <c r="AG75" s="30" t="s">
        <v>753</v>
      </c>
      <c r="AH75" s="42" t="s">
        <v>449</v>
      </c>
      <c r="AI75" s="42" t="s">
        <v>197</v>
      </c>
      <c r="AJ75" s="45">
        <v>1.8000000000000002E-2</v>
      </c>
      <c r="AK75" s="45">
        <v>0.78599999999999992</v>
      </c>
      <c r="AL75" s="45">
        <v>0.78599999999999992</v>
      </c>
      <c r="AM75" s="46">
        <v>3.6600000000000001E-2</v>
      </c>
      <c r="AN75" s="46">
        <v>1.2999999999999999E-3</v>
      </c>
      <c r="AO75" s="42" t="s">
        <v>197</v>
      </c>
      <c r="AP75" s="46">
        <v>0.17600000000000002</v>
      </c>
      <c r="AQ75" s="42" t="s">
        <v>197</v>
      </c>
      <c r="AR75" s="42" t="s">
        <v>197</v>
      </c>
      <c r="AS75" s="42" t="s">
        <v>197</v>
      </c>
      <c r="AT75" s="47">
        <f t="shared" si="17"/>
        <v>0.55492624844122851</v>
      </c>
      <c r="AU75" s="47">
        <f t="shared" si="13"/>
        <v>0.55492624844122851</v>
      </c>
      <c r="AV75" s="47">
        <f t="shared" si="18"/>
        <v>0.16809918304372398</v>
      </c>
      <c r="AW75" s="48">
        <f t="shared" si="15"/>
        <v>705.09348395116911</v>
      </c>
      <c r="AX75" s="42" t="s">
        <v>197</v>
      </c>
      <c r="AY75" s="42" t="s">
        <v>197</v>
      </c>
      <c r="AZ75" s="42" t="s">
        <v>197</v>
      </c>
      <c r="BA75" s="42">
        <v>6.1</v>
      </c>
      <c r="BB75" s="42">
        <v>428.8</v>
      </c>
      <c r="BC75" s="49">
        <f t="shared" si="19"/>
        <v>0.57099999999999995</v>
      </c>
      <c r="BD75" s="45">
        <v>0.41100000000000003</v>
      </c>
      <c r="BE75" s="42" t="s">
        <v>708</v>
      </c>
      <c r="BF75" s="42" t="s">
        <v>197</v>
      </c>
      <c r="BG75" s="42" t="s">
        <v>197</v>
      </c>
      <c r="BH75" s="42" t="s">
        <v>197</v>
      </c>
      <c r="BI75" s="42">
        <v>33.200000000000003</v>
      </c>
      <c r="BJ75" s="42" t="s">
        <v>197</v>
      </c>
      <c r="BK75" s="42" t="s">
        <v>197</v>
      </c>
      <c r="BL75" s="42" t="s">
        <v>797</v>
      </c>
      <c r="BM75" s="42" t="s">
        <v>782</v>
      </c>
      <c r="BN75" s="42" t="s">
        <v>756</v>
      </c>
    </row>
    <row r="76" spans="2:66" x14ac:dyDescent="0.3">
      <c r="B76" s="42">
        <v>68</v>
      </c>
      <c r="C76" s="42">
        <v>2</v>
      </c>
      <c r="D76" s="42" t="s">
        <v>1523</v>
      </c>
      <c r="E76" s="42" t="s">
        <v>719</v>
      </c>
      <c r="F76" s="42">
        <v>3</v>
      </c>
      <c r="G76" s="42" t="s">
        <v>746</v>
      </c>
      <c r="H76" s="42" t="s">
        <v>633</v>
      </c>
      <c r="I76" s="42"/>
      <c r="J76" s="42" t="s">
        <v>752</v>
      </c>
      <c r="K76" s="42" t="s">
        <v>692</v>
      </c>
      <c r="L76" s="42">
        <v>650</v>
      </c>
      <c r="M76" s="42">
        <f t="shared" si="16"/>
        <v>180</v>
      </c>
      <c r="N76" s="42">
        <v>26</v>
      </c>
      <c r="O76" s="42" t="s">
        <v>693</v>
      </c>
      <c r="P76" s="43">
        <v>0</v>
      </c>
      <c r="Q76" s="43">
        <v>1</v>
      </c>
      <c r="R76" s="43">
        <v>0</v>
      </c>
      <c r="S76" s="43">
        <v>0</v>
      </c>
      <c r="T76" s="42" t="s">
        <v>754</v>
      </c>
      <c r="U76" s="44">
        <v>0.65</v>
      </c>
      <c r="V76" s="42" t="s">
        <v>197</v>
      </c>
      <c r="W76" s="42" t="s">
        <v>197</v>
      </c>
      <c r="X76" s="42" t="s">
        <v>755</v>
      </c>
      <c r="Y76" s="42" t="s">
        <v>1410</v>
      </c>
      <c r="Z76" s="42" t="s">
        <v>694</v>
      </c>
      <c r="AA76" s="42" t="s">
        <v>452</v>
      </c>
      <c r="AB76" s="42">
        <v>32</v>
      </c>
      <c r="AC76" s="42">
        <v>365</v>
      </c>
      <c r="AD76" s="43">
        <v>0.1</v>
      </c>
      <c r="AE76" s="42" t="s">
        <v>696</v>
      </c>
      <c r="AF76" s="42" t="s">
        <v>697</v>
      </c>
      <c r="AG76" s="30" t="s">
        <v>753</v>
      </c>
      <c r="AH76" s="42" t="s">
        <v>449</v>
      </c>
      <c r="AI76" s="42" t="s">
        <v>197</v>
      </c>
      <c r="AJ76" s="45">
        <v>1.3000000000000001E-2</v>
      </c>
      <c r="AK76" s="45">
        <v>0.83</v>
      </c>
      <c r="AL76" s="45">
        <v>0.83</v>
      </c>
      <c r="AM76" s="46">
        <v>3.0550000000000001E-2</v>
      </c>
      <c r="AN76" s="46">
        <v>2.15E-3</v>
      </c>
      <c r="AO76" s="42" t="s">
        <v>197</v>
      </c>
      <c r="AP76" s="46">
        <v>0.13800000000000001</v>
      </c>
      <c r="AQ76" s="42" t="s">
        <v>197</v>
      </c>
      <c r="AR76" s="42" t="s">
        <v>197</v>
      </c>
      <c r="AS76" s="42" t="s">
        <v>197</v>
      </c>
      <c r="AT76" s="47">
        <f t="shared" si="17"/>
        <v>0.43864163392735889</v>
      </c>
      <c r="AU76" s="47">
        <f t="shared" si="13"/>
        <v>0.43864163392735889</v>
      </c>
      <c r="AV76" s="47">
        <f t="shared" si="18"/>
        <v>0.12481778605138726</v>
      </c>
      <c r="AW76" s="48">
        <f t="shared" si="15"/>
        <v>450.20170967708833</v>
      </c>
      <c r="AX76" s="42" t="s">
        <v>197</v>
      </c>
      <c r="AY76" s="42" t="s">
        <v>197</v>
      </c>
      <c r="AZ76" s="42" t="s">
        <v>197</v>
      </c>
      <c r="BA76" s="42">
        <v>548.9</v>
      </c>
      <c r="BB76" s="42">
        <v>627.1</v>
      </c>
      <c r="BC76" s="49">
        <f t="shared" si="19"/>
        <v>0.76400000000000001</v>
      </c>
      <c r="BD76" s="45">
        <v>0.223</v>
      </c>
      <c r="BE76" s="42" t="s">
        <v>708</v>
      </c>
      <c r="BF76" s="42" t="s">
        <v>197</v>
      </c>
      <c r="BG76" s="42" t="s">
        <v>197</v>
      </c>
      <c r="BH76" s="42" t="s">
        <v>197</v>
      </c>
      <c r="BI76" s="42">
        <v>29.3</v>
      </c>
      <c r="BJ76" s="42" t="s">
        <v>197</v>
      </c>
      <c r="BK76" s="42" t="s">
        <v>197</v>
      </c>
      <c r="BL76" s="42" t="s">
        <v>798</v>
      </c>
      <c r="BM76" s="42" t="s">
        <v>783</v>
      </c>
      <c r="BN76" s="42" t="s">
        <v>757</v>
      </c>
    </row>
    <row r="77" spans="2:66" x14ac:dyDescent="0.3">
      <c r="B77" s="42">
        <v>69</v>
      </c>
      <c r="C77" s="42">
        <v>2</v>
      </c>
      <c r="D77" s="42" t="s">
        <v>1523</v>
      </c>
      <c r="E77" s="42" t="s">
        <v>713</v>
      </c>
      <c r="F77" s="42">
        <v>3</v>
      </c>
      <c r="G77" s="42" t="s">
        <v>747</v>
      </c>
      <c r="H77" s="42" t="s">
        <v>633</v>
      </c>
      <c r="I77" s="42"/>
      <c r="J77" s="42" t="s">
        <v>752</v>
      </c>
      <c r="K77" s="42" t="s">
        <v>692</v>
      </c>
      <c r="L77" s="42">
        <v>250</v>
      </c>
      <c r="M77" s="42">
        <f t="shared" si="16"/>
        <v>180</v>
      </c>
      <c r="N77" s="42">
        <v>26</v>
      </c>
      <c r="O77" s="42" t="s">
        <v>693</v>
      </c>
      <c r="P77" s="43">
        <v>0</v>
      </c>
      <c r="Q77" s="43">
        <v>1</v>
      </c>
      <c r="R77" s="43">
        <v>0</v>
      </c>
      <c r="S77" s="43">
        <v>0</v>
      </c>
      <c r="T77" s="42" t="s">
        <v>754</v>
      </c>
      <c r="U77" s="44">
        <v>0.65</v>
      </c>
      <c r="V77" s="42" t="s">
        <v>197</v>
      </c>
      <c r="W77" s="42" t="s">
        <v>197</v>
      </c>
      <c r="X77" s="42" t="s">
        <v>755</v>
      </c>
      <c r="Y77" s="42" t="s">
        <v>1410</v>
      </c>
      <c r="Z77" s="42" t="s">
        <v>694</v>
      </c>
      <c r="AA77" s="42" t="s">
        <v>452</v>
      </c>
      <c r="AB77" s="42">
        <v>32</v>
      </c>
      <c r="AC77" s="42">
        <v>365</v>
      </c>
      <c r="AD77" s="43">
        <v>0.1</v>
      </c>
      <c r="AE77" s="42" t="s">
        <v>696</v>
      </c>
      <c r="AF77" s="42" t="s">
        <v>697</v>
      </c>
      <c r="AG77" s="30" t="s">
        <v>753</v>
      </c>
      <c r="AH77" s="42" t="s">
        <v>449</v>
      </c>
      <c r="AI77" s="42" t="s">
        <v>197</v>
      </c>
      <c r="AJ77" s="45">
        <v>9.0000000000000011E-3</v>
      </c>
      <c r="AK77" s="45">
        <v>0.65599999999999992</v>
      </c>
      <c r="AL77" s="45">
        <v>0.65599999999999992</v>
      </c>
      <c r="AM77" s="46">
        <v>2.6849999999999999E-2</v>
      </c>
      <c r="AN77" s="46">
        <v>3.4499999999999999E-3</v>
      </c>
      <c r="AO77" s="42" t="s">
        <v>197</v>
      </c>
      <c r="AP77" s="46">
        <f t="shared" ref="AP77:AP100" si="20">1-AJ77-AK77-AM77-AN77</f>
        <v>0.30470000000000008</v>
      </c>
      <c r="AQ77" s="42" t="s">
        <v>197</v>
      </c>
      <c r="AR77" s="42" t="s">
        <v>197</v>
      </c>
      <c r="AS77" s="42" t="s">
        <v>197</v>
      </c>
      <c r="AT77" s="47">
        <f t="shared" si="17"/>
        <v>0.48777235104826933</v>
      </c>
      <c r="AU77" s="47">
        <f t="shared" si="13"/>
        <v>0.48777235104826933</v>
      </c>
      <c r="AV77" s="47">
        <f t="shared" si="18"/>
        <v>0.34869369598557243</v>
      </c>
      <c r="AW77" s="48">
        <f t="shared" si="15"/>
        <v>221.744191139712</v>
      </c>
      <c r="AX77" s="42" t="s">
        <v>197</v>
      </c>
      <c r="AY77" s="42" t="s">
        <v>197</v>
      </c>
      <c r="AZ77" s="42" t="s">
        <v>197</v>
      </c>
      <c r="BA77" s="42">
        <v>68.099999999999994</v>
      </c>
      <c r="BB77" s="42">
        <v>522.20000000000005</v>
      </c>
      <c r="BC77" s="49">
        <f t="shared" si="19"/>
        <v>0.36499999999999999</v>
      </c>
      <c r="BD77" s="45">
        <v>0.626</v>
      </c>
      <c r="BE77" s="42" t="s">
        <v>708</v>
      </c>
      <c r="BF77" s="42" t="s">
        <v>197</v>
      </c>
      <c r="BG77" s="42" t="s">
        <v>197</v>
      </c>
      <c r="BH77" s="42" t="s">
        <v>197</v>
      </c>
      <c r="BI77" s="42">
        <v>24.6</v>
      </c>
      <c r="BJ77" s="42" t="s">
        <v>197</v>
      </c>
      <c r="BK77" s="42" t="s">
        <v>197</v>
      </c>
      <c r="BL77" s="42" t="s">
        <v>197</v>
      </c>
      <c r="BM77" s="42" t="s">
        <v>197</v>
      </c>
      <c r="BN77" s="42" t="s">
        <v>197</v>
      </c>
    </row>
    <row r="78" spans="2:66" x14ac:dyDescent="0.3">
      <c r="B78" s="42">
        <v>70</v>
      </c>
      <c r="C78" s="42">
        <v>2</v>
      </c>
      <c r="D78" s="42" t="s">
        <v>1523</v>
      </c>
      <c r="E78" s="42" t="s">
        <v>720</v>
      </c>
      <c r="F78" s="42">
        <v>3</v>
      </c>
      <c r="G78" s="42" t="s">
        <v>747</v>
      </c>
      <c r="H78" s="42" t="s">
        <v>633</v>
      </c>
      <c r="I78" s="42"/>
      <c r="J78" s="42" t="s">
        <v>752</v>
      </c>
      <c r="K78" s="42" t="s">
        <v>692</v>
      </c>
      <c r="L78" s="42">
        <v>400</v>
      </c>
      <c r="M78" s="42">
        <f t="shared" si="16"/>
        <v>180</v>
      </c>
      <c r="N78" s="42">
        <v>26</v>
      </c>
      <c r="O78" s="42" t="s">
        <v>693</v>
      </c>
      <c r="P78" s="43">
        <v>0</v>
      </c>
      <c r="Q78" s="43">
        <v>1</v>
      </c>
      <c r="R78" s="43">
        <v>0</v>
      </c>
      <c r="S78" s="43">
        <v>0</v>
      </c>
      <c r="T78" s="42" t="s">
        <v>754</v>
      </c>
      <c r="U78" s="44">
        <v>0.65</v>
      </c>
      <c r="V78" s="42" t="s">
        <v>197</v>
      </c>
      <c r="W78" s="42" t="s">
        <v>197</v>
      </c>
      <c r="X78" s="42" t="s">
        <v>755</v>
      </c>
      <c r="Y78" s="42" t="s">
        <v>1410</v>
      </c>
      <c r="Z78" s="42" t="s">
        <v>694</v>
      </c>
      <c r="AA78" s="42" t="s">
        <v>452</v>
      </c>
      <c r="AB78" s="42">
        <v>32</v>
      </c>
      <c r="AC78" s="42">
        <v>365</v>
      </c>
      <c r="AD78" s="43">
        <v>0.1</v>
      </c>
      <c r="AE78" s="42" t="s">
        <v>696</v>
      </c>
      <c r="AF78" s="42" t="s">
        <v>697</v>
      </c>
      <c r="AG78" s="30" t="s">
        <v>753</v>
      </c>
      <c r="AH78" s="42" t="s">
        <v>449</v>
      </c>
      <c r="AI78" s="42" t="s">
        <v>197</v>
      </c>
      <c r="AJ78" s="45">
        <v>4.0000000000000001E-3</v>
      </c>
      <c r="AK78" s="45">
        <v>0.77800000000000002</v>
      </c>
      <c r="AL78" s="45">
        <v>0.77800000000000002</v>
      </c>
      <c r="AM78" s="46">
        <v>4.0149999999999998E-2</v>
      </c>
      <c r="AN78" s="46">
        <v>3.4499999999999999E-3</v>
      </c>
      <c r="AO78" s="42" t="s">
        <v>197</v>
      </c>
      <c r="AP78" s="46">
        <f t="shared" si="20"/>
        <v>0.17439999999999997</v>
      </c>
      <c r="AQ78" s="42" t="s">
        <v>197</v>
      </c>
      <c r="AR78" s="42" t="s">
        <v>197</v>
      </c>
      <c r="AS78" s="42" t="s">
        <v>197</v>
      </c>
      <c r="AT78" s="47">
        <f t="shared" si="17"/>
        <v>0.61501071318089817</v>
      </c>
      <c r="AU78" s="47">
        <f t="shared" si="13"/>
        <v>0.61501071318089817</v>
      </c>
      <c r="AV78" s="47">
        <f t="shared" si="18"/>
        <v>0.16828382108071985</v>
      </c>
      <c r="AW78" s="48">
        <f t="shared" si="15"/>
        <v>262.98320229679263</v>
      </c>
      <c r="AX78" s="42" t="s">
        <v>197</v>
      </c>
      <c r="AY78" s="42" t="s">
        <v>197</v>
      </c>
      <c r="AZ78" s="42" t="s">
        <v>197</v>
      </c>
      <c r="BA78" s="42">
        <v>7.2</v>
      </c>
      <c r="BB78" s="42">
        <v>354.1</v>
      </c>
      <c r="BC78" s="49">
        <f t="shared" si="19"/>
        <v>0.47599999999999998</v>
      </c>
      <c r="BD78" s="45">
        <v>0.52</v>
      </c>
      <c r="BE78" s="42" t="s">
        <v>708</v>
      </c>
      <c r="BF78" s="42" t="s">
        <v>197</v>
      </c>
      <c r="BG78" s="42" t="s">
        <v>197</v>
      </c>
      <c r="BH78" s="42" t="s">
        <v>197</v>
      </c>
      <c r="BI78" s="42">
        <v>35.299999999999997</v>
      </c>
      <c r="BJ78" s="42" t="s">
        <v>197</v>
      </c>
      <c r="BK78" s="42" t="s">
        <v>197</v>
      </c>
      <c r="BL78" s="42" t="s">
        <v>799</v>
      </c>
      <c r="BM78" s="42" t="s">
        <v>784</v>
      </c>
      <c r="BN78" s="42" t="s">
        <v>761</v>
      </c>
    </row>
    <row r="79" spans="2:66" x14ac:dyDescent="0.3">
      <c r="B79" s="42">
        <v>71</v>
      </c>
      <c r="C79" s="42">
        <v>2</v>
      </c>
      <c r="D79" s="42" t="s">
        <v>1523</v>
      </c>
      <c r="E79" s="42" t="s">
        <v>721</v>
      </c>
      <c r="F79" s="42">
        <v>3</v>
      </c>
      <c r="G79" s="42" t="s">
        <v>747</v>
      </c>
      <c r="H79" s="42" t="s">
        <v>633</v>
      </c>
      <c r="I79" s="42"/>
      <c r="J79" s="42" t="s">
        <v>752</v>
      </c>
      <c r="K79" s="42" t="s">
        <v>692</v>
      </c>
      <c r="L79" s="42">
        <v>525</v>
      </c>
      <c r="M79" s="42">
        <f t="shared" si="16"/>
        <v>180</v>
      </c>
      <c r="N79" s="42">
        <v>26</v>
      </c>
      <c r="O79" s="42" t="s">
        <v>693</v>
      </c>
      <c r="P79" s="43">
        <v>0</v>
      </c>
      <c r="Q79" s="43">
        <v>1</v>
      </c>
      <c r="R79" s="43">
        <v>0</v>
      </c>
      <c r="S79" s="43">
        <v>0</v>
      </c>
      <c r="T79" s="42" t="s">
        <v>754</v>
      </c>
      <c r="U79" s="44">
        <v>0.65</v>
      </c>
      <c r="V79" s="42" t="s">
        <v>197</v>
      </c>
      <c r="W79" s="42" t="s">
        <v>197</v>
      </c>
      <c r="X79" s="42" t="s">
        <v>755</v>
      </c>
      <c r="Y79" s="42" t="s">
        <v>1410</v>
      </c>
      <c r="Z79" s="42" t="s">
        <v>694</v>
      </c>
      <c r="AA79" s="42" t="s">
        <v>452</v>
      </c>
      <c r="AB79" s="42">
        <v>32</v>
      </c>
      <c r="AC79" s="42">
        <v>365</v>
      </c>
      <c r="AD79" s="43">
        <v>0.1</v>
      </c>
      <c r="AE79" s="42" t="s">
        <v>696</v>
      </c>
      <c r="AF79" s="42" t="s">
        <v>697</v>
      </c>
      <c r="AG79" s="30" t="s">
        <v>753</v>
      </c>
      <c r="AH79" s="42" t="s">
        <v>449</v>
      </c>
      <c r="AI79" s="42" t="s">
        <v>197</v>
      </c>
      <c r="AJ79" s="45">
        <v>1.3000000000000001E-2</v>
      </c>
      <c r="AK79" s="45">
        <v>0.85400000000000009</v>
      </c>
      <c r="AL79" s="45">
        <v>0.85400000000000009</v>
      </c>
      <c r="AM79" s="46">
        <v>3.0899999999999997E-2</v>
      </c>
      <c r="AN79" s="46">
        <v>2.15E-3</v>
      </c>
      <c r="AO79" s="42" t="s">
        <v>197</v>
      </c>
      <c r="AP79" s="46">
        <f t="shared" si="20"/>
        <v>9.99499999999999E-2</v>
      </c>
      <c r="AQ79" s="42" t="s">
        <v>197</v>
      </c>
      <c r="AR79" s="42" t="s">
        <v>197</v>
      </c>
      <c r="AS79" s="42" t="s">
        <v>197</v>
      </c>
      <c r="AT79" s="47">
        <f t="shared" si="17"/>
        <v>0.43119859505226082</v>
      </c>
      <c r="AU79" s="47">
        <f t="shared" si="13"/>
        <v>0.43119859505226082</v>
      </c>
      <c r="AV79" s="47">
        <f t="shared" si="18"/>
        <v>8.7861863219495615E-2</v>
      </c>
      <c r="AW79" s="48">
        <f t="shared" si="15"/>
        <v>463.2195904388355</v>
      </c>
      <c r="AX79" s="42" t="s">
        <v>197</v>
      </c>
      <c r="AY79" s="42" t="s">
        <v>197</v>
      </c>
      <c r="AZ79" s="42" t="s">
        <v>197</v>
      </c>
      <c r="BA79" s="42">
        <v>386.5</v>
      </c>
      <c r="BB79" s="42">
        <v>598.1</v>
      </c>
      <c r="BC79" s="49">
        <f t="shared" si="19"/>
        <v>0.59599999999999997</v>
      </c>
      <c r="BD79" s="45">
        <v>0.39100000000000001</v>
      </c>
      <c r="BE79" s="42" t="s">
        <v>708</v>
      </c>
      <c r="BF79" s="42" t="s">
        <v>197</v>
      </c>
      <c r="BG79" s="42" t="s">
        <v>197</v>
      </c>
      <c r="BH79" s="42" t="s">
        <v>197</v>
      </c>
      <c r="BI79" s="42">
        <v>30.3</v>
      </c>
      <c r="BJ79" s="42" t="s">
        <v>197</v>
      </c>
      <c r="BK79" s="42" t="s">
        <v>197</v>
      </c>
      <c r="BL79" s="42" t="s">
        <v>800</v>
      </c>
      <c r="BM79" s="42" t="s">
        <v>785</v>
      </c>
      <c r="BN79" s="42" t="s">
        <v>762</v>
      </c>
    </row>
    <row r="80" spans="2:66" x14ac:dyDescent="0.3">
      <c r="B80" s="42">
        <v>72</v>
      </c>
      <c r="C80" s="42">
        <v>2</v>
      </c>
      <c r="D80" s="42" t="s">
        <v>1523</v>
      </c>
      <c r="E80" s="42" t="s">
        <v>722</v>
      </c>
      <c r="F80" s="42">
        <v>3</v>
      </c>
      <c r="G80" s="42" t="s">
        <v>747</v>
      </c>
      <c r="H80" s="42" t="s">
        <v>633</v>
      </c>
      <c r="I80" s="42"/>
      <c r="J80" s="42" t="s">
        <v>752</v>
      </c>
      <c r="K80" s="42" t="s">
        <v>692</v>
      </c>
      <c r="L80" s="42">
        <v>650</v>
      </c>
      <c r="M80" s="42">
        <f t="shared" si="16"/>
        <v>180</v>
      </c>
      <c r="N80" s="42">
        <v>26</v>
      </c>
      <c r="O80" s="42" t="s">
        <v>693</v>
      </c>
      <c r="P80" s="43">
        <v>0</v>
      </c>
      <c r="Q80" s="43">
        <v>1</v>
      </c>
      <c r="R80" s="43">
        <v>0</v>
      </c>
      <c r="S80" s="43">
        <v>0</v>
      </c>
      <c r="T80" s="42" t="s">
        <v>754</v>
      </c>
      <c r="U80" s="44">
        <v>0.65</v>
      </c>
      <c r="V80" s="42" t="s">
        <v>197</v>
      </c>
      <c r="W80" s="42" t="s">
        <v>197</v>
      </c>
      <c r="X80" s="42" t="s">
        <v>755</v>
      </c>
      <c r="Y80" s="42" t="s">
        <v>1410</v>
      </c>
      <c r="Z80" s="42" t="s">
        <v>694</v>
      </c>
      <c r="AA80" s="42" t="s">
        <v>452</v>
      </c>
      <c r="AB80" s="42">
        <v>32</v>
      </c>
      <c r="AC80" s="42">
        <v>365</v>
      </c>
      <c r="AD80" s="43">
        <v>0.1</v>
      </c>
      <c r="AE80" s="42" t="s">
        <v>696</v>
      </c>
      <c r="AF80" s="42" t="s">
        <v>697</v>
      </c>
      <c r="AG80" s="30" t="s">
        <v>753</v>
      </c>
      <c r="AH80" s="42" t="s">
        <v>449</v>
      </c>
      <c r="AI80" s="42" t="s">
        <v>197</v>
      </c>
      <c r="AJ80" s="45">
        <v>0.01</v>
      </c>
      <c r="AK80" s="45">
        <v>0.84200000000000008</v>
      </c>
      <c r="AL80" s="45">
        <v>0.84200000000000008</v>
      </c>
      <c r="AM80" s="46">
        <v>4.1599999999999998E-2</v>
      </c>
      <c r="AN80" s="46">
        <v>2.15E-3</v>
      </c>
      <c r="AO80" s="42" t="s">
        <v>197</v>
      </c>
      <c r="AP80" s="46">
        <f t="shared" si="20"/>
        <v>0.10424999999999991</v>
      </c>
      <c r="AQ80" s="42" t="s">
        <v>197</v>
      </c>
      <c r="AR80" s="42" t="s">
        <v>197</v>
      </c>
      <c r="AS80" s="42" t="s">
        <v>197</v>
      </c>
      <c r="AT80" s="47">
        <f t="shared" si="17"/>
        <v>0.58878666786833023</v>
      </c>
      <c r="AU80" s="47">
        <f t="shared" si="13"/>
        <v>0.58878666786833023</v>
      </c>
      <c r="AV80" s="47">
        <f t="shared" si="18"/>
        <v>9.2947872410077806E-2</v>
      </c>
      <c r="AW80" s="48">
        <f t="shared" si="15"/>
        <v>456.71065005796191</v>
      </c>
      <c r="AX80" s="42" t="s">
        <v>197</v>
      </c>
      <c r="AY80" s="42" t="s">
        <v>197</v>
      </c>
      <c r="AZ80" s="42" t="s">
        <v>197</v>
      </c>
      <c r="BA80" s="42">
        <v>490.1</v>
      </c>
      <c r="BB80" s="42">
        <v>607</v>
      </c>
      <c r="BC80" s="49">
        <f t="shared" si="19"/>
        <v>0.68100000000000005</v>
      </c>
      <c r="BD80" s="45">
        <v>0.309</v>
      </c>
      <c r="BE80" s="42" t="s">
        <v>708</v>
      </c>
      <c r="BF80" s="42" t="s">
        <v>197</v>
      </c>
      <c r="BG80" s="42" t="s">
        <v>197</v>
      </c>
      <c r="BH80" s="42" t="s">
        <v>197</v>
      </c>
      <c r="BI80" s="42">
        <v>29.5</v>
      </c>
      <c r="BJ80" s="42" t="s">
        <v>197</v>
      </c>
      <c r="BK80" s="42" t="s">
        <v>197</v>
      </c>
      <c r="BL80" s="42" t="s">
        <v>801</v>
      </c>
      <c r="BM80" s="42" t="s">
        <v>786</v>
      </c>
      <c r="BN80" s="42" t="s">
        <v>763</v>
      </c>
    </row>
    <row r="81" spans="2:66" x14ac:dyDescent="0.3">
      <c r="B81" s="42">
        <v>73</v>
      </c>
      <c r="C81" s="42">
        <v>2</v>
      </c>
      <c r="D81" s="42" t="s">
        <v>1523</v>
      </c>
      <c r="E81" s="42" t="s">
        <v>714</v>
      </c>
      <c r="F81" s="42">
        <v>3</v>
      </c>
      <c r="G81" s="42" t="s">
        <v>748</v>
      </c>
      <c r="H81" s="42" t="s">
        <v>690</v>
      </c>
      <c r="I81" s="42"/>
      <c r="J81" s="42" t="s">
        <v>752</v>
      </c>
      <c r="K81" s="42" t="s">
        <v>692</v>
      </c>
      <c r="L81" s="42">
        <v>250</v>
      </c>
      <c r="M81" s="42">
        <f t="shared" si="16"/>
        <v>180</v>
      </c>
      <c r="N81" s="42">
        <v>26</v>
      </c>
      <c r="O81" s="42" t="s">
        <v>693</v>
      </c>
      <c r="P81" s="43">
        <v>0</v>
      </c>
      <c r="Q81" s="43">
        <v>1</v>
      </c>
      <c r="R81" s="43">
        <v>0</v>
      </c>
      <c r="S81" s="43">
        <v>0</v>
      </c>
      <c r="T81" s="42" t="s">
        <v>754</v>
      </c>
      <c r="U81" s="44">
        <v>0.65</v>
      </c>
      <c r="V81" s="42" t="s">
        <v>197</v>
      </c>
      <c r="W81" s="42" t="s">
        <v>197</v>
      </c>
      <c r="X81" s="42" t="s">
        <v>755</v>
      </c>
      <c r="Y81" s="42" t="s">
        <v>1410</v>
      </c>
      <c r="Z81" s="42" t="s">
        <v>694</v>
      </c>
      <c r="AA81" s="42" t="s">
        <v>452</v>
      </c>
      <c r="AB81" s="42">
        <v>32</v>
      </c>
      <c r="AC81" s="42">
        <v>365</v>
      </c>
      <c r="AD81" s="43">
        <v>0.1</v>
      </c>
      <c r="AE81" s="42" t="s">
        <v>696</v>
      </c>
      <c r="AF81" s="42" t="s">
        <v>697</v>
      </c>
      <c r="AG81" s="30" t="s">
        <v>753</v>
      </c>
      <c r="AH81" s="42" t="s">
        <v>449</v>
      </c>
      <c r="AI81" s="42" t="s">
        <v>197</v>
      </c>
      <c r="AJ81" s="45">
        <v>6.8000000000000005E-2</v>
      </c>
      <c r="AK81" s="45">
        <v>0.52700000000000002</v>
      </c>
      <c r="AL81" s="45">
        <v>0.52700000000000002</v>
      </c>
      <c r="AM81" s="46">
        <v>3.3349999999999998E-2</v>
      </c>
      <c r="AN81" s="46">
        <v>1.435E-2</v>
      </c>
      <c r="AO81" s="42" t="s">
        <v>197</v>
      </c>
      <c r="AP81" s="46">
        <f t="shared" si="20"/>
        <v>0.35729999999999995</v>
      </c>
      <c r="AQ81" s="42" t="s">
        <v>197</v>
      </c>
      <c r="AR81" s="42" t="s">
        <v>197</v>
      </c>
      <c r="AS81" s="42" t="s">
        <v>197</v>
      </c>
      <c r="AT81" s="47">
        <f t="shared" si="17"/>
        <v>0.75415732121269796</v>
      </c>
      <c r="AU81" s="47">
        <f t="shared" si="13"/>
        <v>0.75415732121269796</v>
      </c>
      <c r="AV81" s="47">
        <f t="shared" si="18"/>
        <v>0.50897667702903149</v>
      </c>
      <c r="AW81" s="48">
        <f t="shared" si="15"/>
        <v>42.827844939307752</v>
      </c>
      <c r="AX81" s="42" t="s">
        <v>197</v>
      </c>
      <c r="AY81" s="42" t="s">
        <v>197</v>
      </c>
      <c r="AZ81" s="42" t="s">
        <v>197</v>
      </c>
      <c r="BA81" s="42">
        <v>4.0999999999999996</v>
      </c>
      <c r="BB81" s="42">
        <v>146</v>
      </c>
      <c r="BC81" s="49">
        <f t="shared" si="19"/>
        <v>0.30699999999999994</v>
      </c>
      <c r="BD81" s="45">
        <v>0.625</v>
      </c>
      <c r="BE81" s="42" t="s">
        <v>708</v>
      </c>
      <c r="BF81" s="42" t="s">
        <v>197</v>
      </c>
      <c r="BG81" s="42" t="s">
        <v>197</v>
      </c>
      <c r="BH81" s="42" t="s">
        <v>197</v>
      </c>
      <c r="BI81" s="42">
        <v>52.2</v>
      </c>
      <c r="BJ81" s="42" t="s">
        <v>197</v>
      </c>
      <c r="BK81" s="42" t="s">
        <v>197</v>
      </c>
      <c r="BL81" s="42" t="s">
        <v>197</v>
      </c>
      <c r="BM81" s="42" t="s">
        <v>197</v>
      </c>
      <c r="BN81" s="42" t="s">
        <v>197</v>
      </c>
    </row>
    <row r="82" spans="2:66" x14ac:dyDescent="0.3">
      <c r="B82" s="42">
        <v>74</v>
      </c>
      <c r="C82" s="42">
        <v>2</v>
      </c>
      <c r="D82" s="42" t="s">
        <v>1523</v>
      </c>
      <c r="E82" s="42" t="s">
        <v>723</v>
      </c>
      <c r="F82" s="42">
        <v>3</v>
      </c>
      <c r="G82" s="42" t="s">
        <v>748</v>
      </c>
      <c r="H82" s="42" t="s">
        <v>690</v>
      </c>
      <c r="I82" s="42"/>
      <c r="J82" s="42" t="s">
        <v>752</v>
      </c>
      <c r="K82" s="42" t="s">
        <v>692</v>
      </c>
      <c r="L82" s="42">
        <v>400</v>
      </c>
      <c r="M82" s="42">
        <f t="shared" si="16"/>
        <v>180</v>
      </c>
      <c r="N82" s="42">
        <v>26</v>
      </c>
      <c r="O82" s="42" t="s">
        <v>693</v>
      </c>
      <c r="P82" s="43">
        <v>0</v>
      </c>
      <c r="Q82" s="43">
        <v>1</v>
      </c>
      <c r="R82" s="43">
        <v>0</v>
      </c>
      <c r="S82" s="43">
        <v>0</v>
      </c>
      <c r="T82" s="42" t="s">
        <v>754</v>
      </c>
      <c r="U82" s="44">
        <v>0.65</v>
      </c>
      <c r="V82" s="42" t="s">
        <v>197</v>
      </c>
      <c r="W82" s="42" t="s">
        <v>197</v>
      </c>
      <c r="X82" s="42" t="s">
        <v>755</v>
      </c>
      <c r="Y82" s="42" t="s">
        <v>1410</v>
      </c>
      <c r="Z82" s="42" t="s">
        <v>694</v>
      </c>
      <c r="AA82" s="42" t="s">
        <v>452</v>
      </c>
      <c r="AB82" s="42">
        <v>32</v>
      </c>
      <c r="AC82" s="42">
        <v>365</v>
      </c>
      <c r="AD82" s="43">
        <v>0.1</v>
      </c>
      <c r="AE82" s="42" t="s">
        <v>696</v>
      </c>
      <c r="AF82" s="42" t="s">
        <v>697</v>
      </c>
      <c r="AG82" s="30" t="s">
        <v>753</v>
      </c>
      <c r="AH82" s="42" t="s">
        <v>449</v>
      </c>
      <c r="AI82" s="42" t="s">
        <v>197</v>
      </c>
      <c r="AJ82" s="45">
        <v>0.13200000000000001</v>
      </c>
      <c r="AK82" s="45">
        <v>0.58599999999999997</v>
      </c>
      <c r="AL82" s="45">
        <v>0.58599999999999997</v>
      </c>
      <c r="AM82" s="46">
        <v>4.53E-2</v>
      </c>
      <c r="AN82" s="46">
        <v>1.4800000000000001E-2</v>
      </c>
      <c r="AO82" s="42" t="s">
        <v>197</v>
      </c>
      <c r="AP82" s="46">
        <f t="shared" si="20"/>
        <v>0.22190000000000001</v>
      </c>
      <c r="AQ82" s="42" t="s">
        <v>197</v>
      </c>
      <c r="AR82" s="42" t="s">
        <v>197</v>
      </c>
      <c r="AS82" s="42" t="s">
        <v>197</v>
      </c>
      <c r="AT82" s="47">
        <f t="shared" si="17"/>
        <v>0.92124960446617299</v>
      </c>
      <c r="AU82" s="47">
        <f t="shared" si="13"/>
        <v>0.92124960446617299</v>
      </c>
      <c r="AV82" s="47">
        <f t="shared" si="18"/>
        <v>0.28427270838386443</v>
      </c>
      <c r="AW82" s="48">
        <f t="shared" si="15"/>
        <v>46.174628298775922</v>
      </c>
      <c r="AX82" s="42" t="s">
        <v>197</v>
      </c>
      <c r="AY82" s="42" t="s">
        <v>197</v>
      </c>
      <c r="AZ82" s="42" t="s">
        <v>197</v>
      </c>
      <c r="BA82" s="42">
        <v>12.9</v>
      </c>
      <c r="BB82" s="42">
        <v>129</v>
      </c>
      <c r="BC82" s="49">
        <f t="shared" si="19"/>
        <v>0.35399999999999998</v>
      </c>
      <c r="BD82" s="45">
        <v>0.51400000000000001</v>
      </c>
      <c r="BE82" s="42" t="s">
        <v>708</v>
      </c>
      <c r="BF82" s="42" t="s">
        <v>197</v>
      </c>
      <c r="BG82" s="42" t="s">
        <v>197</v>
      </c>
      <c r="BH82" s="42" t="s">
        <v>197</v>
      </c>
      <c r="BI82" s="42">
        <v>65.5</v>
      </c>
      <c r="BJ82" s="42" t="s">
        <v>197</v>
      </c>
      <c r="BK82" s="42" t="s">
        <v>197</v>
      </c>
      <c r="BL82" s="42" t="s">
        <v>810</v>
      </c>
      <c r="BM82" s="42" t="s">
        <v>791</v>
      </c>
      <c r="BN82" s="42" t="s">
        <v>768</v>
      </c>
    </row>
    <row r="83" spans="2:66" x14ac:dyDescent="0.3">
      <c r="B83" s="42">
        <v>75</v>
      </c>
      <c r="C83" s="42">
        <v>2</v>
      </c>
      <c r="D83" s="42" t="s">
        <v>1523</v>
      </c>
      <c r="E83" s="42" t="s">
        <v>724</v>
      </c>
      <c r="F83" s="42">
        <v>3</v>
      </c>
      <c r="G83" s="42" t="s">
        <v>748</v>
      </c>
      <c r="H83" s="42" t="s">
        <v>690</v>
      </c>
      <c r="I83" s="42"/>
      <c r="J83" s="42" t="s">
        <v>752</v>
      </c>
      <c r="K83" s="42" t="s">
        <v>692</v>
      </c>
      <c r="L83" s="42">
        <v>525</v>
      </c>
      <c r="M83" s="42">
        <f t="shared" si="16"/>
        <v>180</v>
      </c>
      <c r="N83" s="42">
        <v>26</v>
      </c>
      <c r="O83" s="42" t="s">
        <v>693</v>
      </c>
      <c r="P83" s="43">
        <v>0</v>
      </c>
      <c r="Q83" s="43">
        <v>1</v>
      </c>
      <c r="R83" s="43">
        <v>0</v>
      </c>
      <c r="S83" s="43">
        <v>0</v>
      </c>
      <c r="T83" s="42" t="s">
        <v>754</v>
      </c>
      <c r="U83" s="44">
        <v>0.65</v>
      </c>
      <c r="V83" s="42" t="s">
        <v>197</v>
      </c>
      <c r="W83" s="42" t="s">
        <v>197</v>
      </c>
      <c r="X83" s="42" t="s">
        <v>755</v>
      </c>
      <c r="Y83" s="42" t="s">
        <v>1410</v>
      </c>
      <c r="Z83" s="42" t="s">
        <v>694</v>
      </c>
      <c r="AA83" s="42" t="s">
        <v>452</v>
      </c>
      <c r="AB83" s="42">
        <v>32</v>
      </c>
      <c r="AC83" s="42">
        <v>365</v>
      </c>
      <c r="AD83" s="43">
        <v>0.1</v>
      </c>
      <c r="AE83" s="42" t="s">
        <v>696</v>
      </c>
      <c r="AF83" s="42" t="s">
        <v>697</v>
      </c>
      <c r="AG83" s="30" t="s">
        <v>753</v>
      </c>
      <c r="AH83" s="42" t="s">
        <v>449</v>
      </c>
      <c r="AI83" s="42" t="s">
        <v>197</v>
      </c>
      <c r="AJ83" s="45">
        <v>0.248</v>
      </c>
      <c r="AK83" s="45">
        <v>0.55000000000000004</v>
      </c>
      <c r="AL83" s="45">
        <v>0.55000000000000004</v>
      </c>
      <c r="AM83" s="46">
        <v>2.9399999999999999E-2</v>
      </c>
      <c r="AN83" s="46">
        <v>1.3999999999999999E-2</v>
      </c>
      <c r="AO83" s="42" t="s">
        <v>197</v>
      </c>
      <c r="AP83" s="46">
        <f t="shared" si="20"/>
        <v>0.15859999999999996</v>
      </c>
      <c r="AQ83" s="42" t="s">
        <v>197</v>
      </c>
      <c r="AR83" s="42" t="s">
        <v>197</v>
      </c>
      <c r="AS83" s="42" t="s">
        <v>197</v>
      </c>
      <c r="AT83" s="47">
        <f t="shared" si="17"/>
        <v>0.637032176824604</v>
      </c>
      <c r="AU83" s="47">
        <f t="shared" si="13"/>
        <v>0.637032176824604</v>
      </c>
      <c r="AV83" s="47">
        <f t="shared" si="18"/>
        <v>0.21647910039832025</v>
      </c>
      <c r="AW83" s="48">
        <f t="shared" si="15"/>
        <v>45.814416668946393</v>
      </c>
      <c r="AX83" s="42" t="s">
        <v>197</v>
      </c>
      <c r="AY83" s="42" t="s">
        <v>197</v>
      </c>
      <c r="AZ83" s="42" t="s">
        <v>197</v>
      </c>
      <c r="BA83" s="42">
        <v>31.5</v>
      </c>
      <c r="BB83" s="42">
        <v>335.1</v>
      </c>
      <c r="BC83" s="49">
        <f t="shared" si="19"/>
        <v>0.38499999999999995</v>
      </c>
      <c r="BD83" s="45">
        <v>0.36700000000000005</v>
      </c>
      <c r="BE83" s="42" t="s">
        <v>708</v>
      </c>
      <c r="BF83" s="42" t="s">
        <v>197</v>
      </c>
      <c r="BG83" s="42" t="s">
        <v>197</v>
      </c>
      <c r="BH83" s="42" t="s">
        <v>197</v>
      </c>
      <c r="BI83" s="42">
        <v>40.9</v>
      </c>
      <c r="BJ83" s="42" t="s">
        <v>197</v>
      </c>
      <c r="BK83" s="42" t="s">
        <v>197</v>
      </c>
      <c r="BL83" s="42" t="s">
        <v>811</v>
      </c>
      <c r="BM83" s="42" t="s">
        <v>792</v>
      </c>
      <c r="BN83" s="42" t="s">
        <v>769</v>
      </c>
    </row>
    <row r="84" spans="2:66" x14ac:dyDescent="0.3">
      <c r="B84" s="42">
        <v>76</v>
      </c>
      <c r="C84" s="42">
        <v>2</v>
      </c>
      <c r="D84" s="42" t="s">
        <v>1523</v>
      </c>
      <c r="E84" s="42" t="s">
        <v>725</v>
      </c>
      <c r="F84" s="42">
        <v>3</v>
      </c>
      <c r="G84" s="42" t="s">
        <v>748</v>
      </c>
      <c r="H84" s="42" t="s">
        <v>690</v>
      </c>
      <c r="I84" s="42"/>
      <c r="J84" s="42" t="s">
        <v>752</v>
      </c>
      <c r="K84" s="42" t="s">
        <v>692</v>
      </c>
      <c r="L84" s="42">
        <v>650</v>
      </c>
      <c r="M84" s="42">
        <f t="shared" si="16"/>
        <v>180</v>
      </c>
      <c r="N84" s="42">
        <v>26</v>
      </c>
      <c r="O84" s="42" t="s">
        <v>693</v>
      </c>
      <c r="P84" s="43">
        <v>0</v>
      </c>
      <c r="Q84" s="43">
        <v>1</v>
      </c>
      <c r="R84" s="43">
        <v>0</v>
      </c>
      <c r="S84" s="43">
        <v>0</v>
      </c>
      <c r="T84" s="42" t="s">
        <v>754</v>
      </c>
      <c r="U84" s="44">
        <v>0.65</v>
      </c>
      <c r="V84" s="42" t="s">
        <v>197</v>
      </c>
      <c r="W84" s="42" t="s">
        <v>197</v>
      </c>
      <c r="X84" s="42" t="s">
        <v>755</v>
      </c>
      <c r="Y84" s="42" t="s">
        <v>1410</v>
      </c>
      <c r="Z84" s="42" t="s">
        <v>694</v>
      </c>
      <c r="AA84" s="42" t="s">
        <v>452</v>
      </c>
      <c r="AB84" s="42">
        <v>32</v>
      </c>
      <c r="AC84" s="42">
        <v>365</v>
      </c>
      <c r="AD84" s="43">
        <v>0.1</v>
      </c>
      <c r="AE84" s="42" t="s">
        <v>696</v>
      </c>
      <c r="AF84" s="42" t="s">
        <v>697</v>
      </c>
      <c r="AG84" s="30" t="s">
        <v>753</v>
      </c>
      <c r="AH84" s="42" t="s">
        <v>449</v>
      </c>
      <c r="AI84" s="42" t="s">
        <v>197</v>
      </c>
      <c r="AJ84" s="45">
        <v>0.159</v>
      </c>
      <c r="AK84" s="45">
        <v>0.63800000000000001</v>
      </c>
      <c r="AL84" s="45">
        <v>0.63800000000000001</v>
      </c>
      <c r="AM84" s="46">
        <v>2.8849999999999997E-2</v>
      </c>
      <c r="AN84" s="46">
        <v>1.5100000000000001E-2</v>
      </c>
      <c r="AO84" s="42" t="s">
        <v>197</v>
      </c>
      <c r="AP84" s="46">
        <f t="shared" si="20"/>
        <v>0.15904999999999997</v>
      </c>
      <c r="AQ84" s="42" t="s">
        <v>197</v>
      </c>
      <c r="AR84" s="42" t="s">
        <v>197</v>
      </c>
      <c r="AS84" s="42" t="s">
        <v>197</v>
      </c>
      <c r="AT84" s="47">
        <f t="shared" si="17"/>
        <v>0.5388921622504641</v>
      </c>
      <c r="AU84" s="47">
        <f t="shared" si="13"/>
        <v>0.5388921622504641</v>
      </c>
      <c r="AV84" s="47">
        <f t="shared" si="18"/>
        <v>0.18714941578441122</v>
      </c>
      <c r="AW84" s="48">
        <f t="shared" si="15"/>
        <v>49.273253424085382</v>
      </c>
      <c r="AX84" s="42" t="s">
        <v>197</v>
      </c>
      <c r="AY84" s="42" t="s">
        <v>197</v>
      </c>
      <c r="AZ84" s="42" t="s">
        <v>197</v>
      </c>
      <c r="BA84" s="42">
        <v>425.9</v>
      </c>
      <c r="BB84" s="42">
        <v>345</v>
      </c>
      <c r="BC84" s="49">
        <f t="shared" si="19"/>
        <v>0.5109999999999999</v>
      </c>
      <c r="BD84" s="45">
        <v>0.33</v>
      </c>
      <c r="BE84" s="42" t="s">
        <v>708</v>
      </c>
      <c r="BF84" s="42" t="s">
        <v>197</v>
      </c>
      <c r="BG84" s="42" t="s">
        <v>197</v>
      </c>
      <c r="BH84" s="42" t="s">
        <v>197</v>
      </c>
      <c r="BI84" s="42">
        <v>34.6</v>
      </c>
      <c r="BJ84" s="42" t="s">
        <v>197</v>
      </c>
      <c r="BK84" s="42" t="s">
        <v>197</v>
      </c>
      <c r="BL84" s="42" t="s">
        <v>812</v>
      </c>
      <c r="BM84" s="42" t="s">
        <v>793</v>
      </c>
      <c r="BN84" s="42" t="s">
        <v>770</v>
      </c>
    </row>
    <row r="85" spans="2:66" x14ac:dyDescent="0.3">
      <c r="B85" s="42">
        <v>77</v>
      </c>
      <c r="C85" s="42">
        <v>2</v>
      </c>
      <c r="D85" s="42" t="s">
        <v>1523</v>
      </c>
      <c r="E85" s="42" t="s">
        <v>715</v>
      </c>
      <c r="F85" s="42">
        <v>3</v>
      </c>
      <c r="G85" s="42" t="s">
        <v>749</v>
      </c>
      <c r="H85" s="42" t="s">
        <v>633</v>
      </c>
      <c r="I85" s="42"/>
      <c r="J85" s="42" t="s">
        <v>752</v>
      </c>
      <c r="K85" s="42" t="s">
        <v>692</v>
      </c>
      <c r="L85" s="42">
        <v>250</v>
      </c>
      <c r="M85" s="42">
        <f t="shared" si="16"/>
        <v>180</v>
      </c>
      <c r="N85" s="42">
        <v>26</v>
      </c>
      <c r="O85" s="42" t="s">
        <v>693</v>
      </c>
      <c r="P85" s="43">
        <v>0</v>
      </c>
      <c r="Q85" s="43">
        <v>1</v>
      </c>
      <c r="R85" s="43">
        <v>0</v>
      </c>
      <c r="S85" s="43">
        <v>0</v>
      </c>
      <c r="T85" s="42" t="s">
        <v>754</v>
      </c>
      <c r="U85" s="44">
        <v>0.65</v>
      </c>
      <c r="V85" s="42" t="s">
        <v>197</v>
      </c>
      <c r="W85" s="42" t="s">
        <v>197</v>
      </c>
      <c r="X85" s="42" t="s">
        <v>755</v>
      </c>
      <c r="Y85" s="42" t="s">
        <v>1410</v>
      </c>
      <c r="Z85" s="42" t="s">
        <v>694</v>
      </c>
      <c r="AA85" s="42" t="s">
        <v>452</v>
      </c>
      <c r="AB85" s="42">
        <v>32</v>
      </c>
      <c r="AC85" s="42">
        <v>365</v>
      </c>
      <c r="AD85" s="43">
        <v>0.1</v>
      </c>
      <c r="AE85" s="42" t="s">
        <v>696</v>
      </c>
      <c r="AF85" s="42" t="s">
        <v>697</v>
      </c>
      <c r="AG85" s="30" t="s">
        <v>753</v>
      </c>
      <c r="AH85" s="42" t="s">
        <v>449</v>
      </c>
      <c r="AI85" s="42" t="s">
        <v>197</v>
      </c>
      <c r="AJ85" s="45">
        <v>1.3999999999999999E-2</v>
      </c>
      <c r="AK85" s="45">
        <v>0.55200000000000005</v>
      </c>
      <c r="AL85" s="45">
        <v>0.55200000000000005</v>
      </c>
      <c r="AM85" s="46">
        <v>3.0800000000000001E-2</v>
      </c>
      <c r="AN85" s="46">
        <v>2.2000000000000001E-3</v>
      </c>
      <c r="AO85" s="42" t="s">
        <v>197</v>
      </c>
      <c r="AP85" s="46">
        <f t="shared" si="20"/>
        <v>0.40099999999999997</v>
      </c>
      <c r="AQ85" s="42" t="s">
        <v>197</v>
      </c>
      <c r="AR85" s="42" t="s">
        <v>197</v>
      </c>
      <c r="AS85" s="42" t="s">
        <v>197</v>
      </c>
      <c r="AT85" s="47">
        <f t="shared" si="17"/>
        <v>0.66494904585729031</v>
      </c>
      <c r="AU85" s="47">
        <f t="shared" si="13"/>
        <v>0.66494904585729031</v>
      </c>
      <c r="AV85" s="47">
        <f t="shared" si="18"/>
        <v>0.54535685427803005</v>
      </c>
      <c r="AW85" s="48">
        <f t="shared" si="15"/>
        <v>292.60645621290718</v>
      </c>
      <c r="AX85" s="42" t="s">
        <v>197</v>
      </c>
      <c r="AY85" s="42" t="s">
        <v>197</v>
      </c>
      <c r="AZ85" s="42" t="s">
        <v>197</v>
      </c>
      <c r="BA85" s="42">
        <v>1.8</v>
      </c>
      <c r="BB85" s="42">
        <v>270.10000000000002</v>
      </c>
      <c r="BC85" s="49">
        <f t="shared" si="19"/>
        <v>0.32599999999999996</v>
      </c>
      <c r="BD85" s="45">
        <v>0.66</v>
      </c>
      <c r="BE85" s="42" t="s">
        <v>708</v>
      </c>
      <c r="BF85" s="42" t="s">
        <v>197</v>
      </c>
      <c r="BG85" s="42" t="s">
        <v>197</v>
      </c>
      <c r="BH85" s="42" t="s">
        <v>197</v>
      </c>
      <c r="BI85" s="42">
        <v>44.1</v>
      </c>
      <c r="BJ85" s="42" t="s">
        <v>197</v>
      </c>
      <c r="BK85" s="42" t="s">
        <v>197</v>
      </c>
      <c r="BL85" s="42" t="s">
        <v>197</v>
      </c>
      <c r="BM85" s="42" t="s">
        <v>197</v>
      </c>
      <c r="BN85" s="42" t="s">
        <v>197</v>
      </c>
    </row>
    <row r="86" spans="2:66" x14ac:dyDescent="0.3">
      <c r="B86" s="42">
        <v>78</v>
      </c>
      <c r="C86" s="42">
        <v>2</v>
      </c>
      <c r="D86" s="42" t="s">
        <v>1523</v>
      </c>
      <c r="E86" s="42" t="s">
        <v>726</v>
      </c>
      <c r="F86" s="42">
        <v>3</v>
      </c>
      <c r="G86" s="42" t="s">
        <v>749</v>
      </c>
      <c r="H86" s="42" t="s">
        <v>633</v>
      </c>
      <c r="I86" s="42"/>
      <c r="J86" s="42" t="s">
        <v>752</v>
      </c>
      <c r="K86" s="42" t="s">
        <v>692</v>
      </c>
      <c r="L86" s="42">
        <v>400</v>
      </c>
      <c r="M86" s="42">
        <f t="shared" si="16"/>
        <v>180</v>
      </c>
      <c r="N86" s="42">
        <v>26</v>
      </c>
      <c r="O86" s="42" t="s">
        <v>693</v>
      </c>
      <c r="P86" s="43">
        <v>0</v>
      </c>
      <c r="Q86" s="43">
        <v>1</v>
      </c>
      <c r="R86" s="43">
        <v>0</v>
      </c>
      <c r="S86" s="43">
        <v>0</v>
      </c>
      <c r="T86" s="42" t="s">
        <v>754</v>
      </c>
      <c r="U86" s="44">
        <v>0.65</v>
      </c>
      <c r="V86" s="42" t="s">
        <v>197</v>
      </c>
      <c r="W86" s="42" t="s">
        <v>197</v>
      </c>
      <c r="X86" s="42" t="s">
        <v>755</v>
      </c>
      <c r="Y86" s="42" t="s">
        <v>1410</v>
      </c>
      <c r="Z86" s="42" t="s">
        <v>694</v>
      </c>
      <c r="AA86" s="42" t="s">
        <v>452</v>
      </c>
      <c r="AB86" s="42">
        <v>32</v>
      </c>
      <c r="AC86" s="42">
        <v>365</v>
      </c>
      <c r="AD86" s="43">
        <v>0.1</v>
      </c>
      <c r="AE86" s="42" t="s">
        <v>696</v>
      </c>
      <c r="AF86" s="42" t="s">
        <v>697</v>
      </c>
      <c r="AG86" s="30" t="s">
        <v>753</v>
      </c>
      <c r="AH86" s="42" t="s">
        <v>449</v>
      </c>
      <c r="AI86" s="42" t="s">
        <v>197</v>
      </c>
      <c r="AJ86" s="45">
        <v>2.6000000000000002E-2</v>
      </c>
      <c r="AK86" s="45">
        <v>0.69599999999999995</v>
      </c>
      <c r="AL86" s="45">
        <v>0.69599999999999995</v>
      </c>
      <c r="AM86" s="46">
        <v>4.1700000000000001E-2</v>
      </c>
      <c r="AN86" s="46">
        <v>3.0999999999999999E-3</v>
      </c>
      <c r="AO86" s="42" t="s">
        <v>197</v>
      </c>
      <c r="AP86" s="46">
        <f t="shared" si="20"/>
        <v>0.23320000000000002</v>
      </c>
      <c r="AQ86" s="42" t="s">
        <v>197</v>
      </c>
      <c r="AR86" s="42" t="s">
        <v>197</v>
      </c>
      <c r="AS86" s="42" t="s">
        <v>197</v>
      </c>
      <c r="AT86" s="47">
        <f t="shared" si="17"/>
        <v>0.71400876610135167</v>
      </c>
      <c r="AU86" s="47">
        <f t="shared" si="13"/>
        <v>0.71400876610135167</v>
      </c>
      <c r="AV86" s="47">
        <f t="shared" si="18"/>
        <v>0.25153289393805506</v>
      </c>
      <c r="AW86" s="48">
        <f t="shared" si="15"/>
        <v>261.82737596610764</v>
      </c>
      <c r="AX86" s="42" t="s">
        <v>197</v>
      </c>
      <c r="AY86" s="42" t="s">
        <v>197</v>
      </c>
      <c r="AZ86" s="42" t="s">
        <v>197</v>
      </c>
      <c r="BA86" s="42">
        <v>2.2000000000000002</v>
      </c>
      <c r="BB86" s="42">
        <v>176</v>
      </c>
      <c r="BC86" s="49">
        <f t="shared" si="19"/>
        <v>0.45499999999999996</v>
      </c>
      <c r="BD86" s="45">
        <v>0.51900000000000002</v>
      </c>
      <c r="BE86" s="42" t="s">
        <v>708</v>
      </c>
      <c r="BF86" s="42" t="s">
        <v>197</v>
      </c>
      <c r="BG86" s="42" t="s">
        <v>197</v>
      </c>
      <c r="BH86" s="42" t="s">
        <v>197</v>
      </c>
      <c r="BI86" s="42">
        <v>46.9</v>
      </c>
      <c r="BJ86" s="42" t="s">
        <v>197</v>
      </c>
      <c r="BK86" s="42" t="s">
        <v>197</v>
      </c>
      <c r="BL86" s="42" t="s">
        <v>806</v>
      </c>
      <c r="BM86" s="42" t="s">
        <v>787</v>
      </c>
      <c r="BN86" s="42" t="s">
        <v>765</v>
      </c>
    </row>
    <row r="87" spans="2:66" x14ac:dyDescent="0.3">
      <c r="B87" s="42">
        <v>79</v>
      </c>
      <c r="C87" s="42">
        <v>2</v>
      </c>
      <c r="D87" s="42" t="s">
        <v>1523</v>
      </c>
      <c r="E87" s="42" t="s">
        <v>727</v>
      </c>
      <c r="F87" s="42">
        <v>3</v>
      </c>
      <c r="G87" s="42" t="s">
        <v>749</v>
      </c>
      <c r="H87" s="42" t="s">
        <v>633</v>
      </c>
      <c r="I87" s="42"/>
      <c r="J87" s="42" t="s">
        <v>752</v>
      </c>
      <c r="K87" s="42" t="s">
        <v>692</v>
      </c>
      <c r="L87" s="42">
        <v>525</v>
      </c>
      <c r="M87" s="42">
        <f t="shared" si="16"/>
        <v>180</v>
      </c>
      <c r="N87" s="42">
        <v>26</v>
      </c>
      <c r="O87" s="42" t="s">
        <v>693</v>
      </c>
      <c r="P87" s="43">
        <v>0</v>
      </c>
      <c r="Q87" s="43">
        <v>1</v>
      </c>
      <c r="R87" s="43">
        <v>0</v>
      </c>
      <c r="S87" s="43">
        <v>0</v>
      </c>
      <c r="T87" s="42" t="s">
        <v>754</v>
      </c>
      <c r="U87" s="44">
        <v>0.65</v>
      </c>
      <c r="V87" s="42" t="s">
        <v>197</v>
      </c>
      <c r="W87" s="42" t="s">
        <v>197</v>
      </c>
      <c r="X87" s="42" t="s">
        <v>755</v>
      </c>
      <c r="Y87" s="42" t="s">
        <v>1410</v>
      </c>
      <c r="Z87" s="42" t="s">
        <v>694</v>
      </c>
      <c r="AA87" s="42" t="s">
        <v>452</v>
      </c>
      <c r="AB87" s="42">
        <v>32</v>
      </c>
      <c r="AC87" s="42">
        <v>365</v>
      </c>
      <c r="AD87" s="43">
        <v>0.1</v>
      </c>
      <c r="AE87" s="42" t="s">
        <v>696</v>
      </c>
      <c r="AF87" s="42" t="s">
        <v>697</v>
      </c>
      <c r="AG87" s="30" t="s">
        <v>753</v>
      </c>
      <c r="AH87" s="42" t="s">
        <v>449</v>
      </c>
      <c r="AI87" s="42" t="s">
        <v>197</v>
      </c>
      <c r="AJ87" s="45">
        <v>6.8000000000000005E-2</v>
      </c>
      <c r="AK87" s="45">
        <v>0.75099999999999989</v>
      </c>
      <c r="AL87" s="45">
        <v>0.75099999999999989</v>
      </c>
      <c r="AM87" s="46">
        <v>2.87E-2</v>
      </c>
      <c r="AN87" s="46">
        <v>2.8500000000000001E-3</v>
      </c>
      <c r="AO87" s="42" t="s">
        <v>197</v>
      </c>
      <c r="AP87" s="46">
        <f t="shared" si="20"/>
        <v>0.14945000000000006</v>
      </c>
      <c r="AQ87" s="42" t="s">
        <v>197</v>
      </c>
      <c r="AR87" s="42" t="s">
        <v>197</v>
      </c>
      <c r="AS87" s="42" t="s">
        <v>197</v>
      </c>
      <c r="AT87" s="47">
        <f t="shared" si="17"/>
        <v>0.45542690975191252</v>
      </c>
      <c r="AU87" s="47">
        <f t="shared" si="13"/>
        <v>0.45542690975191252</v>
      </c>
      <c r="AV87" s="47">
        <f t="shared" si="18"/>
        <v>0.1493934178975401</v>
      </c>
      <c r="AW87" s="48">
        <f t="shared" si="15"/>
        <v>307.30001713384507</v>
      </c>
      <c r="AX87" s="42" t="s">
        <v>197</v>
      </c>
      <c r="AY87" s="42" t="s">
        <v>197</v>
      </c>
      <c r="AZ87" s="42" t="s">
        <v>197</v>
      </c>
      <c r="BA87" s="42">
        <v>38.200000000000003</v>
      </c>
      <c r="BB87" s="42">
        <v>525.4</v>
      </c>
      <c r="BC87" s="49">
        <f t="shared" si="19"/>
        <v>0.56799999999999995</v>
      </c>
      <c r="BD87" s="45">
        <v>0.36399999999999999</v>
      </c>
      <c r="BE87" s="42" t="s">
        <v>708</v>
      </c>
      <c r="BF87" s="42" t="s">
        <v>197</v>
      </c>
      <c r="BG87" s="42" t="s">
        <v>197</v>
      </c>
      <c r="BH87" s="42" t="s">
        <v>197</v>
      </c>
      <c r="BI87" s="42">
        <v>29.2</v>
      </c>
      <c r="BJ87" s="42" t="s">
        <v>197</v>
      </c>
      <c r="BK87" s="42" t="s">
        <v>197</v>
      </c>
      <c r="BL87" s="42" t="s">
        <v>807</v>
      </c>
      <c r="BM87" s="42" t="s">
        <v>788</v>
      </c>
      <c r="BN87" s="42" t="s">
        <v>766</v>
      </c>
    </row>
    <row r="88" spans="2:66" x14ac:dyDescent="0.3">
      <c r="B88" s="42">
        <v>80</v>
      </c>
      <c r="C88" s="42">
        <v>2</v>
      </c>
      <c r="D88" s="42" t="s">
        <v>1523</v>
      </c>
      <c r="E88" s="42" t="s">
        <v>728</v>
      </c>
      <c r="F88" s="42">
        <v>3</v>
      </c>
      <c r="G88" s="42" t="s">
        <v>749</v>
      </c>
      <c r="H88" s="42" t="s">
        <v>633</v>
      </c>
      <c r="I88" s="42"/>
      <c r="J88" s="42" t="s">
        <v>752</v>
      </c>
      <c r="K88" s="42" t="s">
        <v>692</v>
      </c>
      <c r="L88" s="42">
        <v>650</v>
      </c>
      <c r="M88" s="42">
        <f t="shared" si="16"/>
        <v>180</v>
      </c>
      <c r="N88" s="42">
        <v>26</v>
      </c>
      <c r="O88" s="42" t="s">
        <v>693</v>
      </c>
      <c r="P88" s="43">
        <v>0</v>
      </c>
      <c r="Q88" s="43">
        <v>1</v>
      </c>
      <c r="R88" s="43">
        <v>0</v>
      </c>
      <c r="S88" s="43">
        <v>0</v>
      </c>
      <c r="T88" s="42" t="s">
        <v>754</v>
      </c>
      <c r="U88" s="44">
        <v>0.65</v>
      </c>
      <c r="V88" s="42" t="s">
        <v>197</v>
      </c>
      <c r="W88" s="42" t="s">
        <v>197</v>
      </c>
      <c r="X88" s="42" t="s">
        <v>755</v>
      </c>
      <c r="Y88" s="42" t="s">
        <v>1410</v>
      </c>
      <c r="Z88" s="42" t="s">
        <v>694</v>
      </c>
      <c r="AA88" s="42" t="s">
        <v>452</v>
      </c>
      <c r="AB88" s="42">
        <v>32</v>
      </c>
      <c r="AC88" s="42">
        <v>365</v>
      </c>
      <c r="AD88" s="43">
        <v>0.1</v>
      </c>
      <c r="AE88" s="42" t="s">
        <v>696</v>
      </c>
      <c r="AF88" s="42" t="s">
        <v>697</v>
      </c>
      <c r="AG88" s="30" t="s">
        <v>753</v>
      </c>
      <c r="AH88" s="42" t="s">
        <v>449</v>
      </c>
      <c r="AI88" s="42" t="s">
        <v>197</v>
      </c>
      <c r="AJ88" s="45">
        <v>3.7000000000000005E-2</v>
      </c>
      <c r="AK88" s="45">
        <v>0.78799999999999992</v>
      </c>
      <c r="AL88" s="45">
        <v>0.78799999999999992</v>
      </c>
      <c r="AM88" s="46">
        <v>2.7650000000000001E-2</v>
      </c>
      <c r="AN88" s="46">
        <v>3.3E-3</v>
      </c>
      <c r="AO88" s="42" t="s">
        <v>197</v>
      </c>
      <c r="AP88" s="46">
        <f t="shared" si="20"/>
        <v>0.14405000000000004</v>
      </c>
      <c r="AQ88" s="42" t="s">
        <v>197</v>
      </c>
      <c r="AR88" s="42" t="s">
        <v>197</v>
      </c>
      <c r="AS88" s="42" t="s">
        <v>197</v>
      </c>
      <c r="AT88" s="47">
        <f t="shared" si="17"/>
        <v>0.41816304210522504</v>
      </c>
      <c r="AU88" s="47">
        <f t="shared" si="13"/>
        <v>0.41816304210522504</v>
      </c>
      <c r="AV88" s="47">
        <f t="shared" si="18"/>
        <v>0.13723425409202292</v>
      </c>
      <c r="AW88" s="48">
        <f t="shared" si="15"/>
        <v>278.47087861808069</v>
      </c>
      <c r="AX88" s="42" t="s">
        <v>197</v>
      </c>
      <c r="AY88" s="42" t="s">
        <v>197</v>
      </c>
      <c r="AZ88" s="42" t="s">
        <v>197</v>
      </c>
      <c r="BA88" s="42">
        <v>218.7</v>
      </c>
      <c r="BB88" s="42">
        <v>486.9</v>
      </c>
      <c r="BC88" s="49">
        <f t="shared" si="19"/>
        <v>0.75600000000000001</v>
      </c>
      <c r="BD88" s="45">
        <v>0.20699999999999999</v>
      </c>
      <c r="BE88" s="42" t="s">
        <v>708</v>
      </c>
      <c r="BF88" s="42" t="s">
        <v>197</v>
      </c>
      <c r="BG88" s="42" t="s">
        <v>197</v>
      </c>
      <c r="BH88" s="42" t="s">
        <v>197</v>
      </c>
      <c r="BI88" s="42">
        <v>32.1</v>
      </c>
      <c r="BJ88" s="42" t="s">
        <v>197</v>
      </c>
      <c r="BK88" s="42" t="s">
        <v>197</v>
      </c>
      <c r="BL88" s="42" t="s">
        <v>808</v>
      </c>
      <c r="BM88" s="42" t="s">
        <v>789</v>
      </c>
      <c r="BN88" s="42" t="s">
        <v>767</v>
      </c>
    </row>
    <row r="89" spans="2:66" x14ac:dyDescent="0.3">
      <c r="B89" s="42">
        <v>81</v>
      </c>
      <c r="C89" s="42">
        <v>2</v>
      </c>
      <c r="D89" s="42" t="s">
        <v>1523</v>
      </c>
      <c r="E89" s="42" t="s">
        <v>716</v>
      </c>
      <c r="F89" s="42">
        <v>3</v>
      </c>
      <c r="G89" s="42" t="s">
        <v>750</v>
      </c>
      <c r="H89" s="42" t="s">
        <v>633</v>
      </c>
      <c r="I89" s="42"/>
      <c r="J89" s="42" t="s">
        <v>752</v>
      </c>
      <c r="K89" s="42" t="s">
        <v>692</v>
      </c>
      <c r="L89" s="42">
        <v>250</v>
      </c>
      <c r="M89" s="42">
        <f t="shared" si="16"/>
        <v>180</v>
      </c>
      <c r="N89" s="42">
        <v>26</v>
      </c>
      <c r="O89" s="42" t="s">
        <v>693</v>
      </c>
      <c r="P89" s="43">
        <v>0</v>
      </c>
      <c r="Q89" s="43">
        <v>1</v>
      </c>
      <c r="R89" s="43">
        <v>0</v>
      </c>
      <c r="S89" s="43">
        <v>0</v>
      </c>
      <c r="T89" s="42" t="s">
        <v>754</v>
      </c>
      <c r="U89" s="44">
        <v>0.65</v>
      </c>
      <c r="V89" s="42" t="s">
        <v>197</v>
      </c>
      <c r="W89" s="42" t="s">
        <v>197</v>
      </c>
      <c r="X89" s="42" t="s">
        <v>755</v>
      </c>
      <c r="Y89" s="42" t="s">
        <v>1410</v>
      </c>
      <c r="Z89" s="42" t="s">
        <v>694</v>
      </c>
      <c r="AA89" s="42" t="s">
        <v>452</v>
      </c>
      <c r="AB89" s="42">
        <v>32</v>
      </c>
      <c r="AC89" s="42">
        <v>365</v>
      </c>
      <c r="AD89" s="43">
        <v>0.1</v>
      </c>
      <c r="AE89" s="42" t="s">
        <v>696</v>
      </c>
      <c r="AF89" s="42" t="s">
        <v>697</v>
      </c>
      <c r="AG89" s="30" t="s">
        <v>753</v>
      </c>
      <c r="AH89" s="42" t="s">
        <v>449</v>
      </c>
      <c r="AI89" s="42" t="s">
        <v>197</v>
      </c>
      <c r="AJ89" s="45">
        <v>3.0000000000000001E-3</v>
      </c>
      <c r="AK89" s="45">
        <v>0.57999999999999996</v>
      </c>
      <c r="AL89" s="45">
        <v>0.57999999999999996</v>
      </c>
      <c r="AM89" s="46">
        <v>3.6400000000000002E-2</v>
      </c>
      <c r="AN89" s="46">
        <v>1.6000000000000001E-3</v>
      </c>
      <c r="AO89" s="42" t="s">
        <v>197</v>
      </c>
      <c r="AP89" s="46">
        <f t="shared" si="20"/>
        <v>0.37900000000000006</v>
      </c>
      <c r="AQ89" s="42" t="s">
        <v>197</v>
      </c>
      <c r="AR89" s="42" t="s">
        <v>197</v>
      </c>
      <c r="AS89" s="42" t="s">
        <v>197</v>
      </c>
      <c r="AT89" s="47">
        <f t="shared" si="17"/>
        <v>0.74791134060688347</v>
      </c>
      <c r="AU89" s="47">
        <f t="shared" si="13"/>
        <v>0.74791134060688347</v>
      </c>
      <c r="AV89" s="47">
        <f t="shared" si="18"/>
        <v>0.49055386004728752</v>
      </c>
      <c r="AW89" s="48">
        <f t="shared" ref="AW89:AW111" si="21">AK89/AN89*14.0067/12.0107</f>
        <v>422.74211744527787</v>
      </c>
      <c r="AX89" s="42" t="s">
        <v>197</v>
      </c>
      <c r="AY89" s="42" t="s">
        <v>197</v>
      </c>
      <c r="AZ89" s="42" t="s">
        <v>197</v>
      </c>
      <c r="BA89" s="42">
        <v>139.69999999999999</v>
      </c>
      <c r="BB89" s="42">
        <v>501.2</v>
      </c>
      <c r="BC89" s="49">
        <f t="shared" si="19"/>
        <v>0.38600000000000001</v>
      </c>
      <c r="BD89" s="45">
        <v>0.61099999999999999</v>
      </c>
      <c r="BE89" s="42" t="s">
        <v>708</v>
      </c>
      <c r="BF89" s="42" t="s">
        <v>197</v>
      </c>
      <c r="BG89" s="42" t="s">
        <v>197</v>
      </c>
      <c r="BH89" s="42" t="s">
        <v>197</v>
      </c>
      <c r="BI89" s="42">
        <v>28.4</v>
      </c>
      <c r="BJ89" s="42" t="s">
        <v>197</v>
      </c>
      <c r="BK89" s="42" t="s">
        <v>197</v>
      </c>
      <c r="BL89" s="42" t="s">
        <v>197</v>
      </c>
      <c r="BM89" s="42" t="s">
        <v>197</v>
      </c>
      <c r="BN89" s="42" t="s">
        <v>197</v>
      </c>
    </row>
    <row r="90" spans="2:66" x14ac:dyDescent="0.3">
      <c r="B90" s="42">
        <v>82</v>
      </c>
      <c r="C90" s="42">
        <v>2</v>
      </c>
      <c r="D90" s="42" t="s">
        <v>1523</v>
      </c>
      <c r="E90" s="42" t="s">
        <v>729</v>
      </c>
      <c r="F90" s="42">
        <v>3</v>
      </c>
      <c r="G90" s="42" t="s">
        <v>750</v>
      </c>
      <c r="H90" s="42" t="s">
        <v>633</v>
      </c>
      <c r="I90" s="42"/>
      <c r="J90" s="42" t="s">
        <v>752</v>
      </c>
      <c r="K90" s="42" t="s">
        <v>692</v>
      </c>
      <c r="L90" s="42">
        <v>400</v>
      </c>
      <c r="M90" s="42">
        <f t="shared" si="16"/>
        <v>180</v>
      </c>
      <c r="N90" s="42">
        <v>26</v>
      </c>
      <c r="O90" s="42" t="s">
        <v>693</v>
      </c>
      <c r="P90" s="43">
        <v>0</v>
      </c>
      <c r="Q90" s="43">
        <v>1</v>
      </c>
      <c r="R90" s="43">
        <v>0</v>
      </c>
      <c r="S90" s="43">
        <v>0</v>
      </c>
      <c r="T90" s="42" t="s">
        <v>754</v>
      </c>
      <c r="U90" s="44">
        <v>0.65</v>
      </c>
      <c r="V90" s="42" t="s">
        <v>197</v>
      </c>
      <c r="W90" s="42" t="s">
        <v>197</v>
      </c>
      <c r="X90" s="42" t="s">
        <v>755</v>
      </c>
      <c r="Y90" s="42" t="s">
        <v>1410</v>
      </c>
      <c r="Z90" s="42" t="s">
        <v>694</v>
      </c>
      <c r="AA90" s="42" t="s">
        <v>452</v>
      </c>
      <c r="AB90" s="42">
        <v>32</v>
      </c>
      <c r="AC90" s="42">
        <v>365</v>
      </c>
      <c r="AD90" s="43">
        <v>0.1</v>
      </c>
      <c r="AE90" s="42" t="s">
        <v>696</v>
      </c>
      <c r="AF90" s="42" t="s">
        <v>697</v>
      </c>
      <c r="AG90" s="30" t="s">
        <v>753</v>
      </c>
      <c r="AH90" s="42" t="s">
        <v>449</v>
      </c>
      <c r="AI90" s="42" t="s">
        <v>197</v>
      </c>
      <c r="AJ90" s="45">
        <v>5.0000000000000001E-3</v>
      </c>
      <c r="AK90" s="45">
        <v>0.68599999999999994</v>
      </c>
      <c r="AL90" s="45">
        <v>0.68599999999999994</v>
      </c>
      <c r="AM90" s="46">
        <v>5.28E-2</v>
      </c>
      <c r="AN90" s="46">
        <v>2.2000000000000001E-3</v>
      </c>
      <c r="AO90" s="42" t="s">
        <v>197</v>
      </c>
      <c r="AP90" s="46">
        <f t="shared" si="20"/>
        <v>0.25400000000000006</v>
      </c>
      <c r="AQ90" s="42" t="s">
        <v>197</v>
      </c>
      <c r="AR90" s="42" t="s">
        <v>197</v>
      </c>
      <c r="AS90" s="42" t="s">
        <v>197</v>
      </c>
      <c r="AT90" s="47">
        <f t="shared" si="17"/>
        <v>0.91724749682605</v>
      </c>
      <c r="AU90" s="47">
        <f t="shared" si="13"/>
        <v>0.91724749682605</v>
      </c>
      <c r="AV90" s="47">
        <f t="shared" si="18"/>
        <v>0.27796177858783822</v>
      </c>
      <c r="AW90" s="48">
        <f t="shared" si="21"/>
        <v>363.63773362690989</v>
      </c>
      <c r="AX90" s="42" t="s">
        <v>197</v>
      </c>
      <c r="AY90" s="42" t="s">
        <v>197</v>
      </c>
      <c r="AZ90" s="42" t="s">
        <v>197</v>
      </c>
      <c r="BA90" s="42">
        <v>2.9</v>
      </c>
      <c r="BB90" s="42">
        <v>410.8</v>
      </c>
      <c r="BC90" s="49">
        <f t="shared" si="19"/>
        <v>0.40900000000000003</v>
      </c>
      <c r="BD90" s="45">
        <v>0.58599999999999997</v>
      </c>
      <c r="BE90" s="42" t="s">
        <v>708</v>
      </c>
      <c r="BF90" s="42" t="s">
        <v>197</v>
      </c>
      <c r="BG90" s="42" t="s">
        <v>197</v>
      </c>
      <c r="BH90" s="42" t="s">
        <v>197</v>
      </c>
      <c r="BI90" s="42">
        <v>41.3</v>
      </c>
      <c r="BJ90" s="42" t="s">
        <v>197</v>
      </c>
      <c r="BK90" s="42" t="s">
        <v>197</v>
      </c>
      <c r="BL90" s="42" t="s">
        <v>802</v>
      </c>
      <c r="BM90" s="42" t="s">
        <v>775</v>
      </c>
      <c r="BN90" s="42" t="s">
        <v>771</v>
      </c>
    </row>
    <row r="91" spans="2:66" x14ac:dyDescent="0.3">
      <c r="B91" s="42">
        <v>83</v>
      </c>
      <c r="C91" s="42">
        <v>2</v>
      </c>
      <c r="D91" s="42" t="s">
        <v>1523</v>
      </c>
      <c r="E91" s="42" t="s">
        <v>730</v>
      </c>
      <c r="F91" s="42">
        <v>3</v>
      </c>
      <c r="G91" s="42" t="s">
        <v>750</v>
      </c>
      <c r="H91" s="42" t="s">
        <v>633</v>
      </c>
      <c r="I91" s="42"/>
      <c r="J91" s="42" t="s">
        <v>752</v>
      </c>
      <c r="K91" s="42" t="s">
        <v>692</v>
      </c>
      <c r="L91" s="42">
        <v>525</v>
      </c>
      <c r="M91" s="42">
        <f t="shared" si="16"/>
        <v>180</v>
      </c>
      <c r="N91" s="42">
        <v>26</v>
      </c>
      <c r="O91" s="42" t="s">
        <v>693</v>
      </c>
      <c r="P91" s="43">
        <v>0</v>
      </c>
      <c r="Q91" s="43">
        <v>1</v>
      </c>
      <c r="R91" s="43">
        <v>0</v>
      </c>
      <c r="S91" s="43">
        <v>0</v>
      </c>
      <c r="T91" s="42" t="s">
        <v>754</v>
      </c>
      <c r="U91" s="44">
        <v>0.65</v>
      </c>
      <c r="V91" s="42" t="s">
        <v>197</v>
      </c>
      <c r="W91" s="42" t="s">
        <v>197</v>
      </c>
      <c r="X91" s="42" t="s">
        <v>755</v>
      </c>
      <c r="Y91" s="42" t="s">
        <v>1410</v>
      </c>
      <c r="Z91" s="42" t="s">
        <v>694</v>
      </c>
      <c r="AA91" s="42" t="s">
        <v>452</v>
      </c>
      <c r="AB91" s="42">
        <v>32</v>
      </c>
      <c r="AC91" s="42">
        <v>365</v>
      </c>
      <c r="AD91" s="43">
        <v>0.1</v>
      </c>
      <c r="AE91" s="42" t="s">
        <v>696</v>
      </c>
      <c r="AF91" s="42" t="s">
        <v>697</v>
      </c>
      <c r="AG91" s="30" t="s">
        <v>753</v>
      </c>
      <c r="AH91" s="42" t="s">
        <v>449</v>
      </c>
      <c r="AI91" s="42" t="s">
        <v>197</v>
      </c>
      <c r="AJ91" s="45">
        <v>1.2E-2</v>
      </c>
      <c r="AK91" s="45">
        <v>0.80599999999999994</v>
      </c>
      <c r="AL91" s="45">
        <v>0.80599999999999994</v>
      </c>
      <c r="AM91" s="46">
        <v>5.1200000000000002E-2</v>
      </c>
      <c r="AN91" s="46">
        <v>2.9499999999999999E-3</v>
      </c>
      <c r="AO91" s="42" t="s">
        <v>197</v>
      </c>
      <c r="AP91" s="46">
        <f t="shared" si="20"/>
        <v>0.12785000000000005</v>
      </c>
      <c r="AQ91" s="42" t="s">
        <v>197</v>
      </c>
      <c r="AR91" s="42" t="s">
        <v>197</v>
      </c>
      <c r="AS91" s="42" t="s">
        <v>197</v>
      </c>
      <c r="AT91" s="47">
        <f t="shared" si="17"/>
        <v>0.75702748516149521</v>
      </c>
      <c r="AU91" s="47">
        <f t="shared" si="13"/>
        <v>0.75702748516149521</v>
      </c>
      <c r="AV91" s="47">
        <f t="shared" si="18"/>
        <v>0.11908064314503533</v>
      </c>
      <c r="AW91" s="48">
        <f t="shared" si="21"/>
        <v>318.62550242982496</v>
      </c>
      <c r="AX91" s="42" t="s">
        <v>197</v>
      </c>
      <c r="AY91" s="42" t="s">
        <v>197</v>
      </c>
      <c r="AZ91" s="42" t="s">
        <v>197</v>
      </c>
      <c r="BA91" s="42">
        <v>206.1</v>
      </c>
      <c r="BB91" s="42">
        <v>396.4</v>
      </c>
      <c r="BC91" s="49">
        <f t="shared" si="19"/>
        <v>0.73099999999999998</v>
      </c>
      <c r="BD91" s="45">
        <v>0.25700000000000001</v>
      </c>
      <c r="BE91" s="42" t="s">
        <v>708</v>
      </c>
      <c r="BF91" s="42" t="s">
        <v>197</v>
      </c>
      <c r="BG91" s="42" t="s">
        <v>197</v>
      </c>
      <c r="BH91" s="42" t="s">
        <v>197</v>
      </c>
      <c r="BI91" s="42">
        <v>37.799999999999997</v>
      </c>
      <c r="BJ91" s="42" t="s">
        <v>197</v>
      </c>
      <c r="BK91" s="42" t="s">
        <v>197</v>
      </c>
      <c r="BL91" s="42" t="s">
        <v>803</v>
      </c>
      <c r="BM91" s="42" t="s">
        <v>776</v>
      </c>
      <c r="BN91" s="42" t="s">
        <v>772</v>
      </c>
    </row>
    <row r="92" spans="2:66" x14ac:dyDescent="0.3">
      <c r="B92" s="42">
        <v>84</v>
      </c>
      <c r="C92" s="42">
        <v>2</v>
      </c>
      <c r="D92" s="42" t="s">
        <v>1523</v>
      </c>
      <c r="E92" s="42" t="s">
        <v>731</v>
      </c>
      <c r="F92" s="42">
        <v>3</v>
      </c>
      <c r="G92" s="42" t="s">
        <v>750</v>
      </c>
      <c r="H92" s="42" t="s">
        <v>633</v>
      </c>
      <c r="I92" s="42"/>
      <c r="J92" s="42" t="s">
        <v>752</v>
      </c>
      <c r="K92" s="42" t="s">
        <v>692</v>
      </c>
      <c r="L92" s="42">
        <v>650</v>
      </c>
      <c r="M92" s="42">
        <f t="shared" si="16"/>
        <v>180</v>
      </c>
      <c r="N92" s="42">
        <v>26</v>
      </c>
      <c r="O92" s="42" t="s">
        <v>693</v>
      </c>
      <c r="P92" s="43">
        <v>0</v>
      </c>
      <c r="Q92" s="43">
        <v>1</v>
      </c>
      <c r="R92" s="43">
        <v>0</v>
      </c>
      <c r="S92" s="43">
        <v>0</v>
      </c>
      <c r="T92" s="42" t="s">
        <v>754</v>
      </c>
      <c r="U92" s="44">
        <v>0.65</v>
      </c>
      <c r="V92" s="42" t="s">
        <v>197</v>
      </c>
      <c r="W92" s="42" t="s">
        <v>197</v>
      </c>
      <c r="X92" s="42" t="s">
        <v>755</v>
      </c>
      <c r="Y92" s="42" t="s">
        <v>1410</v>
      </c>
      <c r="Z92" s="42" t="s">
        <v>694</v>
      </c>
      <c r="AA92" s="42" t="s">
        <v>452</v>
      </c>
      <c r="AB92" s="42">
        <v>32</v>
      </c>
      <c r="AC92" s="42">
        <v>365</v>
      </c>
      <c r="AD92" s="43">
        <v>0.1</v>
      </c>
      <c r="AE92" s="42" t="s">
        <v>696</v>
      </c>
      <c r="AF92" s="42" t="s">
        <v>697</v>
      </c>
      <c r="AG92" s="30" t="s">
        <v>753</v>
      </c>
      <c r="AH92" s="42" t="s">
        <v>449</v>
      </c>
      <c r="AI92" s="42" t="s">
        <v>197</v>
      </c>
      <c r="AJ92" s="45">
        <v>1.1000000000000001E-2</v>
      </c>
      <c r="AK92" s="45">
        <v>0.83</v>
      </c>
      <c r="AL92" s="45">
        <v>0.83</v>
      </c>
      <c r="AM92" s="46">
        <v>4.5899999999999996E-2</v>
      </c>
      <c r="AN92" s="46">
        <v>2.0999999999999999E-3</v>
      </c>
      <c r="AO92" s="42" t="s">
        <v>197</v>
      </c>
      <c r="AP92" s="46">
        <f t="shared" si="20"/>
        <v>0.11100000000000003</v>
      </c>
      <c r="AQ92" s="42" t="s">
        <v>197</v>
      </c>
      <c r="AR92" s="42" t="s">
        <v>197</v>
      </c>
      <c r="AS92" s="42" t="s">
        <v>197</v>
      </c>
      <c r="AT92" s="47">
        <f t="shared" si="17"/>
        <v>0.65903931251279113</v>
      </c>
      <c r="AU92" s="47">
        <f t="shared" si="13"/>
        <v>0.65903931251279113</v>
      </c>
      <c r="AV92" s="47">
        <f t="shared" si="18"/>
        <v>0.10039691486742021</v>
      </c>
      <c r="AW92" s="48">
        <f t="shared" si="21"/>
        <v>460.92079800273331</v>
      </c>
      <c r="AX92" s="42" t="s">
        <v>197</v>
      </c>
      <c r="AY92" s="42" t="s">
        <v>197</v>
      </c>
      <c r="AZ92" s="42" t="s">
        <v>197</v>
      </c>
      <c r="BA92" s="42">
        <v>393.9</v>
      </c>
      <c r="BB92" s="42">
        <v>585.70000000000005</v>
      </c>
      <c r="BC92" s="49">
        <f t="shared" si="19"/>
        <v>0.73699999999999999</v>
      </c>
      <c r="BD92" s="45">
        <v>0.252</v>
      </c>
      <c r="BE92" s="42" t="s">
        <v>708</v>
      </c>
      <c r="BF92" s="42" t="s">
        <v>197</v>
      </c>
      <c r="BG92" s="42" t="s">
        <v>197</v>
      </c>
      <c r="BH92" s="42" t="s">
        <v>197</v>
      </c>
      <c r="BI92" s="42">
        <v>26.6</v>
      </c>
      <c r="BJ92" s="42" t="s">
        <v>197</v>
      </c>
      <c r="BK92" s="42" t="s">
        <v>197</v>
      </c>
      <c r="BL92" s="42" t="s">
        <v>804</v>
      </c>
      <c r="BM92" s="42" t="s">
        <v>777</v>
      </c>
      <c r="BN92" s="42" t="s">
        <v>773</v>
      </c>
    </row>
    <row r="93" spans="2:66" x14ac:dyDescent="0.3">
      <c r="B93" s="42">
        <v>85</v>
      </c>
      <c r="C93" s="42">
        <v>2</v>
      </c>
      <c r="D93" s="42" t="s">
        <v>1523</v>
      </c>
      <c r="E93" s="42" t="s">
        <v>717</v>
      </c>
      <c r="F93" s="42">
        <v>3</v>
      </c>
      <c r="G93" s="42" t="s">
        <v>751</v>
      </c>
      <c r="H93" s="42" t="s">
        <v>691</v>
      </c>
      <c r="I93" s="42"/>
      <c r="J93" s="42" t="s">
        <v>752</v>
      </c>
      <c r="K93" s="42" t="s">
        <v>692</v>
      </c>
      <c r="L93" s="42">
        <v>250</v>
      </c>
      <c r="M93" s="42">
        <f t="shared" si="16"/>
        <v>180</v>
      </c>
      <c r="N93" s="42">
        <v>26</v>
      </c>
      <c r="O93" s="42" t="s">
        <v>693</v>
      </c>
      <c r="P93" s="43">
        <v>0</v>
      </c>
      <c r="Q93" s="43">
        <v>1</v>
      </c>
      <c r="R93" s="43">
        <v>0</v>
      </c>
      <c r="S93" s="43">
        <v>0</v>
      </c>
      <c r="T93" s="42" t="s">
        <v>754</v>
      </c>
      <c r="U93" s="44">
        <v>0.65</v>
      </c>
      <c r="V93" s="42" t="s">
        <v>197</v>
      </c>
      <c r="W93" s="42" t="s">
        <v>197</v>
      </c>
      <c r="X93" s="42" t="s">
        <v>755</v>
      </c>
      <c r="Y93" s="42" t="s">
        <v>1410</v>
      </c>
      <c r="Z93" s="42" t="s">
        <v>694</v>
      </c>
      <c r="AA93" s="42" t="s">
        <v>452</v>
      </c>
      <c r="AB93" s="42">
        <v>32</v>
      </c>
      <c r="AC93" s="42">
        <v>365</v>
      </c>
      <c r="AD93" s="43">
        <v>0.1</v>
      </c>
      <c r="AE93" s="42" t="s">
        <v>696</v>
      </c>
      <c r="AF93" s="42" t="s">
        <v>697</v>
      </c>
      <c r="AG93" s="30" t="s">
        <v>753</v>
      </c>
      <c r="AH93" s="42" t="s">
        <v>449</v>
      </c>
      <c r="AI93" s="42" t="s">
        <v>197</v>
      </c>
      <c r="AJ93" s="45">
        <v>9.5000000000000001E-2</v>
      </c>
      <c r="AK93" s="45">
        <v>0.56200000000000006</v>
      </c>
      <c r="AL93" s="45">
        <v>0.56200000000000006</v>
      </c>
      <c r="AM93" s="46">
        <v>2.6349999999999998E-2</v>
      </c>
      <c r="AN93" s="46">
        <v>8.3000000000000001E-3</v>
      </c>
      <c r="AO93" s="42" t="s">
        <v>197</v>
      </c>
      <c r="AP93" s="46">
        <f t="shared" si="20"/>
        <v>0.30835000000000001</v>
      </c>
      <c r="AQ93" s="42" t="s">
        <v>197</v>
      </c>
      <c r="AR93" s="42" t="s">
        <v>197</v>
      </c>
      <c r="AS93" s="42" t="s">
        <v>197</v>
      </c>
      <c r="AT93" s="47">
        <f t="shared" si="17"/>
        <v>0.55875449818617751</v>
      </c>
      <c r="AU93" s="47">
        <f t="shared" si="13"/>
        <v>0.55875449818617751</v>
      </c>
      <c r="AV93" s="47">
        <f t="shared" si="18"/>
        <v>0.41189177359617002</v>
      </c>
      <c r="AW93" s="48">
        <f t="shared" si="21"/>
        <v>78.963380142665983</v>
      </c>
      <c r="AX93" s="42" t="s">
        <v>197</v>
      </c>
      <c r="AY93" s="42" t="s">
        <v>197</v>
      </c>
      <c r="AZ93" s="42" t="s">
        <v>197</v>
      </c>
      <c r="BA93" s="42">
        <v>24.3</v>
      </c>
      <c r="BB93" s="42">
        <v>334.9</v>
      </c>
      <c r="BC93" s="49">
        <f t="shared" si="19"/>
        <v>0.18700000000000006</v>
      </c>
      <c r="BD93" s="45">
        <v>0.71799999999999997</v>
      </c>
      <c r="BE93" s="42" t="s">
        <v>708</v>
      </c>
      <c r="BF93" s="42" t="s">
        <v>197</v>
      </c>
      <c r="BG93" s="42" t="s">
        <v>197</v>
      </c>
      <c r="BH93" s="42" t="s">
        <v>197</v>
      </c>
      <c r="BI93" s="42">
        <v>32.799999999999997</v>
      </c>
      <c r="BJ93" s="42" t="s">
        <v>197</v>
      </c>
      <c r="BK93" s="42" t="s">
        <v>197</v>
      </c>
      <c r="BL93" s="42" t="s">
        <v>197</v>
      </c>
      <c r="BM93" s="42" t="s">
        <v>197</v>
      </c>
      <c r="BN93" s="42" t="s">
        <v>197</v>
      </c>
    </row>
    <row r="94" spans="2:66" x14ac:dyDescent="0.3">
      <c r="B94" s="42">
        <v>86</v>
      </c>
      <c r="C94" s="42">
        <v>2</v>
      </c>
      <c r="D94" s="42" t="s">
        <v>1523</v>
      </c>
      <c r="E94" s="42" t="s">
        <v>732</v>
      </c>
      <c r="F94" s="42">
        <v>3</v>
      </c>
      <c r="G94" s="42" t="s">
        <v>751</v>
      </c>
      <c r="H94" s="42" t="s">
        <v>691</v>
      </c>
      <c r="I94" s="42"/>
      <c r="J94" s="42" t="s">
        <v>752</v>
      </c>
      <c r="K94" s="42" t="s">
        <v>692</v>
      </c>
      <c r="L94" s="42">
        <v>400</v>
      </c>
      <c r="M94" s="42">
        <f t="shared" si="16"/>
        <v>180</v>
      </c>
      <c r="N94" s="42">
        <v>26</v>
      </c>
      <c r="O94" s="42" t="s">
        <v>693</v>
      </c>
      <c r="P94" s="43">
        <v>0</v>
      </c>
      <c r="Q94" s="43">
        <v>1</v>
      </c>
      <c r="R94" s="43">
        <v>0</v>
      </c>
      <c r="S94" s="43">
        <v>0</v>
      </c>
      <c r="T94" s="42" t="s">
        <v>754</v>
      </c>
      <c r="U94" s="44">
        <v>0.65</v>
      </c>
      <c r="V94" s="42" t="s">
        <v>197</v>
      </c>
      <c r="W94" s="42" t="s">
        <v>197</v>
      </c>
      <c r="X94" s="42" t="s">
        <v>755</v>
      </c>
      <c r="Y94" s="42" t="s">
        <v>1410</v>
      </c>
      <c r="Z94" s="42" t="s">
        <v>694</v>
      </c>
      <c r="AA94" s="42" t="s">
        <v>452</v>
      </c>
      <c r="AB94" s="42">
        <v>32</v>
      </c>
      <c r="AC94" s="42">
        <v>365</v>
      </c>
      <c r="AD94" s="43">
        <v>0.1</v>
      </c>
      <c r="AE94" s="42" t="s">
        <v>696</v>
      </c>
      <c r="AF94" s="42" t="s">
        <v>697</v>
      </c>
      <c r="AG94" s="42" t="s">
        <v>753</v>
      </c>
      <c r="AH94" s="42" t="s">
        <v>449</v>
      </c>
      <c r="AI94" s="42" t="s">
        <v>197</v>
      </c>
      <c r="AJ94" s="45">
        <v>2.7000000000000003E-2</v>
      </c>
      <c r="AK94" s="45">
        <v>0.60899999999999999</v>
      </c>
      <c r="AL94" s="45">
        <v>0.60899999999999999</v>
      </c>
      <c r="AM94" s="46">
        <v>4.6500000000000007E-2</v>
      </c>
      <c r="AN94" s="46">
        <v>7.7499999999999999E-3</v>
      </c>
      <c r="AO94" s="42" t="s">
        <v>197</v>
      </c>
      <c r="AP94" s="46">
        <f t="shared" si="20"/>
        <v>0.30975000000000003</v>
      </c>
      <c r="AQ94" s="42" t="s">
        <v>197</v>
      </c>
      <c r="AR94" s="42" t="s">
        <v>197</v>
      </c>
      <c r="AS94" s="42" t="s">
        <v>197</v>
      </c>
      <c r="AT94" s="47">
        <f t="shared" si="17"/>
        <v>0.90993922915280179</v>
      </c>
      <c r="AU94" s="47">
        <f t="shared" si="13"/>
        <v>0.90993922915280179</v>
      </c>
      <c r="AV94" s="47">
        <f t="shared" si="18"/>
        <v>0.3818295216726908</v>
      </c>
      <c r="AW94" s="48">
        <f t="shared" si="21"/>
        <v>91.639581588137673</v>
      </c>
      <c r="AX94" s="42" t="s">
        <v>197</v>
      </c>
      <c r="AY94" s="42" t="s">
        <v>197</v>
      </c>
      <c r="AZ94" s="42" t="s">
        <v>197</v>
      </c>
      <c r="BA94" s="42">
        <v>6.4</v>
      </c>
      <c r="BB94" s="42">
        <v>204.4</v>
      </c>
      <c r="BC94" s="49">
        <f t="shared" si="19"/>
        <v>0.33399999999999996</v>
      </c>
      <c r="BD94" s="45">
        <v>0.63900000000000001</v>
      </c>
      <c r="BE94" s="42" t="s">
        <v>708</v>
      </c>
      <c r="BF94" s="42" t="s">
        <v>197</v>
      </c>
      <c r="BG94" s="42" t="s">
        <v>197</v>
      </c>
      <c r="BH94" s="42" t="s">
        <v>197</v>
      </c>
      <c r="BI94" s="42">
        <v>26.1</v>
      </c>
      <c r="BJ94" s="42" t="s">
        <v>197</v>
      </c>
      <c r="BK94" s="42" t="s">
        <v>197</v>
      </c>
      <c r="BL94" s="42" t="s">
        <v>794</v>
      </c>
      <c r="BM94" s="42" t="s">
        <v>779</v>
      </c>
      <c r="BN94" s="42" t="s">
        <v>758</v>
      </c>
    </row>
    <row r="95" spans="2:66" x14ac:dyDescent="0.3">
      <c r="B95" s="42">
        <v>87</v>
      </c>
      <c r="C95" s="42">
        <v>2</v>
      </c>
      <c r="D95" s="42" t="s">
        <v>1523</v>
      </c>
      <c r="E95" s="42" t="s">
        <v>733</v>
      </c>
      <c r="F95" s="42">
        <v>3</v>
      </c>
      <c r="G95" s="42" t="s">
        <v>751</v>
      </c>
      <c r="H95" s="42" t="s">
        <v>691</v>
      </c>
      <c r="I95" s="42"/>
      <c r="J95" s="42" t="s">
        <v>752</v>
      </c>
      <c r="K95" s="42" t="s">
        <v>692</v>
      </c>
      <c r="L95" s="42">
        <v>525</v>
      </c>
      <c r="M95" s="42">
        <f t="shared" si="16"/>
        <v>180</v>
      </c>
      <c r="N95" s="42">
        <v>26</v>
      </c>
      <c r="O95" s="42" t="s">
        <v>693</v>
      </c>
      <c r="P95" s="43">
        <v>0</v>
      </c>
      <c r="Q95" s="43">
        <v>1</v>
      </c>
      <c r="R95" s="43">
        <v>0</v>
      </c>
      <c r="S95" s="43">
        <v>0</v>
      </c>
      <c r="T95" s="42" t="s">
        <v>754</v>
      </c>
      <c r="U95" s="44">
        <v>0.65</v>
      </c>
      <c r="V95" s="42" t="s">
        <v>197</v>
      </c>
      <c r="W95" s="42" t="s">
        <v>197</v>
      </c>
      <c r="X95" s="42" t="s">
        <v>755</v>
      </c>
      <c r="Y95" s="42" t="s">
        <v>1410</v>
      </c>
      <c r="Z95" s="42" t="s">
        <v>694</v>
      </c>
      <c r="AA95" s="42" t="s">
        <v>452</v>
      </c>
      <c r="AB95" s="42">
        <v>32</v>
      </c>
      <c r="AC95" s="42">
        <v>365</v>
      </c>
      <c r="AD95" s="43">
        <v>0.1</v>
      </c>
      <c r="AE95" s="42" t="s">
        <v>696</v>
      </c>
      <c r="AF95" s="42" t="s">
        <v>697</v>
      </c>
      <c r="AG95" s="42" t="s">
        <v>753</v>
      </c>
      <c r="AH95" s="42" t="s">
        <v>449</v>
      </c>
      <c r="AI95" s="42" t="s">
        <v>197</v>
      </c>
      <c r="AJ95" s="45">
        <v>8.6999999999999994E-2</v>
      </c>
      <c r="AK95" s="45">
        <v>0.65700000000000003</v>
      </c>
      <c r="AL95" s="45">
        <v>0.65700000000000003</v>
      </c>
      <c r="AM95" s="46">
        <v>3.2050000000000002E-2</v>
      </c>
      <c r="AN95" s="46">
        <v>8.8000000000000005E-3</v>
      </c>
      <c r="AO95" s="42" t="s">
        <v>197</v>
      </c>
      <c r="AP95" s="46">
        <f t="shared" si="20"/>
        <v>0.21515000000000001</v>
      </c>
      <c r="AQ95" s="42" t="s">
        <v>197</v>
      </c>
      <c r="AR95" s="42" t="s">
        <v>197</v>
      </c>
      <c r="AS95" s="42" t="s">
        <v>197</v>
      </c>
      <c r="AT95" s="47">
        <f t="shared" si="17"/>
        <v>0.58135229692664614</v>
      </c>
      <c r="AU95" s="47">
        <f t="shared" si="13"/>
        <v>0.58135229692664614</v>
      </c>
      <c r="AV95" s="47">
        <f t="shared" si="18"/>
        <v>0.24583938560467486</v>
      </c>
      <c r="AW95" s="48">
        <f t="shared" si="21"/>
        <v>87.066323248134054</v>
      </c>
      <c r="AX95" s="42" t="s">
        <v>197</v>
      </c>
      <c r="AY95" s="42" t="s">
        <v>197</v>
      </c>
      <c r="AZ95" s="42" t="s">
        <v>197</v>
      </c>
      <c r="BA95" s="42">
        <v>416.3</v>
      </c>
      <c r="BB95" s="42">
        <v>523.1</v>
      </c>
      <c r="BC95" s="49">
        <f t="shared" si="19"/>
        <v>0.36199999999999999</v>
      </c>
      <c r="BD95" s="45">
        <v>0.55100000000000005</v>
      </c>
      <c r="BE95" s="42" t="s">
        <v>708</v>
      </c>
      <c r="BF95" s="42" t="s">
        <v>197</v>
      </c>
      <c r="BG95" s="42" t="s">
        <v>197</v>
      </c>
      <c r="BH95" s="42" t="s">
        <v>197</v>
      </c>
      <c r="BI95" s="42">
        <v>20.7</v>
      </c>
      <c r="BJ95" s="42" t="s">
        <v>197</v>
      </c>
      <c r="BK95" s="42" t="s">
        <v>197</v>
      </c>
      <c r="BL95" s="42" t="s">
        <v>795</v>
      </c>
      <c r="BM95" s="42" t="s">
        <v>780</v>
      </c>
      <c r="BN95" s="42" t="s">
        <v>759</v>
      </c>
    </row>
    <row r="96" spans="2:66" x14ac:dyDescent="0.3">
      <c r="B96" s="42">
        <v>88</v>
      </c>
      <c r="C96" s="42">
        <v>2</v>
      </c>
      <c r="D96" s="42" t="s">
        <v>1523</v>
      </c>
      <c r="E96" s="42" t="s">
        <v>734</v>
      </c>
      <c r="F96" s="42">
        <v>3</v>
      </c>
      <c r="G96" s="42" t="s">
        <v>751</v>
      </c>
      <c r="H96" s="42" t="s">
        <v>691</v>
      </c>
      <c r="I96" s="42"/>
      <c r="J96" s="42" t="s">
        <v>752</v>
      </c>
      <c r="K96" s="42" t="s">
        <v>692</v>
      </c>
      <c r="L96" s="42">
        <v>650</v>
      </c>
      <c r="M96" s="42">
        <f t="shared" si="16"/>
        <v>180</v>
      </c>
      <c r="N96" s="42">
        <v>26</v>
      </c>
      <c r="O96" s="42" t="s">
        <v>693</v>
      </c>
      <c r="P96" s="34">
        <v>0</v>
      </c>
      <c r="Q96" s="34">
        <v>1</v>
      </c>
      <c r="R96" s="34">
        <v>0</v>
      </c>
      <c r="S96" s="43">
        <v>0</v>
      </c>
      <c r="T96" s="42" t="s">
        <v>754</v>
      </c>
      <c r="U96" s="44">
        <v>0.65</v>
      </c>
      <c r="V96" s="42" t="s">
        <v>197</v>
      </c>
      <c r="W96" s="42" t="s">
        <v>197</v>
      </c>
      <c r="X96" s="42" t="s">
        <v>755</v>
      </c>
      <c r="Y96" s="42" t="s">
        <v>1410</v>
      </c>
      <c r="Z96" s="42" t="s">
        <v>694</v>
      </c>
      <c r="AA96" s="42" t="s">
        <v>452</v>
      </c>
      <c r="AB96" s="42">
        <v>32</v>
      </c>
      <c r="AC96" s="42">
        <v>365</v>
      </c>
      <c r="AD96" s="43">
        <v>0.1</v>
      </c>
      <c r="AE96" s="42" t="s">
        <v>696</v>
      </c>
      <c r="AF96" s="42" t="s">
        <v>697</v>
      </c>
      <c r="AG96" s="42" t="s">
        <v>753</v>
      </c>
      <c r="AH96" s="42" t="s">
        <v>449</v>
      </c>
      <c r="AI96" s="42" t="s">
        <v>197</v>
      </c>
      <c r="AJ96" s="45">
        <v>6.8000000000000005E-2</v>
      </c>
      <c r="AK96" s="45">
        <v>0.72</v>
      </c>
      <c r="AL96" s="45">
        <v>0.72</v>
      </c>
      <c r="AM96" s="46">
        <v>3.125E-2</v>
      </c>
      <c r="AN96" s="46">
        <v>8.5000000000000006E-3</v>
      </c>
      <c r="AO96" s="42" t="s">
        <v>197</v>
      </c>
      <c r="AP96" s="46">
        <f t="shared" si="20"/>
        <v>0.17224999999999996</v>
      </c>
      <c r="AQ96" s="42" t="s">
        <v>197</v>
      </c>
      <c r="AR96" s="42" t="s">
        <v>197</v>
      </c>
      <c r="AS96" s="42" t="s">
        <v>197</v>
      </c>
      <c r="AT96" s="47">
        <f t="shared" si="17"/>
        <v>0.51724256137438041</v>
      </c>
      <c r="AU96" s="47">
        <f t="shared" si="13"/>
        <v>0.51724256137438041</v>
      </c>
      <c r="AV96" s="47">
        <f t="shared" si="18"/>
        <v>0.17959829737622487</v>
      </c>
      <c r="AW96" s="48">
        <f t="shared" si="21"/>
        <v>98.782742250904704</v>
      </c>
      <c r="AX96" s="42" t="s">
        <v>197</v>
      </c>
      <c r="AY96" s="42" t="s">
        <v>197</v>
      </c>
      <c r="AZ96" s="42" t="s">
        <v>197</v>
      </c>
      <c r="BA96" s="42">
        <v>116.6</v>
      </c>
      <c r="BB96" s="42">
        <v>576</v>
      </c>
      <c r="BC96" s="49">
        <f t="shared" si="19"/>
        <v>0.44399999999999995</v>
      </c>
      <c r="BD96" s="45">
        <v>0.48799999999999999</v>
      </c>
      <c r="BE96" s="42" t="s">
        <v>708</v>
      </c>
      <c r="BF96" s="42" t="s">
        <v>197</v>
      </c>
      <c r="BG96" s="42" t="s">
        <v>197</v>
      </c>
      <c r="BH96" s="42" t="s">
        <v>197</v>
      </c>
      <c r="BI96" s="42">
        <v>37.1</v>
      </c>
      <c r="BJ96" s="42" t="s">
        <v>197</v>
      </c>
      <c r="BK96" s="42" t="s">
        <v>197</v>
      </c>
      <c r="BL96" s="42" t="s">
        <v>796</v>
      </c>
      <c r="BM96" s="42" t="s">
        <v>781</v>
      </c>
      <c r="BN96" s="42" t="s">
        <v>760</v>
      </c>
    </row>
    <row r="97" spans="2:66" x14ac:dyDescent="0.3">
      <c r="B97" s="42">
        <v>89</v>
      </c>
      <c r="C97" s="42">
        <v>2</v>
      </c>
      <c r="D97" s="42" t="s">
        <v>1523</v>
      </c>
      <c r="E97" s="42" t="s">
        <v>735</v>
      </c>
      <c r="F97" s="42">
        <v>3</v>
      </c>
      <c r="G97" s="42" t="s">
        <v>749</v>
      </c>
      <c r="H97" s="42" t="s">
        <v>633</v>
      </c>
      <c r="I97" s="42"/>
      <c r="J97" s="42" t="s">
        <v>752</v>
      </c>
      <c r="K97" s="42" t="s">
        <v>692</v>
      </c>
      <c r="L97" s="42">
        <v>400</v>
      </c>
      <c r="M97" s="42">
        <f>72*60</f>
        <v>4320</v>
      </c>
      <c r="N97" s="42">
        <v>26</v>
      </c>
      <c r="O97" s="42" t="s">
        <v>693</v>
      </c>
      <c r="P97" s="34">
        <v>0</v>
      </c>
      <c r="Q97" s="34">
        <v>1</v>
      </c>
      <c r="R97" s="34">
        <v>0</v>
      </c>
      <c r="S97" s="43">
        <v>0</v>
      </c>
      <c r="T97" s="42" t="s">
        <v>754</v>
      </c>
      <c r="U97" s="44">
        <v>0.65</v>
      </c>
      <c r="V97" s="42" t="s">
        <v>197</v>
      </c>
      <c r="W97" s="42" t="s">
        <v>197</v>
      </c>
      <c r="X97" s="42" t="s">
        <v>755</v>
      </c>
      <c r="Y97" s="42" t="s">
        <v>1410</v>
      </c>
      <c r="Z97" s="42" t="s">
        <v>694</v>
      </c>
      <c r="AA97" s="42" t="s">
        <v>452</v>
      </c>
      <c r="AB97" s="42">
        <v>32</v>
      </c>
      <c r="AC97" s="42">
        <v>365</v>
      </c>
      <c r="AD97" s="43">
        <v>0.1</v>
      </c>
      <c r="AE97" s="42" t="s">
        <v>696</v>
      </c>
      <c r="AF97" s="42" t="s">
        <v>697</v>
      </c>
      <c r="AG97" s="42" t="s">
        <v>753</v>
      </c>
      <c r="AH97" s="42" t="s">
        <v>449</v>
      </c>
      <c r="AI97" s="42" t="s">
        <v>197</v>
      </c>
      <c r="AJ97" s="45">
        <v>5.2000000000000005E-2</v>
      </c>
      <c r="AK97" s="45">
        <v>0.63200000000000001</v>
      </c>
      <c r="AL97" s="45">
        <v>0.63200000000000001</v>
      </c>
      <c r="AM97" s="46">
        <v>4.4249999999999998E-2</v>
      </c>
      <c r="AN97" s="46">
        <v>5.9499999999999996E-3</v>
      </c>
      <c r="AO97" s="42" t="s">
        <v>197</v>
      </c>
      <c r="AP97" s="46">
        <f t="shared" si="20"/>
        <v>0.26579999999999993</v>
      </c>
      <c r="AQ97" s="42" t="s">
        <v>197</v>
      </c>
      <c r="AR97" s="42" t="s">
        <v>197</v>
      </c>
      <c r="AS97" s="42" t="s">
        <v>197</v>
      </c>
      <c r="AT97" s="47">
        <f t="shared" si="17"/>
        <v>0.83439736736140546</v>
      </c>
      <c r="AU97" s="47">
        <f t="shared" si="13"/>
        <v>0.83439736736140546</v>
      </c>
      <c r="AV97" s="47">
        <f t="shared" si="18"/>
        <v>0.31572820413617608</v>
      </c>
      <c r="AW97" s="48">
        <f t="shared" si="21"/>
        <v>123.87042282256306</v>
      </c>
      <c r="AX97" s="42" t="s">
        <v>197</v>
      </c>
      <c r="AY97" s="42" t="s">
        <v>197</v>
      </c>
      <c r="AZ97" s="42" t="s">
        <v>197</v>
      </c>
      <c r="BA97" s="42">
        <v>2.2999999999999998</v>
      </c>
      <c r="BB97" s="42" t="s">
        <v>197</v>
      </c>
      <c r="BC97" s="49">
        <f t="shared" si="19"/>
        <v>0.52899999999999991</v>
      </c>
      <c r="BD97" s="45">
        <v>0.41899999999999998</v>
      </c>
      <c r="BE97" s="42" t="s">
        <v>708</v>
      </c>
      <c r="BF97" s="42" t="s">
        <v>197</v>
      </c>
      <c r="BG97" s="42" t="s">
        <v>197</v>
      </c>
      <c r="BH97" s="42" t="s">
        <v>197</v>
      </c>
      <c r="BI97" s="42">
        <v>43.6</v>
      </c>
      <c r="BJ97" s="42" t="s">
        <v>197</v>
      </c>
      <c r="BK97" s="42" t="s">
        <v>197</v>
      </c>
      <c r="BL97" s="42" t="s">
        <v>197</v>
      </c>
      <c r="BM97" s="42" t="s">
        <v>197</v>
      </c>
      <c r="BN97" s="42" t="s">
        <v>197</v>
      </c>
    </row>
    <row r="98" spans="2:66" x14ac:dyDescent="0.3">
      <c r="B98" s="42">
        <v>90</v>
      </c>
      <c r="C98" s="42">
        <v>2</v>
      </c>
      <c r="D98" s="42" t="s">
        <v>1523</v>
      </c>
      <c r="E98" s="42" t="s">
        <v>736</v>
      </c>
      <c r="F98" s="42">
        <v>3</v>
      </c>
      <c r="G98" s="42" t="s">
        <v>749</v>
      </c>
      <c r="H98" s="42" t="s">
        <v>633</v>
      </c>
      <c r="I98" s="42"/>
      <c r="J98" s="42" t="s">
        <v>752</v>
      </c>
      <c r="K98" s="42" t="s">
        <v>692</v>
      </c>
      <c r="L98" s="42">
        <v>650</v>
      </c>
      <c r="M98" s="42">
        <f>72*60</f>
        <v>4320</v>
      </c>
      <c r="N98" s="42">
        <v>26</v>
      </c>
      <c r="O98" s="42" t="s">
        <v>693</v>
      </c>
      <c r="P98" s="43">
        <v>0</v>
      </c>
      <c r="Q98" s="43">
        <v>1</v>
      </c>
      <c r="R98" s="43">
        <v>0</v>
      </c>
      <c r="S98" s="43">
        <v>0</v>
      </c>
      <c r="T98" s="42" t="s">
        <v>754</v>
      </c>
      <c r="U98" s="44">
        <v>0.65</v>
      </c>
      <c r="V98" s="42" t="s">
        <v>197</v>
      </c>
      <c r="W98" s="42" t="s">
        <v>197</v>
      </c>
      <c r="X98" s="42" t="s">
        <v>755</v>
      </c>
      <c r="Y98" s="42" t="s">
        <v>1410</v>
      </c>
      <c r="Z98" s="42" t="s">
        <v>694</v>
      </c>
      <c r="AA98" s="42" t="s">
        <v>452</v>
      </c>
      <c r="AB98" s="42">
        <v>32</v>
      </c>
      <c r="AC98" s="42">
        <v>365</v>
      </c>
      <c r="AD98" s="43">
        <v>0.1</v>
      </c>
      <c r="AE98" s="42" t="s">
        <v>696</v>
      </c>
      <c r="AF98" s="42" t="s">
        <v>697</v>
      </c>
      <c r="AG98" s="42" t="s">
        <v>753</v>
      </c>
      <c r="AH98" s="42" t="s">
        <v>449</v>
      </c>
      <c r="AI98" s="42" t="s">
        <v>197</v>
      </c>
      <c r="AJ98" s="45">
        <v>7.400000000000001E-2</v>
      </c>
      <c r="AK98" s="45">
        <v>0.77300000000000002</v>
      </c>
      <c r="AL98" s="45">
        <v>0.77300000000000002</v>
      </c>
      <c r="AM98" s="46">
        <v>2.2749999999999999E-2</v>
      </c>
      <c r="AN98" s="46">
        <v>2.8500000000000001E-3</v>
      </c>
      <c r="AO98" s="42" t="s">
        <v>197</v>
      </c>
      <c r="AP98" s="46">
        <f t="shared" si="20"/>
        <v>0.12739999999999993</v>
      </c>
      <c r="AQ98" s="42" t="s">
        <v>197</v>
      </c>
      <c r="AR98" s="42" t="s">
        <v>197</v>
      </c>
      <c r="AS98" s="42" t="s">
        <v>197</v>
      </c>
      <c r="AT98" s="47">
        <f t="shared" si="17"/>
        <v>0.3507346196248321</v>
      </c>
      <c r="AU98" s="47">
        <f t="shared" si="13"/>
        <v>0.3507346196248321</v>
      </c>
      <c r="AV98" s="47">
        <f t="shared" si="18"/>
        <v>0.1237272656190429</v>
      </c>
      <c r="AW98" s="48">
        <f t="shared" si="21"/>
        <v>316.30214812844508</v>
      </c>
      <c r="AX98" s="42" t="s">
        <v>197</v>
      </c>
      <c r="AY98" s="42" t="s">
        <v>197</v>
      </c>
      <c r="AZ98" s="42" t="s">
        <v>197</v>
      </c>
      <c r="BA98" s="42">
        <v>505</v>
      </c>
      <c r="BB98" s="42" t="s">
        <v>197</v>
      </c>
      <c r="BC98" s="49">
        <f t="shared" si="19"/>
        <v>0.77899999999999991</v>
      </c>
      <c r="BD98" s="45">
        <v>0.14699999999999999</v>
      </c>
      <c r="BE98" s="42" t="s">
        <v>708</v>
      </c>
      <c r="BF98" s="42" t="s">
        <v>197</v>
      </c>
      <c r="BG98" s="42" t="s">
        <v>197</v>
      </c>
      <c r="BH98" s="42" t="s">
        <v>197</v>
      </c>
      <c r="BI98" s="42">
        <v>28.5</v>
      </c>
      <c r="BJ98" s="42" t="s">
        <v>197</v>
      </c>
      <c r="BK98" s="42" t="s">
        <v>197</v>
      </c>
      <c r="BL98" s="42" t="s">
        <v>809</v>
      </c>
      <c r="BM98" s="42" t="s">
        <v>790</v>
      </c>
      <c r="BN98" s="42" t="s">
        <v>764</v>
      </c>
    </row>
    <row r="99" spans="2:66" x14ac:dyDescent="0.3">
      <c r="B99" s="42">
        <v>91</v>
      </c>
      <c r="C99" s="42">
        <v>2</v>
      </c>
      <c r="D99" s="42" t="s">
        <v>1523</v>
      </c>
      <c r="E99" s="42" t="s">
        <v>737</v>
      </c>
      <c r="F99" s="42">
        <v>3</v>
      </c>
      <c r="G99" s="42" t="s">
        <v>750</v>
      </c>
      <c r="H99" s="42" t="s">
        <v>633</v>
      </c>
      <c r="I99" s="42"/>
      <c r="J99" s="42" t="s">
        <v>752</v>
      </c>
      <c r="K99" s="42" t="s">
        <v>692</v>
      </c>
      <c r="L99" s="42">
        <v>400</v>
      </c>
      <c r="M99" s="42">
        <f>72*60</f>
        <v>4320</v>
      </c>
      <c r="N99" s="42">
        <v>26</v>
      </c>
      <c r="O99" s="42" t="s">
        <v>693</v>
      </c>
      <c r="P99" s="43">
        <v>0</v>
      </c>
      <c r="Q99" s="43">
        <v>1</v>
      </c>
      <c r="R99" s="43">
        <v>0</v>
      </c>
      <c r="S99" s="43">
        <v>0</v>
      </c>
      <c r="T99" s="42" t="s">
        <v>754</v>
      </c>
      <c r="U99" s="44">
        <v>0.65</v>
      </c>
      <c r="V99" s="42" t="s">
        <v>197</v>
      </c>
      <c r="W99" s="42" t="s">
        <v>197</v>
      </c>
      <c r="X99" s="42" t="s">
        <v>755</v>
      </c>
      <c r="Y99" s="42" t="s">
        <v>1410</v>
      </c>
      <c r="Z99" s="42" t="s">
        <v>694</v>
      </c>
      <c r="AA99" s="42" t="s">
        <v>452</v>
      </c>
      <c r="AB99" s="42">
        <v>32</v>
      </c>
      <c r="AC99" s="42">
        <v>365</v>
      </c>
      <c r="AD99" s="43">
        <v>0.1</v>
      </c>
      <c r="AE99" s="42" t="s">
        <v>696</v>
      </c>
      <c r="AF99" s="42" t="s">
        <v>697</v>
      </c>
      <c r="AG99" s="42" t="s">
        <v>753</v>
      </c>
      <c r="AH99" s="42" t="s">
        <v>449</v>
      </c>
      <c r="AI99" s="42" t="s">
        <v>197</v>
      </c>
      <c r="AJ99" s="45">
        <v>9.0000000000000011E-3</v>
      </c>
      <c r="AK99" s="45">
        <v>0.72099999999999997</v>
      </c>
      <c r="AL99" s="45">
        <v>0.72099999999999997</v>
      </c>
      <c r="AM99" s="46">
        <v>5.1549999999999992E-2</v>
      </c>
      <c r="AN99" s="46">
        <v>4.1999999999999997E-3</v>
      </c>
      <c r="AO99" s="42" t="s">
        <v>197</v>
      </c>
      <c r="AP99" s="46">
        <f t="shared" si="20"/>
        <v>0.21425000000000002</v>
      </c>
      <c r="AQ99" s="42" t="s">
        <v>197</v>
      </c>
      <c r="AR99" s="42" t="s">
        <v>197</v>
      </c>
      <c r="AS99" s="42" t="s">
        <v>197</v>
      </c>
      <c r="AT99" s="47">
        <f t="shared" si="17"/>
        <v>0.85205991269776427</v>
      </c>
      <c r="AU99" s="47">
        <f t="shared" si="13"/>
        <v>0.85205991269776427</v>
      </c>
      <c r="AV99" s="47">
        <f t="shared" si="18"/>
        <v>0.22308021115050622</v>
      </c>
      <c r="AW99" s="48">
        <f t="shared" si="21"/>
        <v>200.19511768672933</v>
      </c>
      <c r="AX99" s="42" t="s">
        <v>197</v>
      </c>
      <c r="AY99" s="42" t="s">
        <v>197</v>
      </c>
      <c r="AZ99" s="42" t="s">
        <v>197</v>
      </c>
      <c r="BA99" s="42">
        <v>4.9000000000000004</v>
      </c>
      <c r="BB99" s="42">
        <v>289.2</v>
      </c>
      <c r="BC99" s="49">
        <f t="shared" si="19"/>
        <v>0.47899999999999998</v>
      </c>
      <c r="BD99" s="45">
        <v>0.51200000000000001</v>
      </c>
      <c r="BE99" s="42" t="s">
        <v>708</v>
      </c>
      <c r="BF99" s="42" t="s">
        <v>197</v>
      </c>
      <c r="BG99" s="42" t="s">
        <v>197</v>
      </c>
      <c r="BH99" s="42" t="s">
        <v>197</v>
      </c>
      <c r="BI99" s="42">
        <v>37.299999999999997</v>
      </c>
      <c r="BJ99" s="42" t="s">
        <v>197</v>
      </c>
      <c r="BK99" s="42" t="s">
        <v>197</v>
      </c>
      <c r="BL99" s="42" t="s">
        <v>197</v>
      </c>
      <c r="BM99" s="42" t="s">
        <v>197</v>
      </c>
      <c r="BN99" s="42" t="s">
        <v>197</v>
      </c>
    </row>
    <row r="100" spans="2:66" x14ac:dyDescent="0.3">
      <c r="B100" s="42">
        <v>92</v>
      </c>
      <c r="C100" s="42">
        <v>2</v>
      </c>
      <c r="D100" s="42" t="s">
        <v>1523</v>
      </c>
      <c r="E100" s="42" t="s">
        <v>738</v>
      </c>
      <c r="F100" s="42">
        <v>3</v>
      </c>
      <c r="G100" s="42" t="s">
        <v>750</v>
      </c>
      <c r="H100" s="42" t="s">
        <v>633</v>
      </c>
      <c r="I100" s="42"/>
      <c r="J100" s="42" t="s">
        <v>752</v>
      </c>
      <c r="K100" s="42" t="s">
        <v>692</v>
      </c>
      <c r="L100" s="42">
        <v>650</v>
      </c>
      <c r="M100" s="42">
        <f>72*60</f>
        <v>4320</v>
      </c>
      <c r="N100" s="42">
        <v>26</v>
      </c>
      <c r="O100" s="42" t="s">
        <v>693</v>
      </c>
      <c r="P100" s="43">
        <v>0</v>
      </c>
      <c r="Q100" s="43">
        <v>1</v>
      </c>
      <c r="R100" s="43">
        <v>0</v>
      </c>
      <c r="S100" s="43">
        <v>0</v>
      </c>
      <c r="T100" s="42" t="s">
        <v>754</v>
      </c>
      <c r="U100" s="44">
        <v>0.65</v>
      </c>
      <c r="V100" s="42" t="s">
        <v>197</v>
      </c>
      <c r="W100" s="42" t="s">
        <v>197</v>
      </c>
      <c r="X100" s="42" t="s">
        <v>755</v>
      </c>
      <c r="Y100" s="42" t="s">
        <v>1410</v>
      </c>
      <c r="Z100" s="42" t="s">
        <v>694</v>
      </c>
      <c r="AA100" s="42" t="s">
        <v>452</v>
      </c>
      <c r="AB100" s="42">
        <v>32</v>
      </c>
      <c r="AC100" s="42">
        <v>365</v>
      </c>
      <c r="AD100" s="43">
        <v>0.1</v>
      </c>
      <c r="AE100" s="42" t="s">
        <v>696</v>
      </c>
      <c r="AF100" s="42" t="s">
        <v>697</v>
      </c>
      <c r="AG100" s="42" t="s">
        <v>753</v>
      </c>
      <c r="AH100" s="42" t="s">
        <v>449</v>
      </c>
      <c r="AI100" s="42" t="s">
        <v>197</v>
      </c>
      <c r="AJ100" s="45">
        <v>1.2E-2</v>
      </c>
      <c r="AK100" s="45">
        <v>0.82499999999999996</v>
      </c>
      <c r="AL100" s="45">
        <v>0.82499999999999996</v>
      </c>
      <c r="AM100" s="46">
        <v>2.9750000000000002E-2</v>
      </c>
      <c r="AN100" s="46">
        <v>2.65E-3</v>
      </c>
      <c r="AO100" s="42" t="s">
        <v>197</v>
      </c>
      <c r="AP100" s="46">
        <f t="shared" si="20"/>
        <v>0.13060000000000002</v>
      </c>
      <c r="AQ100" s="42" t="s">
        <v>197</v>
      </c>
      <c r="AR100" s="42" t="s">
        <v>197</v>
      </c>
      <c r="AS100" s="42" t="s">
        <v>197</v>
      </c>
      <c r="AT100" s="47">
        <f t="shared" si="17"/>
        <v>0.42974392881024887</v>
      </c>
      <c r="AU100" s="47">
        <f t="shared" si="13"/>
        <v>0.42974392881024887</v>
      </c>
      <c r="AV100" s="47">
        <f t="shared" si="18"/>
        <v>0.11884056541412627</v>
      </c>
      <c r="AW100" s="48">
        <f t="shared" si="21"/>
        <v>363.05764152749964</v>
      </c>
      <c r="AX100" s="42" t="s">
        <v>197</v>
      </c>
      <c r="AY100" s="42" t="s">
        <v>197</v>
      </c>
      <c r="AZ100" s="42" t="s">
        <v>197</v>
      </c>
      <c r="BA100" s="42">
        <v>416.4</v>
      </c>
      <c r="BB100" s="42">
        <v>640.9</v>
      </c>
      <c r="BC100" s="49">
        <f t="shared" si="19"/>
        <v>0.77100000000000002</v>
      </c>
      <c r="BD100" s="45">
        <v>0.217</v>
      </c>
      <c r="BE100" s="42" t="s">
        <v>708</v>
      </c>
      <c r="BF100" s="42" t="s">
        <v>197</v>
      </c>
      <c r="BG100" s="42" t="s">
        <v>197</v>
      </c>
      <c r="BH100" s="42" t="s">
        <v>197</v>
      </c>
      <c r="BI100" s="42">
        <v>27.2</v>
      </c>
      <c r="BJ100" s="42" t="s">
        <v>197</v>
      </c>
      <c r="BK100" s="42" t="s">
        <v>197</v>
      </c>
      <c r="BL100" s="42" t="s">
        <v>805</v>
      </c>
      <c r="BM100" s="42" t="s">
        <v>778</v>
      </c>
      <c r="BN100" s="42" t="s">
        <v>774</v>
      </c>
    </row>
    <row r="101" spans="2:66" x14ac:dyDescent="0.3">
      <c r="B101" s="42">
        <v>93</v>
      </c>
      <c r="C101" s="42">
        <v>3</v>
      </c>
      <c r="D101" s="42" t="s">
        <v>15</v>
      </c>
      <c r="E101" s="42" t="s">
        <v>848</v>
      </c>
      <c r="F101" s="42">
        <v>3</v>
      </c>
      <c r="G101" s="42" t="s">
        <v>861</v>
      </c>
      <c r="H101" s="42" t="s">
        <v>633</v>
      </c>
      <c r="I101" s="42"/>
      <c r="J101" s="42" t="s">
        <v>870</v>
      </c>
      <c r="K101" s="42" t="s">
        <v>692</v>
      </c>
      <c r="L101" s="42">
        <v>400</v>
      </c>
      <c r="M101" s="42">
        <v>40</v>
      </c>
      <c r="N101" s="42">
        <f t="shared" ref="N101:N111" si="22">AVERAGE(5,10)</f>
        <v>7.5</v>
      </c>
      <c r="O101" s="42" t="s">
        <v>876</v>
      </c>
      <c r="P101" s="44">
        <v>0.53</v>
      </c>
      <c r="Q101" s="42" t="s">
        <v>197</v>
      </c>
      <c r="R101" s="42" t="s">
        <v>197</v>
      </c>
      <c r="S101" s="46">
        <f t="shared" ref="S101:S111" si="23">0.42%*1.72</f>
        <v>7.2239999999999995E-3</v>
      </c>
      <c r="T101" s="44">
        <v>0.23</v>
      </c>
      <c r="U101" s="44">
        <v>0.67</v>
      </c>
      <c r="V101" s="42">
        <v>8.1999999999999993</v>
      </c>
      <c r="W101" s="42" t="s">
        <v>197</v>
      </c>
      <c r="X101" s="42" t="s">
        <v>879</v>
      </c>
      <c r="Y101" s="42" t="s">
        <v>880</v>
      </c>
      <c r="Z101" s="42" t="s">
        <v>694</v>
      </c>
      <c r="AA101" s="42" t="s">
        <v>452</v>
      </c>
      <c r="AB101" s="42">
        <v>22</v>
      </c>
      <c r="AC101" s="42">
        <v>1829</v>
      </c>
      <c r="AD101" s="46">
        <f t="shared" ref="AD101:AD111" si="24">8.17/1000</f>
        <v>8.1700000000000002E-3</v>
      </c>
      <c r="AE101" s="42" t="s">
        <v>886</v>
      </c>
      <c r="AF101" s="42" t="s">
        <v>659</v>
      </c>
      <c r="AG101" s="42" t="s">
        <v>887</v>
      </c>
      <c r="AH101" s="42" t="s">
        <v>449</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197</v>
      </c>
      <c r="AZ101" s="42">
        <v>13.44</v>
      </c>
      <c r="BA101" s="42" t="s">
        <v>197</v>
      </c>
      <c r="BB101" s="42" t="s">
        <v>197</v>
      </c>
      <c r="BC101" s="42" t="s">
        <v>197</v>
      </c>
      <c r="BD101" s="42" t="s">
        <v>197</v>
      </c>
      <c r="BE101" s="42" t="s">
        <v>859</v>
      </c>
      <c r="BF101" s="42" t="s">
        <v>197</v>
      </c>
      <c r="BG101" s="42" t="s">
        <v>197</v>
      </c>
      <c r="BH101" s="42" t="s">
        <v>197</v>
      </c>
      <c r="BI101" s="42" t="s">
        <v>197</v>
      </c>
      <c r="BJ101" s="42">
        <v>-28.44</v>
      </c>
      <c r="BK101" s="42">
        <v>-14.2</v>
      </c>
      <c r="BL101" s="42" t="s">
        <v>837</v>
      </c>
      <c r="BM101" s="42" t="s">
        <v>815</v>
      </c>
      <c r="BN101" s="42" t="s">
        <v>826</v>
      </c>
    </row>
    <row r="102" spans="2:66" x14ac:dyDescent="0.3">
      <c r="B102" s="42">
        <v>94</v>
      </c>
      <c r="C102" s="42">
        <v>3</v>
      </c>
      <c r="D102" s="42" t="s">
        <v>15</v>
      </c>
      <c r="E102" s="42" t="s">
        <v>849</v>
      </c>
      <c r="F102" s="42">
        <v>3</v>
      </c>
      <c r="G102" s="42" t="s">
        <v>861</v>
      </c>
      <c r="H102" s="42" t="s">
        <v>633</v>
      </c>
      <c r="I102" s="42"/>
      <c r="J102" s="42" t="s">
        <v>870</v>
      </c>
      <c r="K102" s="42" t="s">
        <v>692</v>
      </c>
      <c r="L102" s="42">
        <v>550</v>
      </c>
      <c r="M102" s="42">
        <v>40</v>
      </c>
      <c r="N102" s="42">
        <f t="shared" si="22"/>
        <v>7.5</v>
      </c>
      <c r="O102" s="42" t="s">
        <v>876</v>
      </c>
      <c r="P102" s="44">
        <v>0.53</v>
      </c>
      <c r="Q102" s="42" t="s">
        <v>197</v>
      </c>
      <c r="R102" s="42" t="s">
        <v>197</v>
      </c>
      <c r="S102" s="46">
        <f t="shared" si="23"/>
        <v>7.2239999999999995E-3</v>
      </c>
      <c r="T102" s="44">
        <v>0.23</v>
      </c>
      <c r="U102" s="44">
        <v>0.67</v>
      </c>
      <c r="V102" s="42">
        <v>8.1999999999999993</v>
      </c>
      <c r="W102" s="42" t="s">
        <v>197</v>
      </c>
      <c r="X102" s="42" t="s">
        <v>879</v>
      </c>
      <c r="Y102" s="42" t="s">
        <v>880</v>
      </c>
      <c r="Z102" s="42" t="s">
        <v>694</v>
      </c>
      <c r="AA102" s="42" t="s">
        <v>452</v>
      </c>
      <c r="AB102" s="42">
        <v>22</v>
      </c>
      <c r="AC102" s="42">
        <v>1829</v>
      </c>
      <c r="AD102" s="46">
        <f t="shared" si="24"/>
        <v>8.1700000000000002E-3</v>
      </c>
      <c r="AE102" s="42" t="s">
        <v>886</v>
      </c>
      <c r="AF102" s="42" t="s">
        <v>659</v>
      </c>
      <c r="AG102" s="42" t="s">
        <v>887</v>
      </c>
      <c r="AH102" s="42" t="s">
        <v>449</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197</v>
      </c>
      <c r="AZ102" s="42">
        <v>27.21</v>
      </c>
      <c r="BA102" s="42" t="s">
        <v>197</v>
      </c>
      <c r="BB102" s="42" t="s">
        <v>197</v>
      </c>
      <c r="BC102" s="42" t="s">
        <v>197</v>
      </c>
      <c r="BD102" s="42" t="s">
        <v>197</v>
      </c>
      <c r="BE102" s="42" t="s">
        <v>859</v>
      </c>
      <c r="BF102" s="42" t="s">
        <v>197</v>
      </c>
      <c r="BG102" s="42" t="s">
        <v>197</v>
      </c>
      <c r="BH102" s="42" t="s">
        <v>197</v>
      </c>
      <c r="BI102" s="42" t="s">
        <v>197</v>
      </c>
      <c r="BJ102" s="42">
        <v>-28.71</v>
      </c>
      <c r="BK102" s="42">
        <v>-14.2</v>
      </c>
      <c r="BL102" s="42" t="s">
        <v>838</v>
      </c>
      <c r="BM102" s="42" t="s">
        <v>816</v>
      </c>
      <c r="BN102" s="42" t="s">
        <v>827</v>
      </c>
    </row>
    <row r="103" spans="2:66" x14ac:dyDescent="0.3">
      <c r="B103" s="42">
        <v>95</v>
      </c>
      <c r="C103" s="42">
        <v>3</v>
      </c>
      <c r="D103" s="42" t="s">
        <v>15</v>
      </c>
      <c r="E103" s="42" t="s">
        <v>850</v>
      </c>
      <c r="F103" s="42">
        <v>3</v>
      </c>
      <c r="G103" s="42" t="s">
        <v>861</v>
      </c>
      <c r="H103" s="42" t="s">
        <v>633</v>
      </c>
      <c r="I103" s="42"/>
      <c r="J103" s="42" t="s">
        <v>870</v>
      </c>
      <c r="K103" s="42" t="s">
        <v>692</v>
      </c>
      <c r="L103" s="42">
        <v>400</v>
      </c>
      <c r="M103" s="42">
        <v>40</v>
      </c>
      <c r="N103" s="42">
        <f t="shared" si="22"/>
        <v>7.5</v>
      </c>
      <c r="O103" s="42" t="s">
        <v>876</v>
      </c>
      <c r="P103" s="44">
        <v>0.53</v>
      </c>
      <c r="Q103" s="42" t="s">
        <v>197</v>
      </c>
      <c r="R103" s="42" t="s">
        <v>197</v>
      </c>
      <c r="S103" s="46">
        <f t="shared" si="23"/>
        <v>7.2239999999999995E-3</v>
      </c>
      <c r="T103" s="44">
        <v>0.23</v>
      </c>
      <c r="U103" s="44">
        <v>0.67</v>
      </c>
      <c r="V103" s="42">
        <v>8.1999999999999993</v>
      </c>
      <c r="W103" s="42" t="s">
        <v>197</v>
      </c>
      <c r="X103" s="42" t="s">
        <v>879</v>
      </c>
      <c r="Y103" s="42" t="s">
        <v>880</v>
      </c>
      <c r="Z103" s="42" t="s">
        <v>694</v>
      </c>
      <c r="AA103" s="42" t="s">
        <v>452</v>
      </c>
      <c r="AB103" s="42">
        <v>22</v>
      </c>
      <c r="AC103" s="42">
        <v>1829</v>
      </c>
      <c r="AD103" s="46">
        <f t="shared" si="24"/>
        <v>8.1700000000000002E-3</v>
      </c>
      <c r="AE103" s="42" t="s">
        <v>886</v>
      </c>
      <c r="AF103" s="42" t="s">
        <v>659</v>
      </c>
      <c r="AG103" s="42" t="s">
        <v>887</v>
      </c>
      <c r="AH103" s="42" t="s">
        <v>449</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197</v>
      </c>
      <c r="AZ103" s="42">
        <v>7.3</v>
      </c>
      <c r="BA103" s="42" t="s">
        <v>197</v>
      </c>
      <c r="BB103" s="42" t="s">
        <v>197</v>
      </c>
      <c r="BC103" s="42" t="s">
        <v>197</v>
      </c>
      <c r="BD103" s="42" t="s">
        <v>197</v>
      </c>
      <c r="BE103" s="42" t="s">
        <v>859</v>
      </c>
      <c r="BF103" s="42" t="s">
        <v>197</v>
      </c>
      <c r="BG103" s="42" t="s">
        <v>197</v>
      </c>
      <c r="BH103" s="42" t="s">
        <v>197</v>
      </c>
      <c r="BI103" s="42" t="s">
        <v>197</v>
      </c>
      <c r="BJ103" s="42">
        <v>-28.36</v>
      </c>
      <c r="BK103" s="42">
        <v>-14.2</v>
      </c>
      <c r="BL103" s="42" t="s">
        <v>839</v>
      </c>
      <c r="BM103" s="42" t="s">
        <v>817</v>
      </c>
      <c r="BN103" s="42" t="s">
        <v>828</v>
      </c>
    </row>
    <row r="104" spans="2:66" x14ac:dyDescent="0.3">
      <c r="B104" s="42">
        <v>96</v>
      </c>
      <c r="C104" s="42">
        <v>3</v>
      </c>
      <c r="D104" s="42" t="s">
        <v>15</v>
      </c>
      <c r="E104" s="42" t="s">
        <v>851</v>
      </c>
      <c r="F104" s="42">
        <v>3</v>
      </c>
      <c r="G104" s="42" t="s">
        <v>861</v>
      </c>
      <c r="H104" s="42" t="s">
        <v>633</v>
      </c>
      <c r="I104" s="42"/>
      <c r="J104" s="42" t="s">
        <v>870</v>
      </c>
      <c r="K104" s="42" t="s">
        <v>692</v>
      </c>
      <c r="L104" s="42">
        <v>550</v>
      </c>
      <c r="M104" s="42">
        <v>40</v>
      </c>
      <c r="N104" s="42">
        <f t="shared" si="22"/>
        <v>7.5</v>
      </c>
      <c r="O104" s="42" t="s">
        <v>876</v>
      </c>
      <c r="P104" s="44">
        <v>0.53</v>
      </c>
      <c r="Q104" s="42" t="s">
        <v>197</v>
      </c>
      <c r="R104" s="42" t="s">
        <v>197</v>
      </c>
      <c r="S104" s="46">
        <f t="shared" si="23"/>
        <v>7.2239999999999995E-3</v>
      </c>
      <c r="T104" s="44">
        <v>0.23</v>
      </c>
      <c r="U104" s="44">
        <v>0.67</v>
      </c>
      <c r="V104" s="42">
        <v>8.1999999999999993</v>
      </c>
      <c r="W104" s="42" t="s">
        <v>197</v>
      </c>
      <c r="X104" s="42" t="s">
        <v>879</v>
      </c>
      <c r="Y104" s="42" t="s">
        <v>880</v>
      </c>
      <c r="Z104" s="42" t="s">
        <v>694</v>
      </c>
      <c r="AA104" s="42" t="s">
        <v>452</v>
      </c>
      <c r="AB104" s="42">
        <v>22</v>
      </c>
      <c r="AC104" s="42">
        <v>1829</v>
      </c>
      <c r="AD104" s="46">
        <f t="shared" si="24"/>
        <v>8.1700000000000002E-3</v>
      </c>
      <c r="AE104" s="42" t="s">
        <v>886</v>
      </c>
      <c r="AF104" s="42" t="s">
        <v>659</v>
      </c>
      <c r="AG104" s="42" t="s">
        <v>887</v>
      </c>
      <c r="AH104" s="42" t="s">
        <v>449</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197</v>
      </c>
      <c r="AZ104" s="42">
        <v>9.1199999999999992</v>
      </c>
      <c r="BA104" s="42" t="s">
        <v>197</v>
      </c>
      <c r="BB104" s="42" t="s">
        <v>197</v>
      </c>
      <c r="BC104" s="42" t="s">
        <v>197</v>
      </c>
      <c r="BD104" s="42" t="s">
        <v>197</v>
      </c>
      <c r="BE104" s="42" t="s">
        <v>859</v>
      </c>
      <c r="BF104" s="42" t="s">
        <v>197</v>
      </c>
      <c r="BG104" s="42" t="s">
        <v>197</v>
      </c>
      <c r="BH104" s="42" t="s">
        <v>197</v>
      </c>
      <c r="BI104" s="42" t="s">
        <v>197</v>
      </c>
      <c r="BJ104" s="42">
        <v>-28.74</v>
      </c>
      <c r="BK104" s="42">
        <v>-14.2</v>
      </c>
      <c r="BL104" s="42" t="s">
        <v>840</v>
      </c>
      <c r="BM104" s="42" t="s">
        <v>818</v>
      </c>
      <c r="BN104" s="42" t="s">
        <v>829</v>
      </c>
    </row>
    <row r="105" spans="2:66" x14ac:dyDescent="0.3">
      <c r="B105" s="42">
        <v>97</v>
      </c>
      <c r="C105" s="42">
        <v>3</v>
      </c>
      <c r="D105" s="42" t="s">
        <v>15</v>
      </c>
      <c r="E105" s="42" t="s">
        <v>888</v>
      </c>
      <c r="F105" s="42">
        <v>3</v>
      </c>
      <c r="G105" s="42" t="s">
        <v>862</v>
      </c>
      <c r="H105" s="42" t="s">
        <v>867</v>
      </c>
      <c r="I105" s="42"/>
      <c r="J105" s="42" t="s">
        <v>870</v>
      </c>
      <c r="K105" s="42" t="s">
        <v>692</v>
      </c>
      <c r="L105" s="42">
        <v>400</v>
      </c>
      <c r="M105" s="42">
        <v>40</v>
      </c>
      <c r="N105" s="42">
        <f t="shared" si="22"/>
        <v>7.5</v>
      </c>
      <c r="O105" s="42" t="s">
        <v>876</v>
      </c>
      <c r="P105" s="44">
        <v>0.53</v>
      </c>
      <c r="Q105" s="42" t="s">
        <v>197</v>
      </c>
      <c r="R105" s="42" t="s">
        <v>197</v>
      </c>
      <c r="S105" s="46">
        <f t="shared" si="23"/>
        <v>7.2239999999999995E-3</v>
      </c>
      <c r="T105" s="44">
        <v>0.23</v>
      </c>
      <c r="U105" s="44">
        <v>0.67</v>
      </c>
      <c r="V105" s="42">
        <v>8.1999999999999993</v>
      </c>
      <c r="W105" s="42" t="s">
        <v>197</v>
      </c>
      <c r="X105" s="42" t="s">
        <v>879</v>
      </c>
      <c r="Y105" s="42" t="s">
        <v>880</v>
      </c>
      <c r="Z105" s="42" t="s">
        <v>694</v>
      </c>
      <c r="AA105" s="42" t="s">
        <v>452</v>
      </c>
      <c r="AB105" s="42">
        <v>22</v>
      </c>
      <c r="AC105" s="42">
        <v>1829</v>
      </c>
      <c r="AD105" s="46">
        <f t="shared" si="24"/>
        <v>8.1700000000000002E-3</v>
      </c>
      <c r="AE105" s="42" t="s">
        <v>886</v>
      </c>
      <c r="AF105" s="42" t="s">
        <v>659</v>
      </c>
      <c r="AG105" s="42" t="s">
        <v>887</v>
      </c>
      <c r="AH105" s="42" t="s">
        <v>449</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197</v>
      </c>
      <c r="AZ105" s="42">
        <v>7.1</v>
      </c>
      <c r="BA105" s="42" t="s">
        <v>197</v>
      </c>
      <c r="BB105" s="42" t="s">
        <v>197</v>
      </c>
      <c r="BC105" s="42" t="s">
        <v>197</v>
      </c>
      <c r="BD105" s="42" t="s">
        <v>197</v>
      </c>
      <c r="BE105" s="42" t="s">
        <v>859</v>
      </c>
      <c r="BF105" s="42" t="s">
        <v>197</v>
      </c>
      <c r="BG105" s="42" t="s">
        <v>197</v>
      </c>
      <c r="BH105" s="42" t="s">
        <v>197</v>
      </c>
      <c r="BI105" s="42" t="s">
        <v>197</v>
      </c>
      <c r="BJ105" s="42">
        <v>-28.13</v>
      </c>
      <c r="BK105" s="42">
        <v>-14.2</v>
      </c>
      <c r="BL105" s="42" t="s">
        <v>841</v>
      </c>
      <c r="BM105" s="42" t="s">
        <v>819</v>
      </c>
      <c r="BN105" s="42" t="s">
        <v>830</v>
      </c>
    </row>
    <row r="106" spans="2:66" x14ac:dyDescent="0.3">
      <c r="B106" s="42">
        <v>98</v>
      </c>
      <c r="C106" s="42">
        <v>3</v>
      </c>
      <c r="D106" s="42" t="s">
        <v>15</v>
      </c>
      <c r="E106" s="42" t="s">
        <v>852</v>
      </c>
      <c r="F106" s="42">
        <v>3</v>
      </c>
      <c r="G106" s="42" t="s">
        <v>862</v>
      </c>
      <c r="H106" s="42" t="s">
        <v>867</v>
      </c>
      <c r="I106" s="42"/>
      <c r="J106" s="42" t="s">
        <v>870</v>
      </c>
      <c r="K106" s="42" t="s">
        <v>692</v>
      </c>
      <c r="L106" s="42">
        <v>550</v>
      </c>
      <c r="M106" s="42">
        <v>40</v>
      </c>
      <c r="N106" s="42">
        <f t="shared" si="22"/>
        <v>7.5</v>
      </c>
      <c r="O106" s="42" t="s">
        <v>876</v>
      </c>
      <c r="P106" s="44">
        <v>0.53</v>
      </c>
      <c r="Q106" s="42" t="s">
        <v>197</v>
      </c>
      <c r="R106" s="42" t="s">
        <v>197</v>
      </c>
      <c r="S106" s="46">
        <f t="shared" si="23"/>
        <v>7.2239999999999995E-3</v>
      </c>
      <c r="T106" s="44">
        <v>0.23</v>
      </c>
      <c r="U106" s="44">
        <v>0.67</v>
      </c>
      <c r="V106" s="42">
        <v>8.1999999999999993</v>
      </c>
      <c r="W106" s="42" t="s">
        <v>197</v>
      </c>
      <c r="X106" s="42" t="s">
        <v>879</v>
      </c>
      <c r="Y106" s="42" t="s">
        <v>880</v>
      </c>
      <c r="Z106" s="42" t="s">
        <v>694</v>
      </c>
      <c r="AA106" s="42" t="s">
        <v>452</v>
      </c>
      <c r="AB106" s="42">
        <v>22</v>
      </c>
      <c r="AC106" s="42">
        <v>1829</v>
      </c>
      <c r="AD106" s="46">
        <f t="shared" si="24"/>
        <v>8.1700000000000002E-3</v>
      </c>
      <c r="AE106" s="42" t="s">
        <v>886</v>
      </c>
      <c r="AF106" s="42" t="s">
        <v>659</v>
      </c>
      <c r="AG106" s="42" t="s">
        <v>887</v>
      </c>
      <c r="AH106" s="42" t="s">
        <v>449</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197</v>
      </c>
      <c r="AZ106" s="42">
        <v>12.76</v>
      </c>
      <c r="BA106" s="42" t="s">
        <v>197</v>
      </c>
      <c r="BB106" s="42" t="s">
        <v>197</v>
      </c>
      <c r="BC106" s="42" t="s">
        <v>197</v>
      </c>
      <c r="BD106" s="42" t="s">
        <v>197</v>
      </c>
      <c r="BE106" s="42" t="s">
        <v>859</v>
      </c>
      <c r="BF106" s="42" t="s">
        <v>197</v>
      </c>
      <c r="BG106" s="42" t="s">
        <v>197</v>
      </c>
      <c r="BH106" s="42" t="s">
        <v>197</v>
      </c>
      <c r="BI106" s="42" t="s">
        <v>197</v>
      </c>
      <c r="BJ106" s="42">
        <v>-28.21</v>
      </c>
      <c r="BK106" s="42">
        <v>-14.2</v>
      </c>
      <c r="BL106" s="42" t="s">
        <v>842</v>
      </c>
      <c r="BM106" s="42" t="s">
        <v>820</v>
      </c>
      <c r="BN106" s="42" t="s">
        <v>831</v>
      </c>
    </row>
    <row r="107" spans="2:66" x14ac:dyDescent="0.3">
      <c r="B107" s="42">
        <v>99</v>
      </c>
      <c r="C107" s="42">
        <v>3</v>
      </c>
      <c r="D107" s="42" t="s">
        <v>15</v>
      </c>
      <c r="E107" s="42" t="s">
        <v>853</v>
      </c>
      <c r="F107" s="42">
        <v>3</v>
      </c>
      <c r="G107" s="42" t="s">
        <v>863</v>
      </c>
      <c r="H107" s="42" t="s">
        <v>868</v>
      </c>
      <c r="I107" s="42"/>
      <c r="J107" s="42" t="s">
        <v>870</v>
      </c>
      <c r="K107" s="42" t="s">
        <v>692</v>
      </c>
      <c r="L107" s="42">
        <v>550</v>
      </c>
      <c r="M107" s="42">
        <v>40</v>
      </c>
      <c r="N107" s="42">
        <f t="shared" si="22"/>
        <v>7.5</v>
      </c>
      <c r="O107" s="42" t="s">
        <v>876</v>
      </c>
      <c r="P107" s="44">
        <v>0.53</v>
      </c>
      <c r="Q107" s="42" t="s">
        <v>197</v>
      </c>
      <c r="R107" s="42" t="s">
        <v>197</v>
      </c>
      <c r="S107" s="46">
        <f t="shared" si="23"/>
        <v>7.2239999999999995E-3</v>
      </c>
      <c r="T107" s="44">
        <v>0.23</v>
      </c>
      <c r="U107" s="44">
        <v>0.67</v>
      </c>
      <c r="V107" s="42">
        <v>8.1999999999999993</v>
      </c>
      <c r="W107" s="42" t="s">
        <v>197</v>
      </c>
      <c r="X107" s="42" t="s">
        <v>879</v>
      </c>
      <c r="Y107" s="42" t="s">
        <v>880</v>
      </c>
      <c r="Z107" s="42" t="s">
        <v>694</v>
      </c>
      <c r="AA107" s="42" t="s">
        <v>452</v>
      </c>
      <c r="AB107" s="42">
        <v>22</v>
      </c>
      <c r="AC107" s="42">
        <v>1829</v>
      </c>
      <c r="AD107" s="46">
        <f t="shared" si="24"/>
        <v>8.1700000000000002E-3</v>
      </c>
      <c r="AE107" s="42" t="s">
        <v>886</v>
      </c>
      <c r="AF107" s="42" t="s">
        <v>659</v>
      </c>
      <c r="AG107" s="42" t="s">
        <v>887</v>
      </c>
      <c r="AH107" s="42" t="s">
        <v>449</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197</v>
      </c>
      <c r="AZ107" s="42">
        <v>22.71</v>
      </c>
      <c r="BA107" s="42" t="s">
        <v>197</v>
      </c>
      <c r="BB107" s="42" t="s">
        <v>197</v>
      </c>
      <c r="BC107" s="42" t="s">
        <v>197</v>
      </c>
      <c r="BD107" s="42" t="s">
        <v>197</v>
      </c>
      <c r="BE107" s="42" t="s">
        <v>859</v>
      </c>
      <c r="BF107" s="42" t="s">
        <v>197</v>
      </c>
      <c r="BG107" s="42" t="s">
        <v>197</v>
      </c>
      <c r="BH107" s="42" t="s">
        <v>197</v>
      </c>
      <c r="BI107" s="42" t="s">
        <v>197</v>
      </c>
      <c r="BJ107" s="42">
        <v>-21.68</v>
      </c>
      <c r="BK107" s="42">
        <v>-14.2</v>
      </c>
      <c r="BL107" s="42" t="s">
        <v>843</v>
      </c>
      <c r="BM107" s="42" t="s">
        <v>821</v>
      </c>
      <c r="BN107" s="42" t="s">
        <v>832</v>
      </c>
    </row>
    <row r="108" spans="2:66" x14ac:dyDescent="0.3">
      <c r="B108" s="42">
        <v>100</v>
      </c>
      <c r="C108" s="42">
        <v>3</v>
      </c>
      <c r="D108" s="42" t="s">
        <v>15</v>
      </c>
      <c r="E108" s="42" t="s">
        <v>854</v>
      </c>
      <c r="F108" s="42">
        <v>3</v>
      </c>
      <c r="G108" s="42" t="s">
        <v>864</v>
      </c>
      <c r="H108" s="42" t="s">
        <v>869</v>
      </c>
      <c r="I108" s="42"/>
      <c r="J108" s="42" t="s">
        <v>870</v>
      </c>
      <c r="K108" s="42" t="s">
        <v>692</v>
      </c>
      <c r="L108" s="42">
        <v>400</v>
      </c>
      <c r="M108" s="42">
        <v>40</v>
      </c>
      <c r="N108" s="42">
        <f t="shared" si="22"/>
        <v>7.5</v>
      </c>
      <c r="O108" s="42" t="s">
        <v>876</v>
      </c>
      <c r="P108" s="44">
        <v>0.53</v>
      </c>
      <c r="Q108" s="42" t="s">
        <v>197</v>
      </c>
      <c r="R108" s="42" t="s">
        <v>197</v>
      </c>
      <c r="S108" s="46">
        <f t="shared" si="23"/>
        <v>7.2239999999999995E-3</v>
      </c>
      <c r="T108" s="44">
        <v>0.23</v>
      </c>
      <c r="U108" s="44">
        <v>0.67</v>
      </c>
      <c r="V108" s="42">
        <v>8.1999999999999993</v>
      </c>
      <c r="W108" s="42" t="s">
        <v>197</v>
      </c>
      <c r="X108" s="42" t="s">
        <v>879</v>
      </c>
      <c r="Y108" s="42" t="s">
        <v>880</v>
      </c>
      <c r="Z108" s="42" t="s">
        <v>694</v>
      </c>
      <c r="AA108" s="42" t="s">
        <v>452</v>
      </c>
      <c r="AB108" s="42">
        <v>22</v>
      </c>
      <c r="AC108" s="42">
        <v>1829</v>
      </c>
      <c r="AD108" s="46">
        <f t="shared" si="24"/>
        <v>8.1700000000000002E-3</v>
      </c>
      <c r="AE108" s="42" t="s">
        <v>886</v>
      </c>
      <c r="AF108" s="42" t="s">
        <v>659</v>
      </c>
      <c r="AG108" s="42" t="s">
        <v>887</v>
      </c>
      <c r="AH108" s="42" t="s">
        <v>449</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197</v>
      </c>
      <c r="AZ108" s="42">
        <v>14.51</v>
      </c>
      <c r="BA108" s="42" t="s">
        <v>197</v>
      </c>
      <c r="BB108" s="42" t="s">
        <v>197</v>
      </c>
      <c r="BC108" s="42" t="s">
        <v>197</v>
      </c>
      <c r="BD108" s="42" t="s">
        <v>197</v>
      </c>
      <c r="BE108" s="42" t="s">
        <v>859</v>
      </c>
      <c r="BF108" s="42" t="s">
        <v>197</v>
      </c>
      <c r="BG108" s="42" t="s">
        <v>197</v>
      </c>
      <c r="BH108" s="42" t="s">
        <v>197</v>
      </c>
      <c r="BI108" s="42" t="s">
        <v>197</v>
      </c>
      <c r="BJ108" s="42">
        <v>-25.18</v>
      </c>
      <c r="BK108" s="42">
        <v>-14.2</v>
      </c>
      <c r="BL108" s="42" t="s">
        <v>844</v>
      </c>
      <c r="BM108" s="42" t="s">
        <v>822</v>
      </c>
      <c r="BN108" s="42" t="s">
        <v>833</v>
      </c>
    </row>
    <row r="109" spans="2:66" x14ac:dyDescent="0.3">
      <c r="B109" s="42">
        <v>101</v>
      </c>
      <c r="C109" s="42">
        <v>3</v>
      </c>
      <c r="D109" s="42" t="s">
        <v>15</v>
      </c>
      <c r="E109" s="42" t="s">
        <v>855</v>
      </c>
      <c r="F109" s="42">
        <v>3</v>
      </c>
      <c r="G109" s="42" t="s">
        <v>864</v>
      </c>
      <c r="H109" s="42" t="s">
        <v>869</v>
      </c>
      <c r="I109" s="42"/>
      <c r="J109" s="42" t="s">
        <v>870</v>
      </c>
      <c r="K109" s="42" t="s">
        <v>692</v>
      </c>
      <c r="L109" s="42">
        <v>550</v>
      </c>
      <c r="M109" s="42">
        <v>40</v>
      </c>
      <c r="N109" s="42">
        <f t="shared" si="22"/>
        <v>7.5</v>
      </c>
      <c r="O109" s="42" t="s">
        <v>876</v>
      </c>
      <c r="P109" s="44">
        <v>0.53</v>
      </c>
      <c r="Q109" s="42" t="s">
        <v>197</v>
      </c>
      <c r="R109" s="42" t="s">
        <v>197</v>
      </c>
      <c r="S109" s="46">
        <f t="shared" si="23"/>
        <v>7.2239999999999995E-3</v>
      </c>
      <c r="T109" s="44">
        <v>0.23</v>
      </c>
      <c r="U109" s="44">
        <v>0.67</v>
      </c>
      <c r="V109" s="42">
        <v>8.1999999999999993</v>
      </c>
      <c r="W109" s="42" t="s">
        <v>197</v>
      </c>
      <c r="X109" s="42" t="s">
        <v>879</v>
      </c>
      <c r="Y109" s="42" t="s">
        <v>880</v>
      </c>
      <c r="Z109" s="42" t="s">
        <v>694</v>
      </c>
      <c r="AA109" s="42" t="s">
        <v>452</v>
      </c>
      <c r="AB109" s="42">
        <v>22</v>
      </c>
      <c r="AC109" s="42">
        <v>1829</v>
      </c>
      <c r="AD109" s="46">
        <f t="shared" si="24"/>
        <v>8.1700000000000002E-3</v>
      </c>
      <c r="AE109" s="42" t="s">
        <v>886</v>
      </c>
      <c r="AF109" s="42" t="s">
        <v>659</v>
      </c>
      <c r="AG109" s="42" t="s">
        <v>887</v>
      </c>
      <c r="AH109" s="42" t="s">
        <v>449</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197</v>
      </c>
      <c r="AZ109" s="42">
        <v>45.5</v>
      </c>
      <c r="BA109" s="42" t="s">
        <v>197</v>
      </c>
      <c r="BB109" s="42" t="s">
        <v>197</v>
      </c>
      <c r="BC109" s="42" t="s">
        <v>197</v>
      </c>
      <c r="BD109" s="42" t="s">
        <v>197</v>
      </c>
      <c r="BE109" s="42" t="s">
        <v>859</v>
      </c>
      <c r="BF109" s="42" t="s">
        <v>197</v>
      </c>
      <c r="BG109" s="42" t="s">
        <v>197</v>
      </c>
      <c r="BH109" s="42" t="s">
        <v>197</v>
      </c>
      <c r="BI109" s="42" t="s">
        <v>197</v>
      </c>
      <c r="BJ109" s="42">
        <v>-25.22</v>
      </c>
      <c r="BK109" s="42">
        <v>-14.2</v>
      </c>
      <c r="BL109" s="42" t="s">
        <v>845</v>
      </c>
      <c r="BM109" s="42" t="s">
        <v>823</v>
      </c>
      <c r="BN109" s="42" t="s">
        <v>834</v>
      </c>
    </row>
    <row r="110" spans="2:66" x14ac:dyDescent="0.3">
      <c r="B110" s="42">
        <v>102</v>
      </c>
      <c r="C110" s="42">
        <v>3</v>
      </c>
      <c r="D110" s="42" t="s">
        <v>15</v>
      </c>
      <c r="E110" s="42" t="s">
        <v>856</v>
      </c>
      <c r="F110" s="42">
        <v>3</v>
      </c>
      <c r="G110" s="42" t="s">
        <v>865</v>
      </c>
      <c r="H110" s="42" t="s">
        <v>869</v>
      </c>
      <c r="I110" s="42"/>
      <c r="J110" s="42" t="s">
        <v>870</v>
      </c>
      <c r="K110" s="42" t="s">
        <v>692</v>
      </c>
      <c r="L110" s="42">
        <v>400</v>
      </c>
      <c r="M110" s="42">
        <v>40</v>
      </c>
      <c r="N110" s="42">
        <f t="shared" si="22"/>
        <v>7.5</v>
      </c>
      <c r="O110" s="42" t="s">
        <v>876</v>
      </c>
      <c r="P110" s="44">
        <v>0.53</v>
      </c>
      <c r="Q110" s="42" t="s">
        <v>197</v>
      </c>
      <c r="R110" s="42" t="s">
        <v>197</v>
      </c>
      <c r="S110" s="46">
        <f t="shared" si="23"/>
        <v>7.2239999999999995E-3</v>
      </c>
      <c r="T110" s="44">
        <v>0.23</v>
      </c>
      <c r="U110" s="44">
        <v>0.67</v>
      </c>
      <c r="V110" s="42">
        <v>8.1999999999999993</v>
      </c>
      <c r="W110" s="42" t="s">
        <v>197</v>
      </c>
      <c r="X110" s="42" t="s">
        <v>879</v>
      </c>
      <c r="Y110" s="42" t="s">
        <v>880</v>
      </c>
      <c r="Z110" s="42" t="s">
        <v>694</v>
      </c>
      <c r="AA110" s="42" t="s">
        <v>452</v>
      </c>
      <c r="AB110" s="42">
        <v>22</v>
      </c>
      <c r="AC110" s="42">
        <v>1829</v>
      </c>
      <c r="AD110" s="46">
        <f t="shared" si="24"/>
        <v>8.1700000000000002E-3</v>
      </c>
      <c r="AE110" s="42" t="s">
        <v>886</v>
      </c>
      <c r="AF110" s="42" t="s">
        <v>659</v>
      </c>
      <c r="AG110" s="42" t="s">
        <v>887</v>
      </c>
      <c r="AH110" s="42" t="s">
        <v>449</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197</v>
      </c>
      <c r="AZ110" s="42">
        <v>22.19</v>
      </c>
      <c r="BA110" s="42" t="s">
        <v>197</v>
      </c>
      <c r="BB110" s="42" t="s">
        <v>197</v>
      </c>
      <c r="BC110" s="42" t="s">
        <v>197</v>
      </c>
      <c r="BD110" s="42" t="s">
        <v>197</v>
      </c>
      <c r="BE110" s="42" t="s">
        <v>859</v>
      </c>
      <c r="BF110" s="42" t="s">
        <v>197</v>
      </c>
      <c r="BG110" s="42" t="s">
        <v>197</v>
      </c>
      <c r="BH110" s="42" t="s">
        <v>197</v>
      </c>
      <c r="BI110" s="42" t="s">
        <v>197</v>
      </c>
      <c r="BJ110" s="42">
        <v>-27.45</v>
      </c>
      <c r="BK110" s="42">
        <v>-14.2</v>
      </c>
      <c r="BL110" s="42" t="s">
        <v>846</v>
      </c>
      <c r="BM110" s="42" t="s">
        <v>824</v>
      </c>
      <c r="BN110" s="42" t="s">
        <v>835</v>
      </c>
    </row>
    <row r="111" spans="2:66" x14ac:dyDescent="0.3">
      <c r="B111" s="42">
        <v>103</v>
      </c>
      <c r="C111" s="42">
        <v>3</v>
      </c>
      <c r="D111" s="42" t="s">
        <v>15</v>
      </c>
      <c r="E111" s="42" t="s">
        <v>857</v>
      </c>
      <c r="F111" s="42">
        <v>3</v>
      </c>
      <c r="G111" s="42" t="s">
        <v>865</v>
      </c>
      <c r="H111" s="42" t="s">
        <v>869</v>
      </c>
      <c r="I111" s="42"/>
      <c r="J111" s="42" t="s">
        <v>870</v>
      </c>
      <c r="K111" s="42" t="s">
        <v>692</v>
      </c>
      <c r="L111" s="42">
        <v>550</v>
      </c>
      <c r="M111" s="42">
        <v>40</v>
      </c>
      <c r="N111" s="42">
        <f t="shared" si="22"/>
        <v>7.5</v>
      </c>
      <c r="O111" s="42" t="s">
        <v>876</v>
      </c>
      <c r="P111" s="44">
        <v>0.53</v>
      </c>
      <c r="Q111" s="42" t="s">
        <v>197</v>
      </c>
      <c r="R111" s="42" t="s">
        <v>197</v>
      </c>
      <c r="S111" s="46">
        <f t="shared" si="23"/>
        <v>7.2239999999999995E-3</v>
      </c>
      <c r="T111" s="44">
        <v>0.23</v>
      </c>
      <c r="U111" s="44">
        <v>0.67</v>
      </c>
      <c r="V111" s="42">
        <v>8.1999999999999993</v>
      </c>
      <c r="W111" s="42" t="s">
        <v>197</v>
      </c>
      <c r="X111" s="42" t="s">
        <v>879</v>
      </c>
      <c r="Y111" s="42" t="s">
        <v>880</v>
      </c>
      <c r="Z111" s="42" t="s">
        <v>694</v>
      </c>
      <c r="AA111" s="42" t="s">
        <v>452</v>
      </c>
      <c r="AB111" s="42">
        <v>22</v>
      </c>
      <c r="AC111" s="42">
        <v>1829</v>
      </c>
      <c r="AD111" s="46">
        <f t="shared" si="24"/>
        <v>8.1700000000000002E-3</v>
      </c>
      <c r="AE111" s="42" t="s">
        <v>886</v>
      </c>
      <c r="AF111" s="42" t="s">
        <v>659</v>
      </c>
      <c r="AG111" s="42" t="s">
        <v>887</v>
      </c>
      <c r="AH111" s="42" t="s">
        <v>449</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197</v>
      </c>
      <c r="AZ111" s="42">
        <v>28.63</v>
      </c>
      <c r="BA111" s="42" t="s">
        <v>197</v>
      </c>
      <c r="BB111" s="42" t="s">
        <v>197</v>
      </c>
      <c r="BC111" s="42" t="s">
        <v>197</v>
      </c>
      <c r="BD111" s="42" t="s">
        <v>197</v>
      </c>
      <c r="BE111" s="42" t="s">
        <v>859</v>
      </c>
      <c r="BF111" s="42" t="s">
        <v>197</v>
      </c>
      <c r="BG111" s="42" t="s">
        <v>197</v>
      </c>
      <c r="BH111" s="42" t="s">
        <v>197</v>
      </c>
      <c r="BI111" s="42" t="s">
        <v>197</v>
      </c>
      <c r="BJ111" s="42">
        <v>-27.71</v>
      </c>
      <c r="BK111" s="42">
        <v>-14.2</v>
      </c>
      <c r="BL111" s="42" t="s">
        <v>847</v>
      </c>
      <c r="BM111" s="42" t="s">
        <v>825</v>
      </c>
      <c r="BN111" s="42" t="s">
        <v>836</v>
      </c>
    </row>
    <row r="112" spans="2:66" x14ac:dyDescent="0.3">
      <c r="B112" s="53">
        <v>104</v>
      </c>
      <c r="C112" s="53">
        <v>4</v>
      </c>
      <c r="D112" s="53" t="s">
        <v>363</v>
      </c>
      <c r="E112" s="42"/>
      <c r="F112" s="42"/>
      <c r="G112" s="42"/>
      <c r="H112" s="42"/>
      <c r="I112" s="42"/>
      <c r="J112" s="42"/>
      <c r="K112" s="42"/>
      <c r="L112" s="42"/>
      <c r="M112" s="42"/>
      <c r="N112" s="42"/>
      <c r="O112" s="42"/>
      <c r="P112" s="42"/>
      <c r="Q112" s="42"/>
      <c r="R112" s="42"/>
      <c r="S112" s="42"/>
      <c r="T112" s="42"/>
      <c r="U112" s="44">
        <v>0.65</v>
      </c>
      <c r="V112" s="42"/>
      <c r="W112" s="42"/>
      <c r="X112" s="42"/>
      <c r="Y112" s="42" t="s">
        <v>880</v>
      </c>
      <c r="Z112" s="42" t="s">
        <v>694</v>
      </c>
      <c r="AA112" s="42" t="s">
        <v>452</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363</v>
      </c>
      <c r="E113" s="42"/>
      <c r="F113" s="42"/>
      <c r="G113" s="42"/>
      <c r="H113" s="42"/>
      <c r="I113" s="42"/>
      <c r="J113" s="42"/>
      <c r="K113" s="42"/>
      <c r="L113" s="42"/>
      <c r="M113" s="42"/>
      <c r="N113" s="42"/>
      <c r="O113" s="53"/>
      <c r="P113" s="50"/>
      <c r="Q113" s="50"/>
      <c r="R113" s="65"/>
      <c r="S113" s="66"/>
      <c r="T113" s="42"/>
      <c r="U113" s="44">
        <v>0.65</v>
      </c>
      <c r="V113" s="53"/>
      <c r="W113" s="42"/>
      <c r="X113" s="53"/>
      <c r="Y113" s="42" t="s">
        <v>880</v>
      </c>
      <c r="Z113" s="42" t="s">
        <v>694</v>
      </c>
      <c r="AA113" s="42" t="s">
        <v>452</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363</v>
      </c>
      <c r="E114" s="42"/>
      <c r="F114" s="42"/>
      <c r="G114" s="42"/>
      <c r="H114" s="42"/>
      <c r="I114" s="42"/>
      <c r="J114" s="42"/>
      <c r="K114" s="42"/>
      <c r="L114" s="42"/>
      <c r="M114" s="42"/>
      <c r="N114" s="42"/>
      <c r="O114" s="53"/>
      <c r="P114" s="50"/>
      <c r="Q114" s="50"/>
      <c r="R114" s="50"/>
      <c r="S114" s="66"/>
      <c r="T114" s="42"/>
      <c r="U114" s="44">
        <v>0.65</v>
      </c>
      <c r="V114" s="53"/>
      <c r="W114" s="42"/>
      <c r="X114" s="53"/>
      <c r="Y114" s="42" t="s">
        <v>880</v>
      </c>
      <c r="Z114" s="42" t="s">
        <v>694</v>
      </c>
      <c r="AA114" s="42" t="s">
        <v>452</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363</v>
      </c>
      <c r="E115" s="42"/>
      <c r="F115" s="42"/>
      <c r="G115" s="42"/>
      <c r="H115" s="42"/>
      <c r="I115" s="42"/>
      <c r="J115" s="42"/>
      <c r="K115" s="42"/>
      <c r="L115" s="42"/>
      <c r="M115" s="42"/>
      <c r="N115" s="42"/>
      <c r="O115" s="53"/>
      <c r="P115" s="50"/>
      <c r="Q115" s="50"/>
      <c r="R115" s="50"/>
      <c r="S115" s="66"/>
      <c r="T115" s="42"/>
      <c r="U115" s="44">
        <v>0.65</v>
      </c>
      <c r="V115" s="53"/>
      <c r="W115" s="42"/>
      <c r="X115" s="53"/>
      <c r="Y115" s="42" t="s">
        <v>880</v>
      </c>
      <c r="Z115" s="42" t="s">
        <v>694</v>
      </c>
      <c r="AA115" s="42" t="s">
        <v>452</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363</v>
      </c>
      <c r="E116" s="42"/>
      <c r="F116" s="42"/>
      <c r="G116" s="42"/>
      <c r="H116" s="42"/>
      <c r="I116" s="42"/>
      <c r="J116" s="42"/>
      <c r="K116" s="42"/>
      <c r="L116" s="42"/>
      <c r="M116" s="42"/>
      <c r="N116" s="42"/>
      <c r="O116" s="53"/>
      <c r="P116" s="50"/>
      <c r="Q116" s="50"/>
      <c r="R116" s="50"/>
      <c r="S116" s="66"/>
      <c r="T116" s="42"/>
      <c r="U116" s="44">
        <v>0.65</v>
      </c>
      <c r="V116" s="53"/>
      <c r="W116" s="42"/>
      <c r="X116" s="53"/>
      <c r="Y116" s="42" t="s">
        <v>880</v>
      </c>
      <c r="Z116" s="42" t="s">
        <v>694</v>
      </c>
      <c r="AA116" s="42" t="s">
        <v>452</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363</v>
      </c>
      <c r="E117" s="42"/>
      <c r="F117" s="42"/>
      <c r="G117" s="42"/>
      <c r="H117" s="42"/>
      <c r="I117" s="42"/>
      <c r="J117" s="42"/>
      <c r="K117" s="42"/>
      <c r="L117" s="42"/>
      <c r="M117" s="42"/>
      <c r="N117" s="42"/>
      <c r="O117" s="42"/>
      <c r="P117" s="42"/>
      <c r="Q117" s="42"/>
      <c r="R117" s="42"/>
      <c r="S117" s="42"/>
      <c r="T117" s="42"/>
      <c r="U117" s="44">
        <v>0.65</v>
      </c>
      <c r="V117" s="42"/>
      <c r="W117" s="42"/>
      <c r="X117" s="42"/>
      <c r="Y117" s="42" t="s">
        <v>880</v>
      </c>
      <c r="Z117" s="42" t="s">
        <v>694</v>
      </c>
      <c r="AA117" s="42" t="s">
        <v>452</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363</v>
      </c>
      <c r="E118" s="42"/>
      <c r="F118" s="42"/>
      <c r="G118" s="42"/>
      <c r="H118" s="42"/>
      <c r="I118" s="42"/>
      <c r="J118" s="42"/>
      <c r="K118" s="42"/>
      <c r="L118" s="42"/>
      <c r="M118" s="42"/>
      <c r="N118" s="42"/>
      <c r="O118" s="42"/>
      <c r="P118" s="42"/>
      <c r="Q118" s="42"/>
      <c r="R118" s="42"/>
      <c r="S118" s="42"/>
      <c r="T118" s="42"/>
      <c r="U118" s="44">
        <v>0.65</v>
      </c>
      <c r="V118" s="42"/>
      <c r="W118" s="42"/>
      <c r="X118" s="42"/>
      <c r="Y118" s="42" t="s">
        <v>880</v>
      </c>
      <c r="Z118" s="42" t="s">
        <v>694</v>
      </c>
      <c r="AA118" s="42" t="s">
        <v>452</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366</v>
      </c>
      <c r="E119" s="42" t="s">
        <v>1021</v>
      </c>
      <c r="F119" s="42">
        <v>3</v>
      </c>
      <c r="G119" s="42" t="s">
        <v>622</v>
      </c>
      <c r="H119" s="42" t="s">
        <v>633</v>
      </c>
      <c r="I119" s="42"/>
      <c r="J119" s="42" t="s">
        <v>1019</v>
      </c>
      <c r="K119" s="42" t="s">
        <v>692</v>
      </c>
      <c r="L119" s="42">
        <v>500</v>
      </c>
      <c r="M119" s="42">
        <v>2880</v>
      </c>
      <c r="N119" s="42" t="s">
        <v>197</v>
      </c>
      <c r="O119" s="42" t="s">
        <v>1016</v>
      </c>
      <c r="P119" s="44">
        <v>0.3</v>
      </c>
      <c r="Q119" s="44">
        <v>0.55500000000000005</v>
      </c>
      <c r="R119" s="44">
        <f>1-Q119-P119</f>
        <v>0.14499999999999996</v>
      </c>
      <c r="S119" s="45">
        <f>20/1000*1.72</f>
        <v>3.44E-2</v>
      </c>
      <c r="T119" s="42" t="s">
        <v>197</v>
      </c>
      <c r="U119" s="44">
        <v>0.55000000000000004</v>
      </c>
      <c r="V119" s="42">
        <v>3.9</v>
      </c>
      <c r="W119" s="42" t="s">
        <v>197</v>
      </c>
      <c r="X119" s="42" t="s">
        <v>619</v>
      </c>
      <c r="Y119" s="42" t="s">
        <v>620</v>
      </c>
      <c r="Z119" s="42" t="s">
        <v>694</v>
      </c>
      <c r="AA119" s="42" t="s">
        <v>1044</v>
      </c>
      <c r="AB119" s="42">
        <v>30</v>
      </c>
      <c r="AC119" s="42">
        <v>2596</v>
      </c>
      <c r="AD119" s="46">
        <f>2/96</f>
        <v>2.0833333333333332E-2</v>
      </c>
      <c r="AE119" s="42" t="s">
        <v>1011</v>
      </c>
      <c r="AF119" s="42" t="s">
        <v>659</v>
      </c>
      <c r="AG119" s="42" t="s">
        <v>1025</v>
      </c>
      <c r="AH119" s="42" t="s">
        <v>449</v>
      </c>
      <c r="AI119" s="44">
        <v>0.08</v>
      </c>
      <c r="AJ119" s="42" t="s">
        <v>197</v>
      </c>
      <c r="AK119" s="51">
        <v>0.71699999999999997</v>
      </c>
      <c r="AL119" s="51">
        <v>0.71699999999999997</v>
      </c>
      <c r="AM119" s="51">
        <f>AK119*AU119/12.0107*1.00784</f>
        <v>1.56428461954757E-2</v>
      </c>
      <c r="AN119" s="51">
        <v>2.5999999999999999E-3</v>
      </c>
      <c r="AO119" s="42" t="s">
        <v>197</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197</v>
      </c>
      <c r="AZ119" s="42">
        <f>235/10</f>
        <v>23.5</v>
      </c>
      <c r="BA119" s="42" t="s">
        <v>197</v>
      </c>
      <c r="BB119" s="42" t="s">
        <v>197</v>
      </c>
      <c r="BC119" s="42" t="s">
        <v>197</v>
      </c>
      <c r="BD119" s="42" t="s">
        <v>197</v>
      </c>
      <c r="BE119" s="42" t="s">
        <v>1023</v>
      </c>
      <c r="BF119" s="42"/>
      <c r="BG119" s="42"/>
      <c r="BH119" s="42"/>
      <c r="BI119" s="42" t="s">
        <v>197</v>
      </c>
      <c r="BJ119" s="42">
        <v>-28.86</v>
      </c>
      <c r="BK119" s="42" t="s">
        <v>1017</v>
      </c>
      <c r="BL119" s="42" t="s">
        <v>1102</v>
      </c>
      <c r="BM119" s="42" t="s">
        <v>1124</v>
      </c>
      <c r="BN119" s="42" t="s">
        <v>1079</v>
      </c>
    </row>
    <row r="120" spans="2:66" x14ac:dyDescent="0.3">
      <c r="B120" s="42">
        <v>112</v>
      </c>
      <c r="C120" s="42">
        <v>30</v>
      </c>
      <c r="D120" s="42" t="s">
        <v>387</v>
      </c>
      <c r="E120" s="42" t="s">
        <v>1201</v>
      </c>
      <c r="F120" s="42">
        <v>3</v>
      </c>
      <c r="G120" s="42" t="s">
        <v>1193</v>
      </c>
      <c r="H120" s="42" t="s">
        <v>691</v>
      </c>
      <c r="I120" s="42"/>
      <c r="J120" s="42" t="s">
        <v>1197</v>
      </c>
      <c r="K120" s="42" t="s">
        <v>692</v>
      </c>
      <c r="L120" s="42">
        <v>200</v>
      </c>
      <c r="M120" s="42">
        <f>60*2.5</f>
        <v>150</v>
      </c>
      <c r="N120" s="42">
        <v>3.8</v>
      </c>
      <c r="O120" s="42" t="s">
        <v>1207</v>
      </c>
      <c r="P120" s="51">
        <v>0.28899999999999998</v>
      </c>
      <c r="Q120" s="51">
        <v>0.373</v>
      </c>
      <c r="R120" s="51">
        <v>0.34699999999999998</v>
      </c>
      <c r="S120" s="46">
        <f>2.6%*1.72</f>
        <v>4.4720000000000003E-2</v>
      </c>
      <c r="T120" s="42" t="s">
        <v>197</v>
      </c>
      <c r="U120" s="44">
        <v>0.6</v>
      </c>
      <c r="V120" s="42">
        <v>4.7699999999999996</v>
      </c>
      <c r="W120" s="42" t="s">
        <v>197</v>
      </c>
      <c r="X120" s="42" t="s">
        <v>1206</v>
      </c>
      <c r="Y120" s="42" t="s">
        <v>1399</v>
      </c>
      <c r="Z120" s="42" t="s">
        <v>694</v>
      </c>
      <c r="AA120" s="42" t="s">
        <v>452</v>
      </c>
      <c r="AB120" s="42">
        <v>23</v>
      </c>
      <c r="AC120" s="42">
        <v>368</v>
      </c>
      <c r="AD120" s="42"/>
      <c r="AE120" s="42" t="s">
        <v>1212</v>
      </c>
      <c r="AF120" s="42" t="s">
        <v>1045</v>
      </c>
      <c r="AG120" s="42" t="s">
        <v>1213</v>
      </c>
      <c r="AH120" s="42" t="s">
        <v>449</v>
      </c>
      <c r="AI120" s="51">
        <v>8.7400000000000005E-2</v>
      </c>
      <c r="AJ120" s="42" t="s">
        <v>197</v>
      </c>
      <c r="AK120" s="51">
        <v>0.50600000000000001</v>
      </c>
      <c r="AL120" s="51">
        <v>0.50600000000000001</v>
      </c>
      <c r="AM120" s="51">
        <v>5.8099999999999999E-2</v>
      </c>
      <c r="AN120" s="51">
        <v>2.0299999999999999E-2</v>
      </c>
      <c r="AO120" s="42" t="s">
        <v>197</v>
      </c>
      <c r="AP120" s="51">
        <v>0.33800000000000002</v>
      </c>
      <c r="AQ120" s="42" t="s">
        <v>197</v>
      </c>
      <c r="AR120" s="42" t="s">
        <v>197</v>
      </c>
      <c r="AS120" s="42" t="s">
        <v>197</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197</v>
      </c>
      <c r="AZ120" s="42" t="s">
        <v>197</v>
      </c>
      <c r="BA120" s="42" t="s">
        <v>197</v>
      </c>
      <c r="BB120" s="42" t="s">
        <v>197</v>
      </c>
      <c r="BC120" s="42" t="s">
        <v>197</v>
      </c>
      <c r="BD120" s="42" t="s">
        <v>197</v>
      </c>
      <c r="BE120" s="42" t="s">
        <v>1232</v>
      </c>
      <c r="BF120" s="42" t="s">
        <v>197</v>
      </c>
      <c r="BG120" s="42" t="s">
        <v>197</v>
      </c>
      <c r="BH120" s="44">
        <v>0.7</v>
      </c>
      <c r="BI120" s="42" t="s">
        <v>197</v>
      </c>
      <c r="BJ120" s="42">
        <v>666</v>
      </c>
      <c r="BK120" s="42">
        <v>-27.3</v>
      </c>
      <c r="BL120" s="42" t="s">
        <v>197</v>
      </c>
      <c r="BM120" s="42" t="s">
        <v>1214</v>
      </c>
      <c r="BN120" s="42" t="s">
        <v>1219</v>
      </c>
    </row>
    <row r="121" spans="2:66" x14ac:dyDescent="0.3">
      <c r="B121" s="42">
        <v>113</v>
      </c>
      <c r="C121" s="42">
        <v>30</v>
      </c>
      <c r="D121" s="42" t="s">
        <v>387</v>
      </c>
      <c r="E121" s="42" t="s">
        <v>1202</v>
      </c>
      <c r="F121" s="42">
        <v>3</v>
      </c>
      <c r="G121" s="42" t="s">
        <v>1193</v>
      </c>
      <c r="H121" s="42" t="s">
        <v>691</v>
      </c>
      <c r="I121" s="42"/>
      <c r="J121" s="42" t="s">
        <v>1196</v>
      </c>
      <c r="K121" s="42" t="s">
        <v>692</v>
      </c>
      <c r="L121" s="42">
        <v>300</v>
      </c>
      <c r="M121" s="42">
        <f>60*2.5</f>
        <v>150</v>
      </c>
      <c r="N121" s="42">
        <v>3.8</v>
      </c>
      <c r="O121" s="42" t="s">
        <v>1207</v>
      </c>
      <c r="P121" s="51">
        <v>0.28899999999999998</v>
      </c>
      <c r="Q121" s="51">
        <v>0.373</v>
      </c>
      <c r="R121" s="51">
        <v>0.34699999999999998</v>
      </c>
      <c r="S121" s="46">
        <f>2.6%*1.72</f>
        <v>4.4720000000000003E-2</v>
      </c>
      <c r="T121" s="42" t="s">
        <v>197</v>
      </c>
      <c r="U121" s="44">
        <v>0.6</v>
      </c>
      <c r="V121" s="42">
        <v>4.7699999999999996</v>
      </c>
      <c r="W121" s="42" t="s">
        <v>197</v>
      </c>
      <c r="X121" s="42" t="s">
        <v>1206</v>
      </c>
      <c r="Y121" s="42" t="s">
        <v>1399</v>
      </c>
      <c r="Z121" s="42" t="s">
        <v>694</v>
      </c>
      <c r="AA121" s="42" t="s">
        <v>452</v>
      </c>
      <c r="AB121" s="42">
        <v>23</v>
      </c>
      <c r="AC121" s="42">
        <v>368</v>
      </c>
      <c r="AD121" s="42"/>
      <c r="AE121" s="42" t="s">
        <v>1212</v>
      </c>
      <c r="AF121" s="42" t="s">
        <v>1045</v>
      </c>
      <c r="AG121" s="42" t="s">
        <v>1213</v>
      </c>
      <c r="AH121" s="42" t="s">
        <v>449</v>
      </c>
      <c r="AI121" s="51">
        <v>0.14299999999999999</v>
      </c>
      <c r="AJ121" s="42" t="s">
        <v>197</v>
      </c>
      <c r="AK121" s="51">
        <v>0.63500000000000001</v>
      </c>
      <c r="AL121" s="51">
        <v>0.63500000000000001</v>
      </c>
      <c r="AM121" s="51">
        <v>4.5100000000000001E-2</v>
      </c>
      <c r="AN121" s="51">
        <v>2.5000000000000001E-2</v>
      </c>
      <c r="AO121" s="42" t="s">
        <v>197</v>
      </c>
      <c r="AP121" s="51">
        <v>0.2</v>
      </c>
      <c r="AQ121" s="42" t="s">
        <v>197</v>
      </c>
      <c r="AR121" s="42" t="s">
        <v>197</v>
      </c>
      <c r="AS121" s="42" t="s">
        <v>197</v>
      </c>
      <c r="AT121" s="77">
        <f>AM121/AL121*12.0107/1.00784</f>
        <v>0.84640758188088838</v>
      </c>
      <c r="AU121" s="42">
        <f t="shared" si="28"/>
        <v>0.84640758188088838</v>
      </c>
      <c r="AV121" s="47">
        <f t="shared" si="29"/>
        <v>0.23644588022971907</v>
      </c>
      <c r="AW121" s="55">
        <f t="shared" si="27"/>
        <v>29.621102849958785</v>
      </c>
      <c r="AX121" s="42">
        <v>8.48</v>
      </c>
      <c r="AY121" s="42" t="s">
        <v>197</v>
      </c>
      <c r="AZ121" s="42" t="s">
        <v>197</v>
      </c>
      <c r="BA121" s="42" t="s">
        <v>197</v>
      </c>
      <c r="BB121" s="42" t="s">
        <v>197</v>
      </c>
      <c r="BC121" s="42" t="s">
        <v>197</v>
      </c>
      <c r="BD121" s="42" t="s">
        <v>197</v>
      </c>
      <c r="BE121" s="42" t="s">
        <v>1232</v>
      </c>
      <c r="BF121" s="42" t="s">
        <v>197</v>
      </c>
      <c r="BG121" s="42" t="s">
        <v>197</v>
      </c>
      <c r="BH121" s="44">
        <v>0.12</v>
      </c>
      <c r="BI121" s="42" t="s">
        <v>197</v>
      </c>
      <c r="BJ121" s="42">
        <v>649</v>
      </c>
      <c r="BK121" s="42">
        <v>-27.3</v>
      </c>
      <c r="BL121" s="42" t="s">
        <v>197</v>
      </c>
      <c r="BM121" s="42" t="s">
        <v>1215</v>
      </c>
      <c r="BN121" s="42" t="s">
        <v>1220</v>
      </c>
    </row>
    <row r="122" spans="2:66" x14ac:dyDescent="0.3">
      <c r="B122" s="42">
        <v>114</v>
      </c>
      <c r="C122" s="42">
        <v>30</v>
      </c>
      <c r="D122" s="42" t="s">
        <v>387</v>
      </c>
      <c r="E122" s="42" t="s">
        <v>1204</v>
      </c>
      <c r="F122" s="42">
        <v>3</v>
      </c>
      <c r="G122" s="42" t="s">
        <v>1193</v>
      </c>
      <c r="H122" s="42" t="s">
        <v>691</v>
      </c>
      <c r="I122" s="42"/>
      <c r="J122" s="42" t="s">
        <v>1198</v>
      </c>
      <c r="K122" s="42" t="s">
        <v>692</v>
      </c>
      <c r="L122" s="42">
        <v>300</v>
      </c>
      <c r="M122" s="42">
        <f>60*10</f>
        <v>600</v>
      </c>
      <c r="N122" s="42">
        <v>3.8</v>
      </c>
      <c r="O122" s="42" t="s">
        <v>1207</v>
      </c>
      <c r="P122" s="51">
        <v>0.28899999999999998</v>
      </c>
      <c r="Q122" s="51">
        <v>0.373</v>
      </c>
      <c r="R122" s="51">
        <v>0.34699999999999998</v>
      </c>
      <c r="S122" s="46">
        <f>2.6%*1.72</f>
        <v>4.4720000000000003E-2</v>
      </c>
      <c r="T122" s="42" t="s">
        <v>197</v>
      </c>
      <c r="U122" s="44">
        <v>0.6</v>
      </c>
      <c r="V122" s="42">
        <v>4.7699999999999996</v>
      </c>
      <c r="W122" s="42" t="s">
        <v>197</v>
      </c>
      <c r="X122" s="42" t="s">
        <v>1206</v>
      </c>
      <c r="Y122" s="42" t="s">
        <v>1399</v>
      </c>
      <c r="Z122" s="42" t="s">
        <v>694</v>
      </c>
      <c r="AA122" s="42" t="s">
        <v>452</v>
      </c>
      <c r="AB122" s="42">
        <v>23</v>
      </c>
      <c r="AC122" s="42">
        <v>368</v>
      </c>
      <c r="AD122" s="42"/>
      <c r="AE122" s="42" t="s">
        <v>1212</v>
      </c>
      <c r="AF122" s="42" t="s">
        <v>1045</v>
      </c>
      <c r="AG122" s="42" t="s">
        <v>1213</v>
      </c>
      <c r="AH122" s="42" t="s">
        <v>449</v>
      </c>
      <c r="AI122" s="51">
        <v>0.20799999999999999</v>
      </c>
      <c r="AJ122" s="42" t="s">
        <v>197</v>
      </c>
      <c r="AK122" s="51">
        <v>0.623</v>
      </c>
      <c r="AL122" s="51">
        <v>0.623</v>
      </c>
      <c r="AM122" s="51">
        <v>4.2700000000000002E-2</v>
      </c>
      <c r="AN122" s="51">
        <v>2.8199999999999999E-2</v>
      </c>
      <c r="AO122" s="42" t="s">
        <v>197</v>
      </c>
      <c r="AP122" s="51">
        <v>0.19500000000000001</v>
      </c>
      <c r="AQ122" s="42" t="s">
        <v>197</v>
      </c>
      <c r="AR122" s="42" t="s">
        <v>197</v>
      </c>
      <c r="AS122" s="42" t="s">
        <v>197</v>
      </c>
      <c r="AT122" s="77">
        <f>AM122/AL122*12.0107/1.00784</f>
        <v>0.81680155669439236</v>
      </c>
      <c r="AU122" s="42">
        <f t="shared" si="28"/>
        <v>0.81680155669439236</v>
      </c>
      <c r="AV122" s="42">
        <f t="shared" si="29"/>
        <v>0.23497520962636409</v>
      </c>
      <c r="AW122" s="55">
        <f t="shared" si="27"/>
        <v>25.763593951421683</v>
      </c>
      <c r="AX122" s="42">
        <v>9.02</v>
      </c>
      <c r="AY122" s="42" t="s">
        <v>197</v>
      </c>
      <c r="AZ122" s="42" t="s">
        <v>197</v>
      </c>
      <c r="BA122" s="42" t="s">
        <v>197</v>
      </c>
      <c r="BB122" s="42" t="s">
        <v>197</v>
      </c>
      <c r="BC122" s="42" t="s">
        <v>197</v>
      </c>
      <c r="BD122" s="42" t="s">
        <v>197</v>
      </c>
      <c r="BE122" s="42" t="s">
        <v>1232</v>
      </c>
      <c r="BF122" s="42" t="s">
        <v>197</v>
      </c>
      <c r="BG122" s="42" t="s">
        <v>197</v>
      </c>
      <c r="BH122" s="44">
        <v>0.13</v>
      </c>
      <c r="BI122" s="42" t="s">
        <v>197</v>
      </c>
      <c r="BJ122" s="42">
        <v>672</v>
      </c>
      <c r="BK122" s="42">
        <v>-27.3</v>
      </c>
      <c r="BL122" s="42" t="s">
        <v>197</v>
      </c>
      <c r="BM122" s="42" t="s">
        <v>1216</v>
      </c>
      <c r="BN122" s="42" t="s">
        <v>1221</v>
      </c>
    </row>
    <row r="123" spans="2:66" x14ac:dyDescent="0.3">
      <c r="B123" s="42">
        <v>115</v>
      </c>
      <c r="C123" s="42">
        <v>30</v>
      </c>
      <c r="D123" s="42" t="s">
        <v>387</v>
      </c>
      <c r="E123" s="42" t="s">
        <v>1203</v>
      </c>
      <c r="F123" s="42">
        <v>3</v>
      </c>
      <c r="G123" s="42" t="s">
        <v>1193</v>
      </c>
      <c r="H123" s="42" t="s">
        <v>691</v>
      </c>
      <c r="I123" s="42"/>
      <c r="J123" s="42" t="s">
        <v>1199</v>
      </c>
      <c r="K123" s="42" t="s">
        <v>692</v>
      </c>
      <c r="L123" s="42">
        <v>500</v>
      </c>
      <c r="M123" s="42">
        <f>60*2.5</f>
        <v>150</v>
      </c>
      <c r="N123" s="42">
        <v>3.8</v>
      </c>
      <c r="O123" s="42" t="s">
        <v>1207</v>
      </c>
      <c r="P123" s="51">
        <v>0.28899999999999998</v>
      </c>
      <c r="Q123" s="51">
        <v>0.373</v>
      </c>
      <c r="R123" s="51">
        <v>0.34699999999999998</v>
      </c>
      <c r="S123" s="46">
        <f>2.6%*1.72</f>
        <v>4.4720000000000003E-2</v>
      </c>
      <c r="T123" s="42" t="s">
        <v>197</v>
      </c>
      <c r="U123" s="44">
        <v>0.6</v>
      </c>
      <c r="V123" s="42">
        <v>4.7699999999999996</v>
      </c>
      <c r="W123" s="42" t="s">
        <v>197</v>
      </c>
      <c r="X123" s="42" t="s">
        <v>1206</v>
      </c>
      <c r="Y123" s="42" t="s">
        <v>1399</v>
      </c>
      <c r="Z123" s="42" t="s">
        <v>694</v>
      </c>
      <c r="AA123" s="42" t="s">
        <v>452</v>
      </c>
      <c r="AB123" s="42">
        <v>23</v>
      </c>
      <c r="AC123" s="42">
        <v>368</v>
      </c>
      <c r="AD123" s="42"/>
      <c r="AE123" s="42" t="s">
        <v>1212</v>
      </c>
      <c r="AF123" s="42" t="s">
        <v>1045</v>
      </c>
      <c r="AG123" s="42" t="s">
        <v>1213</v>
      </c>
      <c r="AH123" s="42" t="s">
        <v>449</v>
      </c>
      <c r="AI123" s="51">
        <v>0.20699999999999999</v>
      </c>
      <c r="AJ123" s="42" t="s">
        <v>197</v>
      </c>
      <c r="AK123" s="51">
        <v>0.65700000000000003</v>
      </c>
      <c r="AL123" s="51">
        <v>0.65700000000000003</v>
      </c>
      <c r="AM123" s="51">
        <v>2.7300000000000001E-2</v>
      </c>
      <c r="AN123" s="51">
        <v>2.53E-2</v>
      </c>
      <c r="AO123" s="42" t="s">
        <v>197</v>
      </c>
      <c r="AP123" s="51">
        <v>9.8199999999999996E-2</v>
      </c>
      <c r="AQ123" s="42" t="s">
        <v>197</v>
      </c>
      <c r="AR123" s="42" t="s">
        <v>197</v>
      </c>
      <c r="AS123" s="42" t="s">
        <v>197</v>
      </c>
      <c r="AT123" s="77">
        <f>AM123/AL123*12.0107/1.00784</f>
        <v>0.49519244012784513</v>
      </c>
      <c r="AU123" s="42">
        <f t="shared" si="28"/>
        <v>0.49519244012784513</v>
      </c>
      <c r="AV123" s="42">
        <f t="shared" si="29"/>
        <v>0.11220742582560571</v>
      </c>
      <c r="AW123" s="55">
        <f t="shared" si="27"/>
        <v>30.283938521090107</v>
      </c>
      <c r="AX123" s="42">
        <v>10.5</v>
      </c>
      <c r="AY123" s="42" t="s">
        <v>197</v>
      </c>
      <c r="AZ123" s="42" t="s">
        <v>197</v>
      </c>
      <c r="BA123" s="42" t="s">
        <v>197</v>
      </c>
      <c r="BB123" s="42" t="s">
        <v>197</v>
      </c>
      <c r="BC123" s="42" t="s">
        <v>197</v>
      </c>
      <c r="BD123" s="42" t="s">
        <v>197</v>
      </c>
      <c r="BE123" s="42" t="s">
        <v>1232</v>
      </c>
      <c r="BF123" s="42" t="s">
        <v>197</v>
      </c>
      <c r="BG123" s="42" t="s">
        <v>197</v>
      </c>
      <c r="BH123" s="44">
        <v>0.09</v>
      </c>
      <c r="BI123" s="42" t="s">
        <v>197</v>
      </c>
      <c r="BJ123" s="42">
        <v>652</v>
      </c>
      <c r="BK123" s="42">
        <v>-27.3</v>
      </c>
      <c r="BL123" s="42" t="s">
        <v>197</v>
      </c>
      <c r="BM123" s="42" t="s">
        <v>1217</v>
      </c>
      <c r="BN123" s="42" t="s">
        <v>1222</v>
      </c>
    </row>
    <row r="124" spans="2:66" x14ac:dyDescent="0.3">
      <c r="B124" s="42">
        <v>116</v>
      </c>
      <c r="C124" s="42">
        <v>30</v>
      </c>
      <c r="D124" s="42" t="s">
        <v>387</v>
      </c>
      <c r="E124" s="42" t="s">
        <v>1205</v>
      </c>
      <c r="F124" s="42">
        <v>3</v>
      </c>
      <c r="G124" s="42" t="s">
        <v>1193</v>
      </c>
      <c r="H124" s="42" t="s">
        <v>691</v>
      </c>
      <c r="I124" s="42"/>
      <c r="J124" s="42" t="s">
        <v>1200</v>
      </c>
      <c r="K124" s="42" t="s">
        <v>692</v>
      </c>
      <c r="L124" s="42">
        <v>500</v>
      </c>
      <c r="M124" s="42">
        <f>60*10</f>
        <v>600</v>
      </c>
      <c r="N124" s="42">
        <v>3.8</v>
      </c>
      <c r="O124" s="42" t="s">
        <v>1207</v>
      </c>
      <c r="P124" s="51">
        <v>0.28899999999999998</v>
      </c>
      <c r="Q124" s="51">
        <v>0.373</v>
      </c>
      <c r="R124" s="51">
        <v>0.34699999999999998</v>
      </c>
      <c r="S124" s="46">
        <f>2.6%*1.72</f>
        <v>4.4720000000000003E-2</v>
      </c>
      <c r="T124" s="42" t="s">
        <v>197</v>
      </c>
      <c r="U124" s="44">
        <v>0.6</v>
      </c>
      <c r="V124" s="42">
        <v>4.7699999999999996</v>
      </c>
      <c r="W124" s="42" t="s">
        <v>197</v>
      </c>
      <c r="X124" s="42" t="s">
        <v>1206</v>
      </c>
      <c r="Y124" s="42" t="s">
        <v>1399</v>
      </c>
      <c r="Z124" s="42" t="s">
        <v>694</v>
      </c>
      <c r="AA124" s="42" t="s">
        <v>452</v>
      </c>
      <c r="AB124" s="42">
        <v>23</v>
      </c>
      <c r="AC124" s="42">
        <v>368</v>
      </c>
      <c r="AD124" s="42"/>
      <c r="AE124" s="42" t="s">
        <v>1212</v>
      </c>
      <c r="AF124" s="42" t="s">
        <v>1045</v>
      </c>
      <c r="AG124" s="42" t="s">
        <v>1213</v>
      </c>
      <c r="AH124" s="42" t="s">
        <v>449</v>
      </c>
      <c r="AI124" s="51">
        <v>0.20799999999999999</v>
      </c>
      <c r="AJ124" s="42" t="s">
        <v>197</v>
      </c>
      <c r="AK124" s="51">
        <v>0.59399999999999997</v>
      </c>
      <c r="AL124" s="51">
        <v>0.59399999999999997</v>
      </c>
      <c r="AM124" s="51">
        <v>2.63E-2</v>
      </c>
      <c r="AN124" s="51">
        <v>2.2700000000000001E-2</v>
      </c>
      <c r="AO124" s="42" t="s">
        <v>197</v>
      </c>
      <c r="AP124" s="51">
        <v>0.1</v>
      </c>
      <c r="AQ124" s="42" t="s">
        <v>197</v>
      </c>
      <c r="AR124" s="42" t="s">
        <v>197</v>
      </c>
      <c r="AS124" s="42" t="s">
        <v>197</v>
      </c>
      <c r="AT124" s="77">
        <f>AM124/AL124*12.0107/1.00784</f>
        <v>0.52765010866991346</v>
      </c>
      <c r="AU124" s="42">
        <f t="shared" si="28"/>
        <v>0.52765010866991346</v>
      </c>
      <c r="AV124" s="42">
        <f t="shared" si="29"/>
        <v>0.1263831093820468</v>
      </c>
      <c r="AW124" s="55">
        <f t="shared" si="27"/>
        <v>30.516034362751945</v>
      </c>
      <c r="AX124" s="42">
        <v>10.5</v>
      </c>
      <c r="AY124" s="42" t="s">
        <v>197</v>
      </c>
      <c r="AZ124" s="42" t="s">
        <v>197</v>
      </c>
      <c r="BA124" s="42" t="s">
        <v>197</v>
      </c>
      <c r="BB124" s="42" t="s">
        <v>197</v>
      </c>
      <c r="BC124" s="42" t="s">
        <v>197</v>
      </c>
      <c r="BD124" s="42" t="s">
        <v>197</v>
      </c>
      <c r="BE124" s="42" t="s">
        <v>1232</v>
      </c>
      <c r="BF124" s="42" t="s">
        <v>197</v>
      </c>
      <c r="BG124" s="42" t="s">
        <v>197</v>
      </c>
      <c r="BH124" s="44">
        <v>7.0000000000000007E-2</v>
      </c>
      <c r="BI124" s="42" t="s">
        <v>197</v>
      </c>
      <c r="BJ124" s="42">
        <v>689</v>
      </c>
      <c r="BK124" s="42">
        <v>-27.3</v>
      </c>
      <c r="BL124" s="42" t="s">
        <v>197</v>
      </c>
      <c r="BM124" s="42" t="s">
        <v>1218</v>
      </c>
      <c r="BN124" s="42" t="s">
        <v>1223</v>
      </c>
    </row>
    <row r="125" spans="2:66" x14ac:dyDescent="0.3">
      <c r="B125" s="54">
        <v>117</v>
      </c>
      <c r="C125" s="54">
        <v>46</v>
      </c>
      <c r="D125" s="54" t="s">
        <v>1259</v>
      </c>
      <c r="E125" s="42" t="s">
        <v>1264</v>
      </c>
      <c r="F125" s="42">
        <v>4</v>
      </c>
      <c r="G125" s="42" t="s">
        <v>1267</v>
      </c>
      <c r="H125" s="42" t="s">
        <v>633</v>
      </c>
      <c r="I125" s="42"/>
      <c r="J125" s="42" t="s">
        <v>900</v>
      </c>
      <c r="K125" s="42" t="s">
        <v>692</v>
      </c>
      <c r="L125" s="42">
        <v>450</v>
      </c>
      <c r="M125" s="42">
        <v>40</v>
      </c>
      <c r="N125" s="42">
        <f>AVERAGE(5,10)</f>
        <v>7.5</v>
      </c>
      <c r="O125" s="42" t="s">
        <v>1300</v>
      </c>
      <c r="P125" s="51">
        <v>7.5999999999999998E-2</v>
      </c>
      <c r="Q125" s="51">
        <f>1-P125-R125</f>
        <v>0.875</v>
      </c>
      <c r="R125" s="51">
        <v>4.9000000000000002E-2</v>
      </c>
      <c r="S125" s="46">
        <f>0.66%*1.72</f>
        <v>1.1351999999999999E-2</v>
      </c>
      <c r="T125" s="42" t="s">
        <v>197</v>
      </c>
      <c r="U125" s="42" t="s">
        <v>197</v>
      </c>
      <c r="V125" s="42">
        <v>6.1</v>
      </c>
      <c r="W125" s="42" t="s">
        <v>197</v>
      </c>
      <c r="X125" s="42" t="s">
        <v>1310</v>
      </c>
      <c r="Y125" s="42" t="s">
        <v>1312</v>
      </c>
      <c r="Z125" s="42" t="s">
        <v>645</v>
      </c>
      <c r="AA125" s="42" t="s">
        <v>451</v>
      </c>
      <c r="AB125" s="42">
        <v>17.3</v>
      </c>
      <c r="AC125" s="42">
        <v>360</v>
      </c>
      <c r="AD125" s="42" t="s">
        <v>1319</v>
      </c>
      <c r="AE125" s="42" t="s">
        <v>1320</v>
      </c>
      <c r="AF125" s="42" t="s">
        <v>906</v>
      </c>
      <c r="AG125" s="42" t="s">
        <v>1524</v>
      </c>
      <c r="AH125" s="42" t="s">
        <v>449</v>
      </c>
      <c r="AI125" s="44">
        <v>0.03</v>
      </c>
      <c r="AJ125" s="44">
        <v>0.03</v>
      </c>
      <c r="AK125" s="51">
        <v>0.66790000000000005</v>
      </c>
      <c r="AL125" s="51">
        <v>0.66659999999999997</v>
      </c>
      <c r="AM125" s="46">
        <f>AT125*AL125/12.0107*1.00784</f>
        <v>3.5239450716444506E-2</v>
      </c>
      <c r="AN125" s="51">
        <v>1.04E-2</v>
      </c>
      <c r="AO125" s="42" t="s">
        <v>197</v>
      </c>
      <c r="AP125" s="51">
        <f>100%-AN125-AM125-AK125-AI125</f>
        <v>0.25646054928355544</v>
      </c>
      <c r="AQ125" s="42" t="s">
        <v>197</v>
      </c>
      <c r="AR125" s="42" t="s">
        <v>197</v>
      </c>
      <c r="AS125" s="42" t="s">
        <v>197</v>
      </c>
      <c r="AT125" s="47">
        <v>0.63</v>
      </c>
      <c r="AU125" s="47">
        <f t="shared" si="28"/>
        <v>0.62877376852822275</v>
      </c>
      <c r="AV125" s="42">
        <f t="shared" si="29"/>
        <v>0.28882231175302037</v>
      </c>
      <c r="AW125" s="42">
        <f t="shared" si="27"/>
        <v>74.893756032281487</v>
      </c>
      <c r="AX125" s="42">
        <v>9.8000000000000007</v>
      </c>
      <c r="AY125" s="42" t="s">
        <v>197</v>
      </c>
      <c r="AZ125" s="42">
        <v>12.2</v>
      </c>
      <c r="BA125" s="42" t="s">
        <v>197</v>
      </c>
      <c r="BB125" s="42" t="s">
        <v>197</v>
      </c>
      <c r="BC125" s="42" t="s">
        <v>197</v>
      </c>
      <c r="BD125" s="42" t="s">
        <v>197</v>
      </c>
      <c r="BE125" s="42" t="s">
        <v>197</v>
      </c>
      <c r="BF125" s="42" t="s">
        <v>197</v>
      </c>
      <c r="BG125" s="42" t="s">
        <v>197</v>
      </c>
      <c r="BH125" s="42" t="s">
        <v>197</v>
      </c>
      <c r="BI125" s="42" t="s">
        <v>197</v>
      </c>
      <c r="BJ125" s="42">
        <v>-36.700000000000003</v>
      </c>
      <c r="BK125" s="42">
        <v>-24.9</v>
      </c>
      <c r="BL125" s="42" t="s">
        <v>197</v>
      </c>
      <c r="BM125" s="42" t="s">
        <v>1268</v>
      </c>
      <c r="BN125" s="42" t="s">
        <v>1271</v>
      </c>
    </row>
    <row r="126" spans="2:66" x14ac:dyDescent="0.3">
      <c r="B126" s="54">
        <v>118</v>
      </c>
      <c r="C126" s="54">
        <v>46</v>
      </c>
      <c r="D126" s="54" t="s">
        <v>1259</v>
      </c>
      <c r="E126" s="42" t="s">
        <v>1265</v>
      </c>
      <c r="F126" s="42">
        <v>4</v>
      </c>
      <c r="G126" s="42" t="s">
        <v>1267</v>
      </c>
      <c r="H126" s="42" t="s">
        <v>633</v>
      </c>
      <c r="I126" s="42"/>
      <c r="J126" s="42" t="s">
        <v>900</v>
      </c>
      <c r="K126" s="42" t="s">
        <v>692</v>
      </c>
      <c r="L126" s="42">
        <v>450</v>
      </c>
      <c r="M126" s="42">
        <v>40</v>
      </c>
      <c r="N126" s="42">
        <f>AVERAGE(5,10)</f>
        <v>7.5</v>
      </c>
      <c r="O126" s="42" t="s">
        <v>1301</v>
      </c>
      <c r="P126" s="51">
        <v>0.17799999999999999</v>
      </c>
      <c r="Q126" s="51">
        <f>1-P126-R126</f>
        <v>0.63400000000000012</v>
      </c>
      <c r="R126" s="51">
        <v>0.188</v>
      </c>
      <c r="S126" s="46">
        <f>1.67%*1.72</f>
        <v>2.8724E-2</v>
      </c>
      <c r="T126" s="42" t="s">
        <v>197</v>
      </c>
      <c r="U126" s="42" t="s">
        <v>197</v>
      </c>
      <c r="V126" s="42">
        <v>6.9</v>
      </c>
      <c r="W126" s="42" t="s">
        <v>197</v>
      </c>
      <c r="X126" s="42" t="s">
        <v>1310</v>
      </c>
      <c r="Y126" s="42" t="s">
        <v>1314</v>
      </c>
      <c r="Z126" s="42" t="s">
        <v>645</v>
      </c>
      <c r="AA126" s="42" t="s">
        <v>451</v>
      </c>
      <c r="AB126" s="42">
        <v>17.3</v>
      </c>
      <c r="AC126" s="42">
        <v>360</v>
      </c>
      <c r="AD126" s="42" t="s">
        <v>1319</v>
      </c>
      <c r="AE126" s="42" t="s">
        <v>1320</v>
      </c>
      <c r="AF126" s="42" t="s">
        <v>906</v>
      </c>
      <c r="AG126" s="42" t="s">
        <v>1524</v>
      </c>
      <c r="AH126" s="42" t="s">
        <v>449</v>
      </c>
      <c r="AI126" s="44">
        <v>0.03</v>
      </c>
      <c r="AJ126" s="44">
        <v>0.03</v>
      </c>
      <c r="AK126" s="51">
        <v>0.66790000000000005</v>
      </c>
      <c r="AL126" s="51">
        <v>0.66659999999999997</v>
      </c>
      <c r="AM126" s="46">
        <f>AT126*AL126/12.0107*1.00784</f>
        <v>3.5239450716444506E-2</v>
      </c>
      <c r="AN126" s="51">
        <v>1.04E-2</v>
      </c>
      <c r="AO126" s="42" t="s">
        <v>197</v>
      </c>
      <c r="AP126" s="51">
        <f>100%-AN126-AM126-AK126-AI126</f>
        <v>0.25646054928355544</v>
      </c>
      <c r="AQ126" s="42" t="s">
        <v>197</v>
      </c>
      <c r="AR126" s="42" t="s">
        <v>197</v>
      </c>
      <c r="AS126" s="42" t="s">
        <v>197</v>
      </c>
      <c r="AT126" s="47">
        <v>0.63</v>
      </c>
      <c r="AU126" s="47">
        <f t="shared" si="28"/>
        <v>0.62877376852822275</v>
      </c>
      <c r="AV126" s="42">
        <f t="shared" si="29"/>
        <v>0.28882231175302037</v>
      </c>
      <c r="AW126" s="42">
        <f t="shared" si="27"/>
        <v>74.893756032281487</v>
      </c>
      <c r="AX126" s="42">
        <v>9.8000000000000007</v>
      </c>
      <c r="AY126" s="42" t="s">
        <v>197</v>
      </c>
      <c r="AZ126" s="42">
        <v>12.2</v>
      </c>
      <c r="BA126" s="42" t="s">
        <v>197</v>
      </c>
      <c r="BB126" s="42" t="s">
        <v>197</v>
      </c>
      <c r="BC126" s="42" t="s">
        <v>197</v>
      </c>
      <c r="BD126" s="42" t="s">
        <v>197</v>
      </c>
      <c r="BE126" s="42" t="s">
        <v>197</v>
      </c>
      <c r="BF126" s="42" t="s">
        <v>197</v>
      </c>
      <c r="BG126" s="42" t="s">
        <v>197</v>
      </c>
      <c r="BH126" s="42" t="s">
        <v>197</v>
      </c>
      <c r="BI126" s="42" t="s">
        <v>197</v>
      </c>
      <c r="BJ126" s="42">
        <v>-36.700000000000003</v>
      </c>
      <c r="BK126" s="42">
        <v>-24.9</v>
      </c>
      <c r="BL126" s="42" t="s">
        <v>197</v>
      </c>
      <c r="BM126" s="42" t="s">
        <v>1269</v>
      </c>
      <c r="BN126" s="42" t="s">
        <v>1272</v>
      </c>
    </row>
    <row r="127" spans="2:66" x14ac:dyDescent="0.3">
      <c r="B127" s="54">
        <v>119</v>
      </c>
      <c r="C127" s="54">
        <v>46</v>
      </c>
      <c r="D127" s="54" t="s">
        <v>1259</v>
      </c>
      <c r="E127" s="42" t="s">
        <v>1266</v>
      </c>
      <c r="F127" s="42">
        <v>4</v>
      </c>
      <c r="G127" s="42" t="s">
        <v>1267</v>
      </c>
      <c r="H127" s="42" t="s">
        <v>633</v>
      </c>
      <c r="I127" s="42"/>
      <c r="J127" s="42" t="s">
        <v>900</v>
      </c>
      <c r="K127" s="42" t="s">
        <v>692</v>
      </c>
      <c r="L127" s="42">
        <v>450</v>
      </c>
      <c r="M127" s="42">
        <v>40</v>
      </c>
      <c r="N127" s="42">
        <f>AVERAGE(5,10)</f>
        <v>7.5</v>
      </c>
      <c r="O127" s="42" t="s">
        <v>1302</v>
      </c>
      <c r="P127" s="51">
        <v>0.151</v>
      </c>
      <c r="Q127" s="51">
        <f>1-P127-R127</f>
        <v>0.59</v>
      </c>
      <c r="R127" s="51">
        <v>0.25900000000000001</v>
      </c>
      <c r="S127" s="46">
        <f>6.25%*1.72</f>
        <v>0.1075</v>
      </c>
      <c r="T127" s="42" t="s">
        <v>197</v>
      </c>
      <c r="U127" s="42" t="s">
        <v>197</v>
      </c>
      <c r="V127" s="42">
        <v>6</v>
      </c>
      <c r="W127" s="42" t="s">
        <v>197</v>
      </c>
      <c r="X127" s="42" t="s">
        <v>1311</v>
      </c>
      <c r="Y127" s="42" t="s">
        <v>1313</v>
      </c>
      <c r="Z127" s="42" t="s">
        <v>645</v>
      </c>
      <c r="AA127" s="42" t="s">
        <v>451</v>
      </c>
      <c r="AB127" s="42">
        <v>12.3</v>
      </c>
      <c r="AC127" s="42">
        <v>349</v>
      </c>
      <c r="AD127" s="42" t="s">
        <v>1319</v>
      </c>
      <c r="AE127" s="42" t="s">
        <v>1320</v>
      </c>
      <c r="AF127" s="42" t="s">
        <v>906</v>
      </c>
      <c r="AG127" s="42" t="s">
        <v>1525</v>
      </c>
      <c r="AH127" s="42" t="s">
        <v>449</v>
      </c>
      <c r="AI127" s="44">
        <v>0.03</v>
      </c>
      <c r="AJ127" s="44">
        <v>0.03</v>
      </c>
      <c r="AK127" s="51">
        <v>0.66790000000000005</v>
      </c>
      <c r="AL127" s="51">
        <v>0.66659999999999997</v>
      </c>
      <c r="AM127" s="46">
        <f>AT127*AL127/12.0107*1.00784</f>
        <v>3.5239450716444506E-2</v>
      </c>
      <c r="AN127" s="51">
        <v>1.04E-2</v>
      </c>
      <c r="AO127" s="42" t="s">
        <v>197</v>
      </c>
      <c r="AP127" s="51">
        <f>100%-AN127-AM127-AK127-AI127</f>
        <v>0.25646054928355544</v>
      </c>
      <c r="AQ127" s="42" t="s">
        <v>197</v>
      </c>
      <c r="AR127" s="42" t="s">
        <v>197</v>
      </c>
      <c r="AS127" s="42" t="s">
        <v>197</v>
      </c>
      <c r="AT127" s="47">
        <v>0.63</v>
      </c>
      <c r="AU127" s="47">
        <f t="shared" si="28"/>
        <v>0.62877376852822275</v>
      </c>
      <c r="AV127" s="42">
        <f t="shared" si="29"/>
        <v>0.28882231175302037</v>
      </c>
      <c r="AW127" s="42">
        <f t="shared" si="27"/>
        <v>74.893756032281487</v>
      </c>
      <c r="AX127" s="42">
        <v>9.8000000000000007</v>
      </c>
      <c r="AY127" s="42" t="s">
        <v>197</v>
      </c>
      <c r="AZ127" s="42">
        <v>12.2</v>
      </c>
      <c r="BA127" s="42" t="s">
        <v>197</v>
      </c>
      <c r="BB127" s="42" t="s">
        <v>197</v>
      </c>
      <c r="BC127" s="42" t="s">
        <v>197</v>
      </c>
      <c r="BD127" s="42" t="s">
        <v>197</v>
      </c>
      <c r="BE127" s="42" t="s">
        <v>197</v>
      </c>
      <c r="BF127" s="42" t="s">
        <v>197</v>
      </c>
      <c r="BG127" s="42" t="s">
        <v>197</v>
      </c>
      <c r="BH127" s="42" t="s">
        <v>197</v>
      </c>
      <c r="BI127" s="42" t="s">
        <v>197</v>
      </c>
      <c r="BJ127" s="42">
        <v>-36.700000000000003</v>
      </c>
      <c r="BK127" s="55">
        <v>-27</v>
      </c>
      <c r="BL127" s="42" t="s">
        <v>197</v>
      </c>
      <c r="BM127" s="42" t="s">
        <v>1270</v>
      </c>
      <c r="BN127" s="42" t="s">
        <v>1273</v>
      </c>
    </row>
    <row r="128" spans="2:66" x14ac:dyDescent="0.3">
      <c r="B128" s="54">
        <v>120</v>
      </c>
      <c r="C128" s="54">
        <v>34</v>
      </c>
      <c r="D128" s="54" t="s">
        <v>391</v>
      </c>
      <c r="E128" s="42" t="s">
        <v>1274</v>
      </c>
      <c r="F128" s="42">
        <v>9</v>
      </c>
      <c r="G128" s="42" t="s">
        <v>1374</v>
      </c>
      <c r="H128" s="42" t="s">
        <v>690</v>
      </c>
      <c r="I128" s="42"/>
      <c r="J128" s="42" t="s">
        <v>1389</v>
      </c>
      <c r="K128" s="42" t="s">
        <v>692</v>
      </c>
      <c r="L128" s="42">
        <v>682</v>
      </c>
      <c r="M128" s="42">
        <v>0</v>
      </c>
      <c r="N128" s="42">
        <v>2.5</v>
      </c>
      <c r="O128" s="42" t="s">
        <v>1072</v>
      </c>
      <c r="P128" s="44">
        <v>0.06</v>
      </c>
      <c r="Q128" s="44">
        <v>0.83</v>
      </c>
      <c r="R128" s="44">
        <f>1-P128-Q128</f>
        <v>0.10999999999999999</v>
      </c>
      <c r="S128" s="46">
        <f>12/1000*1.72</f>
        <v>2.0639999999999999E-2</v>
      </c>
      <c r="T128" s="51">
        <v>0.16500000000000001</v>
      </c>
      <c r="U128" s="44">
        <v>0.6</v>
      </c>
      <c r="V128" s="42">
        <v>6.8</v>
      </c>
      <c r="W128" s="42" t="s">
        <v>197</v>
      </c>
      <c r="X128" s="42" t="s">
        <v>1075</v>
      </c>
      <c r="Y128" s="42" t="s">
        <v>1395</v>
      </c>
      <c r="Z128" s="42" t="s">
        <v>694</v>
      </c>
      <c r="AA128" s="42" t="s">
        <v>452</v>
      </c>
      <c r="AB128" s="42">
        <v>20</v>
      </c>
      <c r="AC128" s="78">
        <v>90</v>
      </c>
      <c r="AD128" s="46">
        <f>AVERAGE(0.23%,1.14%,5.46%)</f>
        <v>2.2766666666666668E-2</v>
      </c>
      <c r="AE128" s="42" t="s">
        <v>1371</v>
      </c>
      <c r="AF128" s="42" t="s">
        <v>659</v>
      </c>
      <c r="AG128" s="42"/>
      <c r="AH128" s="42" t="s">
        <v>449</v>
      </c>
      <c r="AI128" s="51">
        <v>0.159</v>
      </c>
      <c r="AJ128" s="42" t="s">
        <v>197</v>
      </c>
      <c r="AK128" s="46">
        <v>0.75599999999999989</v>
      </c>
      <c r="AL128" s="42" t="s">
        <v>197</v>
      </c>
      <c r="AM128" s="46">
        <v>1.4999999999999999E-2</v>
      </c>
      <c r="AN128" s="46">
        <v>6.0000000000000001E-3</v>
      </c>
      <c r="AO128" s="42" t="s">
        <v>197</v>
      </c>
      <c r="AP128" s="45">
        <v>0.05</v>
      </c>
      <c r="AQ128" s="48">
        <f>1.3/100*1000*1000</f>
        <v>13000.000000000002</v>
      </c>
      <c r="AR128" s="42">
        <f>10.8/100*1000*1000</f>
        <v>108000.00000000001</v>
      </c>
      <c r="AS128" s="42" t="s">
        <v>197</v>
      </c>
      <c r="AT128" s="42"/>
      <c r="AU128" s="47">
        <f t="shared" si="28"/>
        <v>0.23645374234257391</v>
      </c>
      <c r="AV128" s="47">
        <f>AP128/AK128*12.0107/15.999</f>
        <v>4.9650507257232683E-2</v>
      </c>
      <c r="AW128" s="42">
        <f t="shared" si="27"/>
        <v>146.93932909822072</v>
      </c>
      <c r="AX128" s="42">
        <v>10.3</v>
      </c>
      <c r="AY128" s="42" t="s">
        <v>197</v>
      </c>
      <c r="AZ128" s="42">
        <v>16</v>
      </c>
      <c r="BA128" s="42">
        <v>62</v>
      </c>
      <c r="BB128" s="42" t="s">
        <v>197</v>
      </c>
      <c r="BC128" s="45">
        <v>0.77700000000000002</v>
      </c>
      <c r="BD128" s="45">
        <v>6.4000000000000001E-2</v>
      </c>
      <c r="BE128" s="42" t="s">
        <v>859</v>
      </c>
      <c r="BF128" s="42" t="s">
        <v>197</v>
      </c>
      <c r="BG128" s="42" t="s">
        <v>197</v>
      </c>
      <c r="BH128" s="51">
        <f>100%-74.2%</f>
        <v>0.25800000000000001</v>
      </c>
      <c r="BI128" s="42" t="s">
        <v>197</v>
      </c>
      <c r="BJ128" s="42"/>
      <c r="BK128" s="42"/>
      <c r="BL128" s="42" t="s">
        <v>197</v>
      </c>
      <c r="BM128" t="s">
        <v>197</v>
      </c>
      <c r="BN128" t="s">
        <v>197</v>
      </c>
    </row>
    <row r="129" spans="2:66" x14ac:dyDescent="0.3">
      <c r="B129" s="54">
        <v>121</v>
      </c>
      <c r="C129" s="54">
        <v>34</v>
      </c>
      <c r="D129" s="54" t="s">
        <v>391</v>
      </c>
      <c r="E129" s="42" t="s">
        <v>1275</v>
      </c>
      <c r="F129" s="42">
        <v>9</v>
      </c>
      <c r="G129" s="42" t="s">
        <v>1374</v>
      </c>
      <c r="H129" s="42" t="s">
        <v>690</v>
      </c>
      <c r="I129" s="42"/>
      <c r="J129" s="42" t="s">
        <v>1352</v>
      </c>
      <c r="K129" s="42" t="s">
        <v>692</v>
      </c>
      <c r="L129" s="42">
        <f>AVERAGE(500,750)</f>
        <v>625</v>
      </c>
      <c r="M129" s="42" t="s">
        <v>197</v>
      </c>
      <c r="N129" s="42" t="s">
        <v>197</v>
      </c>
      <c r="O129" s="42" t="s">
        <v>1072</v>
      </c>
      <c r="P129" s="44">
        <v>0.06</v>
      </c>
      <c r="Q129" s="44">
        <v>0.83</v>
      </c>
      <c r="R129" s="44">
        <f>1-P129-Q129</f>
        <v>0.10999999999999999</v>
      </c>
      <c r="S129" s="46">
        <f>12/1000*1.72</f>
        <v>2.0639999999999999E-2</v>
      </c>
      <c r="T129" s="51">
        <v>0.16500000000000001</v>
      </c>
      <c r="U129" s="44">
        <v>0.6</v>
      </c>
      <c r="V129" s="42">
        <v>6.8</v>
      </c>
      <c r="W129" s="42" t="s">
        <v>197</v>
      </c>
      <c r="X129" s="42" t="s">
        <v>1075</v>
      </c>
      <c r="Y129" s="42" t="s">
        <v>1395</v>
      </c>
      <c r="Z129" s="42" t="s">
        <v>694</v>
      </c>
      <c r="AA129" s="42" t="s">
        <v>452</v>
      </c>
      <c r="AB129" s="42">
        <v>20</v>
      </c>
      <c r="AC129" s="78">
        <v>90</v>
      </c>
      <c r="AD129" s="46">
        <f>AVERAGE(0.23%,1.14%,5.46%)</f>
        <v>2.2766666666666668E-2</v>
      </c>
      <c r="AE129" s="42" t="s">
        <v>1371</v>
      </c>
      <c r="AF129" s="42" t="s">
        <v>659</v>
      </c>
      <c r="AG129" s="42"/>
      <c r="AH129" s="42" t="s">
        <v>449</v>
      </c>
      <c r="AI129" s="51">
        <v>0.115</v>
      </c>
      <c r="AJ129" s="42" t="s">
        <v>197</v>
      </c>
      <c r="AK129" s="44">
        <v>0.8</v>
      </c>
      <c r="AL129" s="42" t="s">
        <v>197</v>
      </c>
      <c r="AM129" s="51">
        <v>1.2E-2</v>
      </c>
      <c r="AN129" s="51">
        <v>6.0000000000000001E-3</v>
      </c>
      <c r="AO129" s="42" t="s">
        <v>197</v>
      </c>
      <c r="AP129" s="51">
        <v>6.6000000000000003E-2</v>
      </c>
      <c r="AQ129" s="42" t="s">
        <v>197</v>
      </c>
      <c r="AR129" s="42" t="s">
        <v>197</v>
      </c>
      <c r="AS129" s="42" t="s">
        <v>197</v>
      </c>
      <c r="AT129" s="42" t="s">
        <v>197</v>
      </c>
      <c r="AU129" s="47">
        <f t="shared" si="28"/>
        <v>0.17875902921098585</v>
      </c>
      <c r="AV129" s="47">
        <f>AP129/AK129*12.0107/15.999</f>
        <v>6.1934042752672044E-2</v>
      </c>
      <c r="AW129" s="42">
        <f t="shared" si="27"/>
        <v>155.49135354309075</v>
      </c>
      <c r="AX129" s="42" t="s">
        <v>197</v>
      </c>
      <c r="AY129" s="42" t="s">
        <v>197</v>
      </c>
      <c r="AZ129" s="42" t="s">
        <v>197</v>
      </c>
      <c r="BA129" s="42" t="s">
        <v>197</v>
      </c>
      <c r="BB129" s="42" t="s">
        <v>197</v>
      </c>
      <c r="BC129" s="51">
        <v>0.81100000000000005</v>
      </c>
      <c r="BD129" s="51">
        <v>7.3999999999999996E-2</v>
      </c>
      <c r="BE129" s="42" t="s">
        <v>197</v>
      </c>
      <c r="BF129" s="42" t="s">
        <v>197</v>
      </c>
      <c r="BG129" s="42" t="s">
        <v>197</v>
      </c>
      <c r="BH129" s="51">
        <f>100%-75.4%</f>
        <v>0.246</v>
      </c>
      <c r="BI129" s="42" t="s">
        <v>197</v>
      </c>
      <c r="BJ129" s="42"/>
      <c r="BK129" s="42"/>
      <c r="BL129" s="42" t="s">
        <v>197</v>
      </c>
      <c r="BM129" s="42" t="s">
        <v>197</v>
      </c>
      <c r="BN129" s="42" t="s">
        <v>197</v>
      </c>
    </row>
    <row r="130" spans="2:66" x14ac:dyDescent="0.3">
      <c r="B130" s="54">
        <v>122</v>
      </c>
      <c r="C130" s="54">
        <v>40</v>
      </c>
      <c r="D130" s="54" t="s">
        <v>397</v>
      </c>
      <c r="E130" s="42" t="s">
        <v>1276</v>
      </c>
      <c r="F130" s="42">
        <v>3</v>
      </c>
      <c r="G130" s="42" t="s">
        <v>899</v>
      </c>
      <c r="H130" s="42" t="s">
        <v>633</v>
      </c>
      <c r="I130" s="42"/>
      <c r="J130" s="42" t="s">
        <v>900</v>
      </c>
      <c r="K130" s="42" t="s">
        <v>692</v>
      </c>
      <c r="L130" s="42">
        <v>450</v>
      </c>
      <c r="M130" s="42">
        <v>40</v>
      </c>
      <c r="N130" s="42">
        <f t="shared" ref="N130:N137" si="30">AVERAGE(5,10)</f>
        <v>7.5</v>
      </c>
      <c r="O130" s="42" t="s">
        <v>1365</v>
      </c>
      <c r="P130" s="44">
        <v>0.53</v>
      </c>
      <c r="Q130" s="42" t="s">
        <v>197</v>
      </c>
      <c r="R130" s="42" t="s">
        <v>197</v>
      </c>
      <c r="S130" s="46">
        <f t="shared" ref="S130:S137" si="31">0.45%*1.72</f>
        <v>7.7400000000000012E-3</v>
      </c>
      <c r="T130" s="42" t="s">
        <v>197</v>
      </c>
      <c r="U130" s="44">
        <v>0.6</v>
      </c>
      <c r="V130" s="42">
        <v>8.1</v>
      </c>
      <c r="W130" s="42" t="s">
        <v>197</v>
      </c>
      <c r="X130" s="42" t="s">
        <v>1396</v>
      </c>
      <c r="Y130" s="42" t="s">
        <v>880</v>
      </c>
      <c r="Z130" s="42" t="s">
        <v>694</v>
      </c>
      <c r="AA130" s="42" t="s">
        <v>452</v>
      </c>
      <c r="AB130" s="42">
        <v>20</v>
      </c>
      <c r="AC130" s="42">
        <v>758</v>
      </c>
      <c r="AD130" s="44">
        <v>0.02</v>
      </c>
      <c r="AE130" s="42" t="s">
        <v>1368</v>
      </c>
      <c r="AF130" s="42" t="s">
        <v>1369</v>
      </c>
      <c r="AG130" s="42" t="s">
        <v>1367</v>
      </c>
      <c r="AH130" s="42" t="s">
        <v>449</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197</v>
      </c>
      <c r="AP130" s="51">
        <f t="shared" ref="AP130:AP137" si="34">1-AI130-AL130-AM130-AN130</f>
        <v>0.25573491809802917</v>
      </c>
      <c r="AQ130" s="42" t="s">
        <v>197</v>
      </c>
      <c r="AR130" s="42" t="s">
        <v>197</v>
      </c>
      <c r="AS130" s="42" t="s">
        <v>197</v>
      </c>
      <c r="AT130" s="42">
        <v>0.62</v>
      </c>
      <c r="AU130" s="42">
        <v>0.62</v>
      </c>
      <c r="AV130" s="47">
        <f t="shared" ref="AV130:AV137" si="35">AP130/AL130*12.0107/15.999</f>
        <v>0.28484304200763277</v>
      </c>
      <c r="AW130" s="55">
        <f t="shared" si="27"/>
        <v>151.15553695390844</v>
      </c>
      <c r="AX130" s="42">
        <v>8.64</v>
      </c>
      <c r="AY130" s="42" t="s">
        <v>197</v>
      </c>
      <c r="AZ130" s="42">
        <v>1.1399999999999999</v>
      </c>
      <c r="BA130" s="42" t="s">
        <v>197</v>
      </c>
      <c r="BB130" s="42">
        <v>191</v>
      </c>
      <c r="BC130" s="42" t="s">
        <v>197</v>
      </c>
      <c r="BD130" s="42" t="s">
        <v>197</v>
      </c>
      <c r="BE130" s="42" t="s">
        <v>859</v>
      </c>
      <c r="BF130" s="42" t="s">
        <v>197</v>
      </c>
      <c r="BG130" s="42" t="s">
        <v>197</v>
      </c>
      <c r="BH130" s="42" t="s">
        <v>197</v>
      </c>
      <c r="BI130" s="42" t="s">
        <v>197</v>
      </c>
      <c r="BJ130" s="42">
        <v>-36.299999999999997</v>
      </c>
      <c r="BK130" s="42">
        <v>-14.3</v>
      </c>
      <c r="BL130" s="42" t="s">
        <v>197</v>
      </c>
      <c r="BM130" t="s">
        <v>1292</v>
      </c>
      <c r="BN130" t="s">
        <v>1284</v>
      </c>
    </row>
    <row r="131" spans="2:66" x14ac:dyDescent="0.3">
      <c r="B131" s="54">
        <v>123</v>
      </c>
      <c r="C131" s="54">
        <v>40</v>
      </c>
      <c r="D131" s="54" t="s">
        <v>397</v>
      </c>
      <c r="E131" s="42" t="s">
        <v>1277</v>
      </c>
      <c r="F131" s="42">
        <v>3</v>
      </c>
      <c r="G131" s="42" t="s">
        <v>899</v>
      </c>
      <c r="H131" s="42" t="s">
        <v>633</v>
      </c>
      <c r="I131" s="42"/>
      <c r="J131" s="42" t="s">
        <v>900</v>
      </c>
      <c r="K131" s="42" t="s">
        <v>692</v>
      </c>
      <c r="L131" s="42">
        <v>450</v>
      </c>
      <c r="M131" s="42">
        <v>40</v>
      </c>
      <c r="N131" s="42">
        <f t="shared" si="30"/>
        <v>7.5</v>
      </c>
      <c r="O131" s="42" t="s">
        <v>1365</v>
      </c>
      <c r="P131" s="44">
        <v>0.53</v>
      </c>
      <c r="Q131" s="42" t="s">
        <v>197</v>
      </c>
      <c r="R131" s="42" t="s">
        <v>197</v>
      </c>
      <c r="S131" s="46">
        <f t="shared" si="31"/>
        <v>7.7400000000000012E-3</v>
      </c>
      <c r="T131" s="42" t="s">
        <v>197</v>
      </c>
      <c r="U131" s="44">
        <v>0.6</v>
      </c>
      <c r="V131" s="42">
        <v>8.1</v>
      </c>
      <c r="W131" s="42" t="s">
        <v>197</v>
      </c>
      <c r="X131" s="42" t="s">
        <v>1396</v>
      </c>
      <c r="Y131" s="42" t="s">
        <v>880</v>
      </c>
      <c r="Z131" s="42" t="s">
        <v>694</v>
      </c>
      <c r="AA131" s="42" t="s">
        <v>452</v>
      </c>
      <c r="AB131" s="42">
        <v>20</v>
      </c>
      <c r="AC131" s="42">
        <v>758</v>
      </c>
      <c r="AD131" s="44">
        <v>0.02</v>
      </c>
      <c r="AE131" s="42" t="s">
        <v>1368</v>
      </c>
      <c r="AF131" s="42" t="s">
        <v>1369</v>
      </c>
      <c r="AG131" s="42" t="s">
        <v>1366</v>
      </c>
      <c r="AH131" s="42" t="s">
        <v>449</v>
      </c>
      <c r="AI131" s="43">
        <v>0.03</v>
      </c>
      <c r="AJ131" s="43">
        <v>0.03</v>
      </c>
      <c r="AK131" s="49">
        <f t="shared" si="32"/>
        <v>0.67400000000000004</v>
      </c>
      <c r="AL131" s="45">
        <v>0.67400000000000004</v>
      </c>
      <c r="AM131" s="51">
        <f t="shared" si="33"/>
        <v>3.5065081901970746E-2</v>
      </c>
      <c r="AN131" s="51">
        <v>5.1999999999999998E-3</v>
      </c>
      <c r="AO131" s="42" t="s">
        <v>197</v>
      </c>
      <c r="AP131" s="51">
        <f t="shared" si="34"/>
        <v>0.25573491809802917</v>
      </c>
      <c r="AQ131" s="42" t="s">
        <v>197</v>
      </c>
      <c r="AR131" s="42" t="s">
        <v>197</v>
      </c>
      <c r="AS131" s="42" t="s">
        <v>197</v>
      </c>
      <c r="AT131" s="42">
        <v>0.62</v>
      </c>
      <c r="AU131" s="42">
        <v>0.62</v>
      </c>
      <c r="AV131" s="47">
        <f t="shared" si="35"/>
        <v>0.28484304200763277</v>
      </c>
      <c r="AW131" s="55">
        <f t="shared" si="27"/>
        <v>151.15553695390844</v>
      </c>
      <c r="AX131" s="42">
        <v>8.64</v>
      </c>
      <c r="AY131" s="42" t="s">
        <v>197</v>
      </c>
      <c r="AZ131" s="42">
        <v>1.1399999999999999</v>
      </c>
      <c r="BA131" s="42" t="s">
        <v>197</v>
      </c>
      <c r="BB131" s="42">
        <v>191</v>
      </c>
      <c r="BC131" s="42" t="s">
        <v>197</v>
      </c>
      <c r="BD131" s="42" t="s">
        <v>197</v>
      </c>
      <c r="BE131" s="42" t="s">
        <v>859</v>
      </c>
      <c r="BF131" s="42" t="s">
        <v>197</v>
      </c>
      <c r="BG131" s="42" t="s">
        <v>197</v>
      </c>
      <c r="BH131" s="42" t="s">
        <v>197</v>
      </c>
      <c r="BI131" s="42" t="s">
        <v>197</v>
      </c>
      <c r="BJ131" s="42">
        <v>-36.299999999999997</v>
      </c>
      <c r="BK131" s="42">
        <v>-14.3</v>
      </c>
      <c r="BL131" s="42" t="s">
        <v>197</v>
      </c>
      <c r="BM131" s="42" t="s">
        <v>1293</v>
      </c>
      <c r="BN131" s="42" t="s">
        <v>1285</v>
      </c>
    </row>
    <row r="132" spans="2:66" x14ac:dyDescent="0.3">
      <c r="B132" s="54">
        <v>124</v>
      </c>
      <c r="C132" s="54">
        <v>40</v>
      </c>
      <c r="D132" s="54" t="s">
        <v>397</v>
      </c>
      <c r="E132" s="42" t="s">
        <v>1278</v>
      </c>
      <c r="F132" s="42">
        <v>3</v>
      </c>
      <c r="G132" s="42" t="s">
        <v>899</v>
      </c>
      <c r="H132" s="42" t="s">
        <v>633</v>
      </c>
      <c r="I132" s="42"/>
      <c r="J132" s="42" t="s">
        <v>900</v>
      </c>
      <c r="K132" s="42" t="s">
        <v>692</v>
      </c>
      <c r="L132" s="42">
        <v>450</v>
      </c>
      <c r="M132" s="42">
        <v>40</v>
      </c>
      <c r="N132" s="42">
        <f t="shared" si="30"/>
        <v>7.5</v>
      </c>
      <c r="O132" s="42" t="s">
        <v>1365</v>
      </c>
      <c r="P132" s="44">
        <v>0.53</v>
      </c>
      <c r="Q132" s="42" t="s">
        <v>197</v>
      </c>
      <c r="R132" s="42" t="s">
        <v>197</v>
      </c>
      <c r="S132" s="46">
        <f t="shared" si="31"/>
        <v>7.7400000000000012E-3</v>
      </c>
      <c r="T132" s="42" t="s">
        <v>197</v>
      </c>
      <c r="U132" s="44">
        <v>0.6</v>
      </c>
      <c r="V132" s="42">
        <v>8.1</v>
      </c>
      <c r="W132" s="42" t="s">
        <v>197</v>
      </c>
      <c r="X132" s="42" t="s">
        <v>1396</v>
      </c>
      <c r="Y132" s="42" t="s">
        <v>880</v>
      </c>
      <c r="Z132" s="42" t="s">
        <v>694</v>
      </c>
      <c r="AA132" s="42" t="s">
        <v>452</v>
      </c>
      <c r="AB132" s="42">
        <v>20</v>
      </c>
      <c r="AC132" s="42">
        <v>758</v>
      </c>
      <c r="AD132" s="44">
        <v>0.02</v>
      </c>
      <c r="AE132" s="42" t="s">
        <v>1368</v>
      </c>
      <c r="AF132" s="42" t="s">
        <v>1369</v>
      </c>
      <c r="AG132" s="42" t="s">
        <v>1366</v>
      </c>
      <c r="AH132" s="42" t="s">
        <v>449</v>
      </c>
      <c r="AI132" s="43">
        <v>0.03</v>
      </c>
      <c r="AJ132" s="43">
        <v>0.03</v>
      </c>
      <c r="AK132" s="49">
        <f t="shared" si="32"/>
        <v>0.67400000000000004</v>
      </c>
      <c r="AL132" s="45">
        <v>0.67400000000000004</v>
      </c>
      <c r="AM132" s="51">
        <f t="shared" si="33"/>
        <v>3.5065081901970746E-2</v>
      </c>
      <c r="AN132" s="51">
        <v>5.1999999999999998E-3</v>
      </c>
      <c r="AO132" s="42" t="s">
        <v>197</v>
      </c>
      <c r="AP132" s="51">
        <f t="shared" si="34"/>
        <v>0.25573491809802917</v>
      </c>
      <c r="AQ132" s="42" t="s">
        <v>197</v>
      </c>
      <c r="AR132" s="42" t="s">
        <v>197</v>
      </c>
      <c r="AS132" s="42" t="s">
        <v>197</v>
      </c>
      <c r="AT132" s="42">
        <v>0.62</v>
      </c>
      <c r="AU132" s="42">
        <v>0.62</v>
      </c>
      <c r="AV132" s="47">
        <f t="shared" si="35"/>
        <v>0.28484304200763277</v>
      </c>
      <c r="AW132" s="55">
        <f t="shared" si="27"/>
        <v>151.15553695390844</v>
      </c>
      <c r="AX132" s="42">
        <v>8.64</v>
      </c>
      <c r="AY132" s="42" t="s">
        <v>197</v>
      </c>
      <c r="AZ132" s="42">
        <v>1.1399999999999999</v>
      </c>
      <c r="BA132" s="42" t="s">
        <v>197</v>
      </c>
      <c r="BB132" s="42">
        <v>191</v>
      </c>
      <c r="BC132" s="42" t="s">
        <v>197</v>
      </c>
      <c r="BD132" s="42" t="s">
        <v>197</v>
      </c>
      <c r="BE132" s="42" t="s">
        <v>859</v>
      </c>
      <c r="BF132" s="42" t="s">
        <v>197</v>
      </c>
      <c r="BG132" s="42" t="s">
        <v>197</v>
      </c>
      <c r="BH132" s="42" t="s">
        <v>197</v>
      </c>
      <c r="BI132" s="42" t="s">
        <v>197</v>
      </c>
      <c r="BJ132" s="42">
        <v>-36.299999999999997</v>
      </c>
      <c r="BK132" s="42">
        <v>-14.3</v>
      </c>
      <c r="BL132" s="42" t="s">
        <v>197</v>
      </c>
      <c r="BM132" t="s">
        <v>1294</v>
      </c>
      <c r="BN132" t="s">
        <v>1286</v>
      </c>
    </row>
    <row r="133" spans="2:66" x14ac:dyDescent="0.3">
      <c r="B133" s="54">
        <v>125</v>
      </c>
      <c r="C133" s="54">
        <v>40</v>
      </c>
      <c r="D133" s="54" t="s">
        <v>397</v>
      </c>
      <c r="E133" s="42" t="s">
        <v>1279</v>
      </c>
      <c r="F133" s="42">
        <v>3</v>
      </c>
      <c r="G133" s="42" t="s">
        <v>899</v>
      </c>
      <c r="H133" s="42" t="s">
        <v>633</v>
      </c>
      <c r="I133" s="42"/>
      <c r="J133" s="42" t="s">
        <v>900</v>
      </c>
      <c r="K133" s="42" t="s">
        <v>692</v>
      </c>
      <c r="L133" s="42">
        <v>450</v>
      </c>
      <c r="M133" s="42">
        <v>40</v>
      </c>
      <c r="N133" s="42">
        <f t="shared" si="30"/>
        <v>7.5</v>
      </c>
      <c r="O133" s="42" t="s">
        <v>1365</v>
      </c>
      <c r="P133" s="44">
        <v>0.53</v>
      </c>
      <c r="Q133" s="42" t="s">
        <v>197</v>
      </c>
      <c r="R133" s="42" t="s">
        <v>197</v>
      </c>
      <c r="S133" s="46">
        <f t="shared" si="31"/>
        <v>7.7400000000000012E-3</v>
      </c>
      <c r="T133" s="42" t="s">
        <v>197</v>
      </c>
      <c r="U133" s="44">
        <v>0.6</v>
      </c>
      <c r="V133" s="42">
        <v>8.1</v>
      </c>
      <c r="W133" s="42" t="s">
        <v>197</v>
      </c>
      <c r="X133" s="42" t="s">
        <v>1396</v>
      </c>
      <c r="Y133" s="42" t="s">
        <v>880</v>
      </c>
      <c r="Z133" s="42" t="s">
        <v>694</v>
      </c>
      <c r="AA133" s="42" t="s">
        <v>452</v>
      </c>
      <c r="AB133" s="42">
        <v>20</v>
      </c>
      <c r="AC133" s="42">
        <v>758</v>
      </c>
      <c r="AD133" s="44">
        <v>0.02</v>
      </c>
      <c r="AE133" s="42" t="s">
        <v>1368</v>
      </c>
      <c r="AF133" s="42" t="s">
        <v>1369</v>
      </c>
      <c r="AG133" s="42" t="s">
        <v>1366</v>
      </c>
      <c r="AH133" s="42" t="s">
        <v>449</v>
      </c>
      <c r="AI133" s="43">
        <v>0.03</v>
      </c>
      <c r="AJ133" s="43">
        <v>0.03</v>
      </c>
      <c r="AK133" s="49">
        <f t="shared" si="32"/>
        <v>0.67400000000000004</v>
      </c>
      <c r="AL133" s="45">
        <v>0.67400000000000004</v>
      </c>
      <c r="AM133" s="51">
        <f t="shared" si="33"/>
        <v>3.5065081901970746E-2</v>
      </c>
      <c r="AN133" s="51">
        <v>5.1999999999999998E-3</v>
      </c>
      <c r="AO133" s="42" t="s">
        <v>197</v>
      </c>
      <c r="AP133" s="51">
        <f t="shared" si="34"/>
        <v>0.25573491809802917</v>
      </c>
      <c r="AQ133" s="42" t="s">
        <v>197</v>
      </c>
      <c r="AR133" s="42" t="s">
        <v>197</v>
      </c>
      <c r="AS133" s="42" t="s">
        <v>197</v>
      </c>
      <c r="AT133" s="42">
        <v>0.62</v>
      </c>
      <c r="AU133" s="42">
        <v>0.62</v>
      </c>
      <c r="AV133" s="47">
        <f t="shared" si="35"/>
        <v>0.28484304200763277</v>
      </c>
      <c r="AW133" s="55">
        <f t="shared" si="27"/>
        <v>151.15553695390844</v>
      </c>
      <c r="AX133" s="42">
        <v>8.64</v>
      </c>
      <c r="AY133" s="42" t="s">
        <v>197</v>
      </c>
      <c r="AZ133" s="42">
        <v>1.1399999999999999</v>
      </c>
      <c r="BA133" s="42" t="s">
        <v>197</v>
      </c>
      <c r="BB133" s="42">
        <v>191</v>
      </c>
      <c r="BC133" s="42" t="s">
        <v>197</v>
      </c>
      <c r="BD133" s="42" t="s">
        <v>197</v>
      </c>
      <c r="BE133" s="42" t="s">
        <v>859</v>
      </c>
      <c r="BF133" s="42" t="s">
        <v>197</v>
      </c>
      <c r="BG133" s="42" t="s">
        <v>197</v>
      </c>
      <c r="BH133" s="42" t="s">
        <v>197</v>
      </c>
      <c r="BI133" s="42" t="s">
        <v>197</v>
      </c>
      <c r="BJ133" s="42">
        <v>-36.299999999999997</v>
      </c>
      <c r="BK133" s="42">
        <v>-14.3</v>
      </c>
      <c r="BL133" s="42" t="s">
        <v>197</v>
      </c>
      <c r="BM133" t="s">
        <v>1295</v>
      </c>
      <c r="BN133" t="s">
        <v>1287</v>
      </c>
    </row>
    <row r="134" spans="2:66" x14ac:dyDescent="0.3">
      <c r="B134" s="54">
        <v>126</v>
      </c>
      <c r="C134" s="54">
        <v>40</v>
      </c>
      <c r="D134" s="54" t="s">
        <v>397</v>
      </c>
      <c r="E134" s="42" t="s">
        <v>1280</v>
      </c>
      <c r="F134" s="42">
        <v>3</v>
      </c>
      <c r="G134" s="42" t="s">
        <v>899</v>
      </c>
      <c r="H134" s="42" t="s">
        <v>633</v>
      </c>
      <c r="I134" s="42"/>
      <c r="J134" s="42" t="s">
        <v>900</v>
      </c>
      <c r="K134" s="42" t="s">
        <v>692</v>
      </c>
      <c r="L134" s="42">
        <v>550</v>
      </c>
      <c r="M134" s="42">
        <v>40</v>
      </c>
      <c r="N134" s="42">
        <f t="shared" si="30"/>
        <v>7.5</v>
      </c>
      <c r="O134" s="42" t="s">
        <v>1365</v>
      </c>
      <c r="P134" s="44">
        <v>0.53</v>
      </c>
      <c r="Q134" s="42" t="s">
        <v>197</v>
      </c>
      <c r="R134" s="42" t="s">
        <v>197</v>
      </c>
      <c r="S134" s="46">
        <f t="shared" si="31"/>
        <v>7.7400000000000012E-3</v>
      </c>
      <c r="T134" s="42" t="s">
        <v>197</v>
      </c>
      <c r="U134" s="44">
        <v>0.6</v>
      </c>
      <c r="V134" s="42">
        <v>8.1</v>
      </c>
      <c r="W134" s="42" t="s">
        <v>197</v>
      </c>
      <c r="X134" s="42" t="s">
        <v>1396</v>
      </c>
      <c r="Y134" s="42" t="s">
        <v>880</v>
      </c>
      <c r="Z134" s="42" t="s">
        <v>694</v>
      </c>
      <c r="AA134" s="42" t="s">
        <v>452</v>
      </c>
      <c r="AB134" s="42">
        <v>20</v>
      </c>
      <c r="AC134" s="42">
        <v>758</v>
      </c>
      <c r="AD134" s="44">
        <v>0.02</v>
      </c>
      <c r="AE134" s="42" t="s">
        <v>1368</v>
      </c>
      <c r="AF134" s="42" t="s">
        <v>1369</v>
      </c>
      <c r="AG134" s="42" t="s">
        <v>1367</v>
      </c>
      <c r="AH134" s="42" t="s">
        <v>449</v>
      </c>
      <c r="AI134" s="43">
        <v>7.0000000000000007E-2</v>
      </c>
      <c r="AJ134" s="43">
        <v>7.0000000000000007E-2</v>
      </c>
      <c r="AK134" s="49">
        <f t="shared" si="32"/>
        <v>0.73199999999999998</v>
      </c>
      <c r="AL134" s="45">
        <v>0.73199999999999998</v>
      </c>
      <c r="AM134" s="51">
        <f t="shared" si="33"/>
        <v>3.0097500661909797E-2</v>
      </c>
      <c r="AN134" s="51">
        <v>6.1999999999999998E-3</v>
      </c>
      <c r="AO134" s="42" t="s">
        <v>197</v>
      </c>
      <c r="AP134" s="51">
        <f t="shared" si="34"/>
        <v>0.16170249933809014</v>
      </c>
      <c r="AQ134" s="42" t="s">
        <v>197</v>
      </c>
      <c r="AR134" s="42" t="s">
        <v>197</v>
      </c>
      <c r="AS134" s="42" t="s">
        <v>197</v>
      </c>
      <c r="AT134" s="42">
        <v>0.49</v>
      </c>
      <c r="AU134" s="42">
        <v>0.49</v>
      </c>
      <c r="AV134" s="47">
        <f t="shared" si="35"/>
        <v>0.16583688536544455</v>
      </c>
      <c r="AW134" s="55">
        <f t="shared" si="27"/>
        <v>137.68508563734972</v>
      </c>
      <c r="AX134" s="42">
        <v>9.9600000000000009</v>
      </c>
      <c r="AY134" s="42" t="s">
        <v>197</v>
      </c>
      <c r="AZ134" s="42">
        <v>5.4</v>
      </c>
      <c r="BA134" s="42" t="s">
        <v>197</v>
      </c>
      <c r="BB134" s="42">
        <v>228.3</v>
      </c>
      <c r="BC134" s="42" t="s">
        <v>197</v>
      </c>
      <c r="BD134" s="42" t="s">
        <v>197</v>
      </c>
      <c r="BE134" s="42" t="s">
        <v>859</v>
      </c>
      <c r="BF134" s="42" t="s">
        <v>197</v>
      </c>
      <c r="BG134" s="42" t="s">
        <v>197</v>
      </c>
      <c r="BH134" s="42" t="s">
        <v>197</v>
      </c>
      <c r="BI134" s="42" t="s">
        <v>197</v>
      </c>
      <c r="BJ134" s="42">
        <v>-36.4</v>
      </c>
      <c r="BK134" s="42">
        <v>-14.3</v>
      </c>
      <c r="BL134" s="42" t="s">
        <v>197</v>
      </c>
      <c r="BM134" t="s">
        <v>1296</v>
      </c>
      <c r="BN134" t="s">
        <v>1288</v>
      </c>
    </row>
    <row r="135" spans="2:66" x14ac:dyDescent="0.3">
      <c r="B135" s="54">
        <v>127</v>
      </c>
      <c r="C135" s="54">
        <v>40</v>
      </c>
      <c r="D135" s="54" t="s">
        <v>397</v>
      </c>
      <c r="E135" s="42" t="s">
        <v>1281</v>
      </c>
      <c r="F135" s="42">
        <v>3</v>
      </c>
      <c r="G135" s="42" t="s">
        <v>899</v>
      </c>
      <c r="H135" s="42" t="s">
        <v>633</v>
      </c>
      <c r="I135" s="42"/>
      <c r="J135" s="42" t="s">
        <v>900</v>
      </c>
      <c r="K135" s="42" t="s">
        <v>692</v>
      </c>
      <c r="L135" s="42">
        <v>550</v>
      </c>
      <c r="M135" s="42">
        <v>40</v>
      </c>
      <c r="N135" s="42">
        <f t="shared" si="30"/>
        <v>7.5</v>
      </c>
      <c r="O135" s="42" t="s">
        <v>1365</v>
      </c>
      <c r="P135" s="44">
        <v>0.53</v>
      </c>
      <c r="Q135" s="42" t="s">
        <v>197</v>
      </c>
      <c r="R135" s="42" t="s">
        <v>197</v>
      </c>
      <c r="S135" s="46">
        <f t="shared" si="31"/>
        <v>7.7400000000000012E-3</v>
      </c>
      <c r="T135" s="42" t="s">
        <v>197</v>
      </c>
      <c r="U135" s="44">
        <v>0.6</v>
      </c>
      <c r="V135" s="42">
        <v>8.1</v>
      </c>
      <c r="W135" s="42" t="s">
        <v>197</v>
      </c>
      <c r="X135" s="42" t="s">
        <v>1396</v>
      </c>
      <c r="Y135" s="42" t="s">
        <v>880</v>
      </c>
      <c r="Z135" s="42" t="s">
        <v>694</v>
      </c>
      <c r="AA135" s="42" t="s">
        <v>452</v>
      </c>
      <c r="AB135" s="42">
        <v>20</v>
      </c>
      <c r="AC135" s="42">
        <v>758</v>
      </c>
      <c r="AD135" s="44">
        <v>0.02</v>
      </c>
      <c r="AE135" s="42" t="s">
        <v>1368</v>
      </c>
      <c r="AF135" s="42" t="s">
        <v>1369</v>
      </c>
      <c r="AG135" s="42" t="s">
        <v>1366</v>
      </c>
      <c r="AH135" s="42" t="s">
        <v>449</v>
      </c>
      <c r="AI135" s="43">
        <v>7.0000000000000007E-2</v>
      </c>
      <c r="AJ135" s="43">
        <v>7.0000000000000007E-2</v>
      </c>
      <c r="AK135" s="49">
        <f t="shared" si="32"/>
        <v>0.73199999999999998</v>
      </c>
      <c r="AL135" s="45">
        <v>0.73199999999999998</v>
      </c>
      <c r="AM135" s="51">
        <f t="shared" si="33"/>
        <v>3.0097500661909797E-2</v>
      </c>
      <c r="AN135" s="51">
        <v>6.1999999999999998E-3</v>
      </c>
      <c r="AO135" s="42" t="s">
        <v>197</v>
      </c>
      <c r="AP135" s="51">
        <f t="shared" si="34"/>
        <v>0.16170249933809014</v>
      </c>
      <c r="AQ135" s="42" t="s">
        <v>197</v>
      </c>
      <c r="AR135" s="42" t="s">
        <v>197</v>
      </c>
      <c r="AS135" s="42" t="s">
        <v>197</v>
      </c>
      <c r="AT135" s="42">
        <v>0.49</v>
      </c>
      <c r="AU135" s="42">
        <v>0.49</v>
      </c>
      <c r="AV135" s="47">
        <f t="shared" si="35"/>
        <v>0.16583688536544455</v>
      </c>
      <c r="AW135" s="55">
        <f t="shared" si="27"/>
        <v>137.68508563734972</v>
      </c>
      <c r="AX135" s="42">
        <v>9.9600000000000009</v>
      </c>
      <c r="AY135" s="42" t="s">
        <v>197</v>
      </c>
      <c r="AZ135" s="42">
        <v>5.4</v>
      </c>
      <c r="BA135" s="42" t="s">
        <v>197</v>
      </c>
      <c r="BB135" s="42">
        <v>228.3</v>
      </c>
      <c r="BC135" s="42" t="s">
        <v>197</v>
      </c>
      <c r="BD135" s="42" t="s">
        <v>197</v>
      </c>
      <c r="BE135" s="42" t="s">
        <v>859</v>
      </c>
      <c r="BF135" s="42" t="s">
        <v>197</v>
      </c>
      <c r="BG135" s="42" t="s">
        <v>197</v>
      </c>
      <c r="BH135" s="42" t="s">
        <v>197</v>
      </c>
      <c r="BI135" s="42" t="s">
        <v>197</v>
      </c>
      <c r="BJ135" s="42">
        <v>-36.4</v>
      </c>
      <c r="BK135" s="42">
        <v>-14.3</v>
      </c>
      <c r="BL135" s="42" t="s">
        <v>197</v>
      </c>
      <c r="BM135" t="s">
        <v>1297</v>
      </c>
      <c r="BN135" t="s">
        <v>1289</v>
      </c>
    </row>
    <row r="136" spans="2:66" x14ac:dyDescent="0.3">
      <c r="B136" s="54">
        <v>128</v>
      </c>
      <c r="C136" s="54">
        <v>40</v>
      </c>
      <c r="D136" s="54" t="s">
        <v>397</v>
      </c>
      <c r="E136" s="42" t="s">
        <v>1282</v>
      </c>
      <c r="F136" s="42">
        <v>3</v>
      </c>
      <c r="G136" s="42" t="s">
        <v>899</v>
      </c>
      <c r="H136" s="42" t="s">
        <v>633</v>
      </c>
      <c r="I136" s="42"/>
      <c r="J136" s="42" t="s">
        <v>900</v>
      </c>
      <c r="K136" s="42" t="s">
        <v>692</v>
      </c>
      <c r="L136" s="42">
        <v>550</v>
      </c>
      <c r="M136" s="42">
        <v>40</v>
      </c>
      <c r="N136" s="42">
        <f t="shared" si="30"/>
        <v>7.5</v>
      </c>
      <c r="O136" s="42" t="s">
        <v>1365</v>
      </c>
      <c r="P136" s="44">
        <v>0.53</v>
      </c>
      <c r="Q136" s="42" t="s">
        <v>197</v>
      </c>
      <c r="R136" s="42" t="s">
        <v>197</v>
      </c>
      <c r="S136" s="46">
        <f t="shared" si="31"/>
        <v>7.7400000000000012E-3</v>
      </c>
      <c r="T136" s="42" t="s">
        <v>197</v>
      </c>
      <c r="U136" s="44">
        <v>0.6</v>
      </c>
      <c r="V136" s="42">
        <v>8.1</v>
      </c>
      <c r="W136" s="42" t="s">
        <v>197</v>
      </c>
      <c r="X136" s="42" t="s">
        <v>1396</v>
      </c>
      <c r="Y136" s="42" t="s">
        <v>880</v>
      </c>
      <c r="Z136" s="42" t="s">
        <v>694</v>
      </c>
      <c r="AA136" s="42" t="s">
        <v>452</v>
      </c>
      <c r="AB136" s="42">
        <v>20</v>
      </c>
      <c r="AC136" s="42">
        <v>758</v>
      </c>
      <c r="AD136" s="44">
        <v>0.02</v>
      </c>
      <c r="AE136" s="42" t="s">
        <v>1368</v>
      </c>
      <c r="AF136" s="42" t="s">
        <v>1369</v>
      </c>
      <c r="AG136" s="42" t="s">
        <v>1366</v>
      </c>
      <c r="AH136" s="42" t="s">
        <v>449</v>
      </c>
      <c r="AI136" s="43">
        <v>7.0000000000000007E-2</v>
      </c>
      <c r="AJ136" s="43">
        <v>7.0000000000000007E-2</v>
      </c>
      <c r="AK136" s="49">
        <f t="shared" si="32"/>
        <v>0.73199999999999998</v>
      </c>
      <c r="AL136" s="45">
        <v>0.73199999999999998</v>
      </c>
      <c r="AM136" s="51">
        <f t="shared" si="33"/>
        <v>3.0097500661909797E-2</v>
      </c>
      <c r="AN136" s="51">
        <v>6.1999999999999998E-3</v>
      </c>
      <c r="AO136" s="42" t="s">
        <v>197</v>
      </c>
      <c r="AP136" s="51">
        <f t="shared" si="34"/>
        <v>0.16170249933809014</v>
      </c>
      <c r="AQ136" s="42" t="s">
        <v>197</v>
      </c>
      <c r="AR136" s="42" t="s">
        <v>197</v>
      </c>
      <c r="AS136" s="42" t="s">
        <v>197</v>
      </c>
      <c r="AT136" s="42">
        <v>0.49</v>
      </c>
      <c r="AU136" s="42">
        <v>0.49</v>
      </c>
      <c r="AV136" s="47">
        <f t="shared" si="35"/>
        <v>0.16583688536544455</v>
      </c>
      <c r="AW136" s="55">
        <f t="shared" si="27"/>
        <v>137.68508563734972</v>
      </c>
      <c r="AX136" s="42">
        <v>9.9600000000000009</v>
      </c>
      <c r="AY136" s="42" t="s">
        <v>197</v>
      </c>
      <c r="AZ136" s="42">
        <v>5.4</v>
      </c>
      <c r="BA136" s="42" t="s">
        <v>197</v>
      </c>
      <c r="BB136" s="42">
        <v>228.3</v>
      </c>
      <c r="BC136" s="42" t="s">
        <v>197</v>
      </c>
      <c r="BD136" s="42" t="s">
        <v>197</v>
      </c>
      <c r="BE136" s="42" t="s">
        <v>859</v>
      </c>
      <c r="BF136" s="42" t="s">
        <v>197</v>
      </c>
      <c r="BG136" s="42" t="s">
        <v>197</v>
      </c>
      <c r="BH136" s="42" t="s">
        <v>197</v>
      </c>
      <c r="BI136" s="42" t="s">
        <v>197</v>
      </c>
      <c r="BJ136" s="42">
        <v>-36.4</v>
      </c>
      <c r="BK136" s="42">
        <v>-14.3</v>
      </c>
      <c r="BL136" s="42" t="s">
        <v>197</v>
      </c>
      <c r="BM136" s="42" t="s">
        <v>1298</v>
      </c>
      <c r="BN136" s="42" t="s">
        <v>1290</v>
      </c>
    </row>
    <row r="137" spans="2:66" x14ac:dyDescent="0.3">
      <c r="B137" s="54">
        <v>129</v>
      </c>
      <c r="C137" s="54">
        <v>40</v>
      </c>
      <c r="D137" s="54" t="s">
        <v>397</v>
      </c>
      <c r="E137" s="42" t="s">
        <v>1283</v>
      </c>
      <c r="F137" s="42">
        <v>3</v>
      </c>
      <c r="G137" s="42" t="s">
        <v>899</v>
      </c>
      <c r="H137" s="42" t="s">
        <v>633</v>
      </c>
      <c r="I137" s="42"/>
      <c r="J137" s="42" t="s">
        <v>900</v>
      </c>
      <c r="K137" s="42" t="s">
        <v>692</v>
      </c>
      <c r="L137" s="42">
        <v>550</v>
      </c>
      <c r="M137" s="42">
        <v>40</v>
      </c>
      <c r="N137" s="42">
        <f t="shared" si="30"/>
        <v>7.5</v>
      </c>
      <c r="O137" s="42" t="s">
        <v>1365</v>
      </c>
      <c r="P137" s="44">
        <v>0.53</v>
      </c>
      <c r="Q137" s="42" t="s">
        <v>197</v>
      </c>
      <c r="R137" s="42" t="s">
        <v>197</v>
      </c>
      <c r="S137" s="46">
        <f t="shared" si="31"/>
        <v>7.7400000000000012E-3</v>
      </c>
      <c r="T137" s="42" t="s">
        <v>197</v>
      </c>
      <c r="U137" s="44">
        <v>0.6</v>
      </c>
      <c r="V137" s="42">
        <v>8.1</v>
      </c>
      <c r="W137" s="42" t="s">
        <v>197</v>
      </c>
      <c r="X137" s="42" t="s">
        <v>1396</v>
      </c>
      <c r="Y137" s="42" t="s">
        <v>880</v>
      </c>
      <c r="Z137" s="42" t="s">
        <v>694</v>
      </c>
      <c r="AA137" s="42" t="s">
        <v>452</v>
      </c>
      <c r="AB137" s="42">
        <v>20</v>
      </c>
      <c r="AC137" s="42">
        <v>758</v>
      </c>
      <c r="AD137" s="44">
        <v>0.02</v>
      </c>
      <c r="AE137" s="42" t="s">
        <v>1368</v>
      </c>
      <c r="AF137" s="42" t="s">
        <v>1369</v>
      </c>
      <c r="AG137" s="42" t="s">
        <v>1366</v>
      </c>
      <c r="AH137" s="42" t="s">
        <v>449</v>
      </c>
      <c r="AI137" s="43">
        <v>7.0000000000000007E-2</v>
      </c>
      <c r="AJ137" s="43">
        <v>7.0000000000000007E-2</v>
      </c>
      <c r="AK137" s="49">
        <f t="shared" si="32"/>
        <v>0.73199999999999998</v>
      </c>
      <c r="AL137" s="45">
        <v>0.73199999999999998</v>
      </c>
      <c r="AM137" s="51">
        <f t="shared" si="33"/>
        <v>3.0097500661909797E-2</v>
      </c>
      <c r="AN137" s="51">
        <v>6.1999999999999998E-3</v>
      </c>
      <c r="AO137" s="42" t="s">
        <v>197</v>
      </c>
      <c r="AP137" s="51">
        <f t="shared" si="34"/>
        <v>0.16170249933809014</v>
      </c>
      <c r="AQ137" s="42" t="s">
        <v>197</v>
      </c>
      <c r="AR137" s="42" t="s">
        <v>197</v>
      </c>
      <c r="AS137" s="42" t="s">
        <v>197</v>
      </c>
      <c r="AT137" s="42">
        <v>0.49</v>
      </c>
      <c r="AU137" s="42">
        <v>0.49</v>
      </c>
      <c r="AV137" s="47">
        <f t="shared" si="35"/>
        <v>0.16583688536544455</v>
      </c>
      <c r="AW137" s="55">
        <f t="shared" si="27"/>
        <v>137.68508563734972</v>
      </c>
      <c r="AX137" s="42">
        <v>9.9600000000000009</v>
      </c>
      <c r="AY137" s="42" t="s">
        <v>197</v>
      </c>
      <c r="AZ137" s="42">
        <v>5.4</v>
      </c>
      <c r="BA137" s="42" t="s">
        <v>197</v>
      </c>
      <c r="BB137" s="42">
        <v>228.3</v>
      </c>
      <c r="BC137" s="42" t="s">
        <v>197</v>
      </c>
      <c r="BD137" s="42" t="s">
        <v>197</v>
      </c>
      <c r="BE137" s="42" t="s">
        <v>859</v>
      </c>
      <c r="BF137" s="42" t="s">
        <v>197</v>
      </c>
      <c r="BG137" s="42" t="s">
        <v>197</v>
      </c>
      <c r="BH137" s="42" t="s">
        <v>197</v>
      </c>
      <c r="BI137" s="42" t="s">
        <v>197</v>
      </c>
      <c r="BJ137" s="42">
        <v>-36.4</v>
      </c>
      <c r="BK137" s="42">
        <v>-14.3</v>
      </c>
      <c r="BL137" s="42" t="s">
        <v>197</v>
      </c>
      <c r="BM137" s="42" t="s">
        <v>1299</v>
      </c>
      <c r="BN137" s="42" t="s">
        <v>1291</v>
      </c>
    </row>
    <row r="138" spans="2:66" x14ac:dyDescent="0.3">
      <c r="B138" s="42">
        <v>130</v>
      </c>
      <c r="C138" s="42">
        <v>41</v>
      </c>
      <c r="D138" s="42" t="s">
        <v>546</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197</v>
      </c>
      <c r="BM138" s="42" t="s">
        <v>197</v>
      </c>
      <c r="BN138" s="42" t="s">
        <v>197</v>
      </c>
    </row>
    <row r="139" spans="2:66" x14ac:dyDescent="0.3">
      <c r="B139" s="42">
        <v>131</v>
      </c>
      <c r="C139" s="42">
        <v>41</v>
      </c>
      <c r="D139" s="42" t="s">
        <v>546</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197</v>
      </c>
      <c r="BM139" s="42" t="s">
        <v>197</v>
      </c>
      <c r="BN139" s="42" t="s">
        <v>197</v>
      </c>
    </row>
    <row r="140" spans="2:66" x14ac:dyDescent="0.3">
      <c r="B140" s="42">
        <v>132</v>
      </c>
      <c r="C140" s="42">
        <v>41</v>
      </c>
      <c r="D140" s="42" t="s">
        <v>546</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197</v>
      </c>
      <c r="BM140" s="42" t="s">
        <v>197</v>
      </c>
      <c r="BN140" s="42" t="s">
        <v>197</v>
      </c>
    </row>
    <row r="141" spans="2:66" x14ac:dyDescent="0.3">
      <c r="B141" s="42">
        <v>133</v>
      </c>
      <c r="C141" s="42">
        <v>41</v>
      </c>
      <c r="D141" s="42" t="s">
        <v>546</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197</v>
      </c>
      <c r="BM141" s="42" t="s">
        <v>197</v>
      </c>
      <c r="BN141" s="42" t="s">
        <v>197</v>
      </c>
    </row>
    <row r="142" spans="2:66" x14ac:dyDescent="0.3">
      <c r="B142" s="42">
        <v>134</v>
      </c>
      <c r="C142" s="42">
        <v>42</v>
      </c>
      <c r="D142" s="42" t="s">
        <v>551</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197</v>
      </c>
      <c r="BM142" s="42" t="s">
        <v>197</v>
      </c>
      <c r="BN142" s="42" t="s">
        <v>197</v>
      </c>
    </row>
    <row r="143" spans="2:66" x14ac:dyDescent="0.3">
      <c r="B143" s="42">
        <v>135</v>
      </c>
      <c r="C143" s="42">
        <v>42</v>
      </c>
      <c r="D143" s="42" t="s">
        <v>551</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197</v>
      </c>
      <c r="BM143" s="42" t="s">
        <v>197</v>
      </c>
      <c r="BN143" s="42" t="s">
        <v>197</v>
      </c>
    </row>
    <row r="144" spans="2:66" x14ac:dyDescent="0.3">
      <c r="B144" s="42">
        <v>136</v>
      </c>
      <c r="C144" s="42">
        <v>42</v>
      </c>
      <c r="D144" s="42" t="s">
        <v>551</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197</v>
      </c>
      <c r="BM144" s="42" t="s">
        <v>197</v>
      </c>
      <c r="BN144" s="42" t="s">
        <v>197</v>
      </c>
    </row>
    <row r="145" spans="2:66" x14ac:dyDescent="0.3">
      <c r="B145" s="42">
        <v>137</v>
      </c>
      <c r="C145" s="42">
        <v>42</v>
      </c>
      <c r="D145" s="42" t="s">
        <v>551</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197</v>
      </c>
      <c r="BM145" s="42" t="s">
        <v>197</v>
      </c>
      <c r="BN145" s="42" t="s">
        <v>197</v>
      </c>
    </row>
    <row r="146" spans="2:66" x14ac:dyDescent="0.3">
      <c r="B146" s="42">
        <v>138</v>
      </c>
      <c r="C146" s="42">
        <v>42</v>
      </c>
      <c r="D146" s="42" t="s">
        <v>551</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197</v>
      </c>
      <c r="BM146" s="42" t="s">
        <v>197</v>
      </c>
      <c r="BN146" s="42" t="s">
        <v>197</v>
      </c>
    </row>
    <row r="147" spans="2:66" x14ac:dyDescent="0.3">
      <c r="B147" s="42">
        <v>139</v>
      </c>
      <c r="C147" s="42">
        <v>43</v>
      </c>
      <c r="D147" s="42" t="s">
        <v>556</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197</v>
      </c>
      <c r="BM147" s="42" t="s">
        <v>197</v>
      </c>
      <c r="BN147" s="42" t="s">
        <v>197</v>
      </c>
    </row>
    <row r="148" spans="2:66" x14ac:dyDescent="0.3">
      <c r="B148" s="42">
        <v>140</v>
      </c>
      <c r="C148" s="42">
        <v>43</v>
      </c>
      <c r="D148" s="42" t="s">
        <v>556</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197</v>
      </c>
      <c r="BM148" s="42" t="s">
        <v>197</v>
      </c>
      <c r="BN148" s="42" t="s">
        <v>197</v>
      </c>
    </row>
    <row r="149" spans="2:66" x14ac:dyDescent="0.3">
      <c r="B149" s="42">
        <v>141</v>
      </c>
      <c r="C149" s="42">
        <v>43</v>
      </c>
      <c r="D149" s="42" t="s">
        <v>556</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197</v>
      </c>
      <c r="BM149" s="42" t="s">
        <v>197</v>
      </c>
      <c r="BN149" s="42" t="s">
        <v>197</v>
      </c>
    </row>
    <row r="150" spans="2:66" x14ac:dyDescent="0.3">
      <c r="B150" s="42">
        <v>142</v>
      </c>
      <c r="C150" s="42">
        <v>43</v>
      </c>
      <c r="D150" s="42" t="s">
        <v>556</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197</v>
      </c>
      <c r="BM150" s="42" t="s">
        <v>197</v>
      </c>
      <c r="BN150" s="42" t="s">
        <v>197</v>
      </c>
    </row>
    <row r="151" spans="2:66" x14ac:dyDescent="0.3">
      <c r="B151" s="42">
        <v>143</v>
      </c>
      <c r="C151" s="42">
        <v>43</v>
      </c>
      <c r="D151" s="42" t="s">
        <v>556</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197</v>
      </c>
      <c r="BM151" s="42" t="s">
        <v>197</v>
      </c>
      <c r="BN151" s="42" t="s">
        <v>197</v>
      </c>
    </row>
    <row r="152" spans="2:66" x14ac:dyDescent="0.3">
      <c r="B152" s="42">
        <v>144</v>
      </c>
      <c r="C152" s="42">
        <v>44</v>
      </c>
      <c r="D152" s="42" t="s">
        <v>561</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197</v>
      </c>
      <c r="BM152" s="42" t="s">
        <v>197</v>
      </c>
      <c r="BN152" s="42" t="s">
        <v>197</v>
      </c>
    </row>
    <row r="153" spans="2:66" x14ac:dyDescent="0.3">
      <c r="B153" s="42">
        <v>145</v>
      </c>
      <c r="C153" s="42">
        <v>44</v>
      </c>
      <c r="D153" s="42" t="s">
        <v>561</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197</v>
      </c>
      <c r="BM153" s="42" t="s">
        <v>197</v>
      </c>
      <c r="BN153" s="42" t="s">
        <v>197</v>
      </c>
    </row>
    <row r="154" spans="2:66" x14ac:dyDescent="0.3">
      <c r="B154" s="42">
        <v>146</v>
      </c>
      <c r="C154" s="42">
        <v>44</v>
      </c>
      <c r="D154" s="42" t="s">
        <v>561</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197</v>
      </c>
      <c r="BM154" s="42" t="s">
        <v>197</v>
      </c>
      <c r="BN154" s="42" t="s">
        <v>197</v>
      </c>
    </row>
    <row r="155" spans="2:66" x14ac:dyDescent="0.3">
      <c r="B155" s="42">
        <v>147</v>
      </c>
      <c r="C155" s="42">
        <v>44</v>
      </c>
      <c r="D155" s="42" t="s">
        <v>561</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197</v>
      </c>
      <c r="BM155" s="42" t="s">
        <v>197</v>
      </c>
      <c r="BN155" s="42" t="s">
        <v>197</v>
      </c>
    </row>
    <row r="156" spans="2:66" x14ac:dyDescent="0.3">
      <c r="B156" s="42">
        <v>148</v>
      </c>
      <c r="C156" s="42">
        <v>44</v>
      </c>
      <c r="D156" s="42" t="s">
        <v>561</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197</v>
      </c>
      <c r="BM156" s="42" t="s">
        <v>197</v>
      </c>
      <c r="BN156" s="42" t="s">
        <v>197</v>
      </c>
    </row>
    <row r="157" spans="2:66" x14ac:dyDescent="0.3">
      <c r="B157" s="42">
        <v>149</v>
      </c>
      <c r="C157" s="42">
        <v>44</v>
      </c>
      <c r="D157" s="42" t="s">
        <v>561</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197</v>
      </c>
      <c r="BM157" s="42" t="s">
        <v>197</v>
      </c>
      <c r="BN157" s="42" t="s">
        <v>197</v>
      </c>
    </row>
    <row r="158" spans="2:66" x14ac:dyDescent="0.3">
      <c r="B158" s="42">
        <v>150</v>
      </c>
      <c r="C158" s="42">
        <v>44</v>
      </c>
      <c r="D158" s="42" t="s">
        <v>561</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197</v>
      </c>
      <c r="BM158" s="42" t="s">
        <v>197</v>
      </c>
      <c r="BN158" s="42" t="s">
        <v>197</v>
      </c>
    </row>
    <row r="159" spans="2:66" x14ac:dyDescent="0.3">
      <c r="B159" s="42">
        <v>151</v>
      </c>
      <c r="C159" s="42">
        <v>44</v>
      </c>
      <c r="D159" s="42" t="s">
        <v>561</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197</v>
      </c>
      <c r="BM159" s="42" t="s">
        <v>197</v>
      </c>
      <c r="BN159" s="42" t="s">
        <v>197</v>
      </c>
    </row>
    <row r="160" spans="2:66" x14ac:dyDescent="0.3">
      <c r="B160" s="42">
        <v>152</v>
      </c>
      <c r="C160" s="42">
        <v>44</v>
      </c>
      <c r="D160" s="42" t="s">
        <v>561</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197</v>
      </c>
      <c r="BM160" s="42" t="s">
        <v>197</v>
      </c>
      <c r="BN160" s="42" t="s">
        <v>197</v>
      </c>
    </row>
    <row r="161" spans="2:66" x14ac:dyDescent="0.3">
      <c r="B161" s="42">
        <v>153</v>
      </c>
      <c r="C161" s="42">
        <v>44</v>
      </c>
      <c r="D161" s="42" t="s">
        <v>561</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197</v>
      </c>
      <c r="BM161" s="42" t="s">
        <v>197</v>
      </c>
      <c r="BN161" s="42" t="s">
        <v>197</v>
      </c>
    </row>
    <row r="162" spans="2:66" x14ac:dyDescent="0.3">
      <c r="B162" s="42">
        <v>154</v>
      </c>
      <c r="C162" s="42">
        <v>44</v>
      </c>
      <c r="D162" s="42" t="s">
        <v>561</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197</v>
      </c>
      <c r="BM162" s="42" t="s">
        <v>197</v>
      </c>
      <c r="BN162" s="42" t="s">
        <v>197</v>
      </c>
    </row>
    <row r="163" spans="2:66" x14ac:dyDescent="0.3">
      <c r="B163" s="42">
        <v>155</v>
      </c>
      <c r="C163" s="42">
        <v>44</v>
      </c>
      <c r="D163" s="42" t="s">
        <v>561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197</v>
      </c>
      <c r="BM163" s="42" t="s">
        <v>197</v>
      </c>
      <c r="BN163" s="42" t="s">
        <v>197</v>
      </c>
    </row>
    <row r="164" spans="2:66" x14ac:dyDescent="0.3">
      <c r="B164" s="42">
        <v>156</v>
      </c>
      <c r="C164" s="42">
        <v>44</v>
      </c>
      <c r="D164" s="42" t="s">
        <v>561</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197</v>
      </c>
      <c r="BM164" s="42" t="s">
        <v>197</v>
      </c>
      <c r="BN164" s="42" t="s">
        <v>197</v>
      </c>
    </row>
    <row r="165" spans="2:66" x14ac:dyDescent="0.3">
      <c r="B165" s="42">
        <v>157</v>
      </c>
      <c r="C165" s="42">
        <v>44</v>
      </c>
      <c r="D165" s="42" t="s">
        <v>561</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197</v>
      </c>
      <c r="BM165" s="42" t="s">
        <v>197</v>
      </c>
      <c r="BN165" s="42" t="s">
        <v>197</v>
      </c>
    </row>
    <row r="166" spans="2:66" x14ac:dyDescent="0.3">
      <c r="B166" s="42">
        <v>158</v>
      </c>
      <c r="C166" s="42">
        <v>44</v>
      </c>
      <c r="D166" s="42" t="s">
        <v>561</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197</v>
      </c>
      <c r="BM166" s="42" t="s">
        <v>197</v>
      </c>
      <c r="BN166" s="42" t="s">
        <v>197</v>
      </c>
    </row>
    <row r="167" spans="2:66" x14ac:dyDescent="0.3">
      <c r="B167" s="42">
        <v>159</v>
      </c>
      <c r="C167" s="42">
        <v>45</v>
      </c>
      <c r="D167" s="42" t="s">
        <v>566</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197</v>
      </c>
      <c r="BM167" s="42" t="s">
        <v>197</v>
      </c>
      <c r="BN167" s="42" t="s">
        <v>197</v>
      </c>
    </row>
    <row r="168" spans="2:66" x14ac:dyDescent="0.3">
      <c r="B168" s="42">
        <v>160</v>
      </c>
      <c r="C168" s="42">
        <v>45</v>
      </c>
      <c r="D168" s="42" t="s">
        <v>566</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197</v>
      </c>
      <c r="BM168" s="42" t="s">
        <v>197</v>
      </c>
      <c r="BN168" s="42" t="s">
        <v>197</v>
      </c>
    </row>
    <row r="169" spans="2:66" x14ac:dyDescent="0.3">
      <c r="B169" s="42">
        <v>161</v>
      </c>
      <c r="C169" s="42">
        <v>2</v>
      </c>
      <c r="D169" s="42" t="s">
        <v>685</v>
      </c>
      <c r="E169" s="42" t="s">
        <v>739</v>
      </c>
      <c r="F169" s="42">
        <v>3</v>
      </c>
      <c r="G169" s="42" t="s">
        <v>747</v>
      </c>
      <c r="H169" s="42" t="s">
        <v>633</v>
      </c>
      <c r="I169" s="42"/>
      <c r="J169" s="42" t="s">
        <v>752</v>
      </c>
      <c r="K169" s="42" t="s">
        <v>692</v>
      </c>
      <c r="L169" s="42">
        <v>400</v>
      </c>
      <c r="M169" s="42">
        <v>180</v>
      </c>
      <c r="N169" s="42">
        <v>27</v>
      </c>
      <c r="O169" s="42" t="s">
        <v>693</v>
      </c>
      <c r="P169" s="43">
        <v>0</v>
      </c>
      <c r="Q169" s="43">
        <v>1</v>
      </c>
      <c r="R169" s="43">
        <v>0</v>
      </c>
      <c r="S169" s="43">
        <v>0</v>
      </c>
      <c r="T169" s="42" t="s">
        <v>754</v>
      </c>
      <c r="U169" s="44">
        <v>0.65</v>
      </c>
      <c r="V169" s="42" t="s">
        <v>197</v>
      </c>
      <c r="W169" s="42" t="s">
        <v>197</v>
      </c>
      <c r="X169" s="42" t="s">
        <v>755</v>
      </c>
      <c r="Y169" s="42" t="s">
        <v>1410</v>
      </c>
      <c r="Z169" s="42" t="s">
        <v>694</v>
      </c>
      <c r="AA169" s="42" t="s">
        <v>452</v>
      </c>
      <c r="AB169" s="42">
        <v>32</v>
      </c>
      <c r="AC169" s="42">
        <v>365</v>
      </c>
      <c r="AD169" s="43">
        <v>0.1</v>
      </c>
      <c r="AE169" s="42" t="s">
        <v>696</v>
      </c>
      <c r="AF169" s="42" t="s">
        <v>697</v>
      </c>
      <c r="AG169" s="42" t="s">
        <v>753</v>
      </c>
      <c r="AH169" s="42" t="s">
        <v>449</v>
      </c>
      <c r="AI169" s="42" t="s">
        <v>197</v>
      </c>
      <c r="AJ169" s="50">
        <v>4.0000000000000001E-3</v>
      </c>
      <c r="AK169" s="50">
        <v>0.77800000000000002</v>
      </c>
      <c r="AL169" s="50">
        <v>0.77800000000000002</v>
      </c>
      <c r="AM169" s="46">
        <v>4.0149999999999998E-2</v>
      </c>
      <c r="AN169" s="46">
        <v>3.4499999999999999E-3</v>
      </c>
      <c r="AO169" s="42" t="s">
        <v>197</v>
      </c>
      <c r="AP169" s="46">
        <f t="shared" ref="AP169:AP175" si="36">1-AJ169-AK169-AM169-AN169</f>
        <v>0.17439999999999997</v>
      </c>
      <c r="AQ169" s="42" t="s">
        <v>197</v>
      </c>
      <c r="AR169" s="42" t="s">
        <v>197</v>
      </c>
      <c r="AS169" s="42" t="s">
        <v>197</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197</v>
      </c>
      <c r="AY169" s="42" t="s">
        <v>197</v>
      </c>
      <c r="AZ169" s="42" t="s">
        <v>197</v>
      </c>
      <c r="BA169" s="42">
        <v>7.2</v>
      </c>
      <c r="BB169" s="42">
        <v>354.1</v>
      </c>
      <c r="BC169" s="49">
        <f t="shared" ref="BC169:BC175" si="40">1-AJ169-BD169</f>
        <v>0.47599999999999998</v>
      </c>
      <c r="BD169" s="45">
        <v>0.52</v>
      </c>
      <c r="BE169" s="42" t="s">
        <v>709</v>
      </c>
      <c r="BF169" s="42" t="s">
        <v>197</v>
      </c>
      <c r="BG169" s="42" t="s">
        <v>197</v>
      </c>
      <c r="BH169" s="42" t="s">
        <v>197</v>
      </c>
      <c r="BI169" s="42">
        <v>35.299999999999997</v>
      </c>
      <c r="BJ169" s="42" t="s">
        <v>197</v>
      </c>
      <c r="BK169" s="42" t="s">
        <v>197</v>
      </c>
      <c r="BL169" s="42" t="s">
        <v>197</v>
      </c>
      <c r="BM169" s="42" t="s">
        <v>197</v>
      </c>
      <c r="BN169" s="42" t="s">
        <v>197</v>
      </c>
    </row>
    <row r="170" spans="2:66" x14ac:dyDescent="0.3">
      <c r="B170" s="42">
        <v>162</v>
      </c>
      <c r="C170" s="42">
        <v>2</v>
      </c>
      <c r="D170" s="42" t="s">
        <v>685</v>
      </c>
      <c r="E170" s="42" t="s">
        <v>740</v>
      </c>
      <c r="F170" s="42">
        <v>3</v>
      </c>
      <c r="G170" s="42" t="s">
        <v>747</v>
      </c>
      <c r="H170" s="42" t="s">
        <v>633</v>
      </c>
      <c r="I170" s="42"/>
      <c r="J170" s="42" t="s">
        <v>752</v>
      </c>
      <c r="K170" s="42" t="s">
        <v>692</v>
      </c>
      <c r="L170" s="42">
        <v>525</v>
      </c>
      <c r="M170" s="42">
        <v>180</v>
      </c>
      <c r="N170" s="42">
        <v>28</v>
      </c>
      <c r="O170" s="42" t="s">
        <v>693</v>
      </c>
      <c r="P170" s="43">
        <v>0</v>
      </c>
      <c r="Q170" s="43">
        <v>1</v>
      </c>
      <c r="R170" s="43">
        <v>0</v>
      </c>
      <c r="S170" s="43">
        <v>0</v>
      </c>
      <c r="T170" s="42" t="s">
        <v>754</v>
      </c>
      <c r="U170" s="44">
        <v>0.65</v>
      </c>
      <c r="V170" s="42" t="s">
        <v>197</v>
      </c>
      <c r="W170" s="42" t="s">
        <v>197</v>
      </c>
      <c r="X170" s="42" t="s">
        <v>755</v>
      </c>
      <c r="Y170" s="42" t="s">
        <v>1410</v>
      </c>
      <c r="Z170" s="42" t="s">
        <v>694</v>
      </c>
      <c r="AA170" s="42" t="s">
        <v>452</v>
      </c>
      <c r="AB170" s="42">
        <v>32</v>
      </c>
      <c r="AC170" s="42">
        <v>365</v>
      </c>
      <c r="AD170" s="43">
        <v>0.1</v>
      </c>
      <c r="AE170" s="42" t="s">
        <v>696</v>
      </c>
      <c r="AF170" s="42" t="s">
        <v>697</v>
      </c>
      <c r="AG170" s="42" t="s">
        <v>753</v>
      </c>
      <c r="AH170" s="42" t="s">
        <v>449</v>
      </c>
      <c r="AI170" s="42" t="s">
        <v>197</v>
      </c>
      <c r="AJ170" s="50">
        <v>1.3000000000000001E-2</v>
      </c>
      <c r="AK170" s="50">
        <v>0.85400000000000009</v>
      </c>
      <c r="AL170" s="50">
        <v>0.85400000000000009</v>
      </c>
      <c r="AM170" s="46">
        <v>3.0899999999999997E-2</v>
      </c>
      <c r="AN170" s="46">
        <v>2.15E-3</v>
      </c>
      <c r="AO170" s="42" t="s">
        <v>197</v>
      </c>
      <c r="AP170" s="46">
        <f t="shared" si="36"/>
        <v>9.99499999999999E-2</v>
      </c>
      <c r="AQ170" s="42" t="s">
        <v>197</v>
      </c>
      <c r="AR170" s="42" t="s">
        <v>197</v>
      </c>
      <c r="AS170" s="42" t="s">
        <v>197</v>
      </c>
      <c r="AT170" s="47">
        <f t="shared" si="37"/>
        <v>0.43119859505226082</v>
      </c>
      <c r="AU170" s="47">
        <f t="shared" si="38"/>
        <v>0.43119859505226082</v>
      </c>
      <c r="AV170" s="47">
        <f t="shared" ref="AV170:AV175" si="41">AP170/AL170*12.0107/15.999</f>
        <v>8.7861863219495615E-2</v>
      </c>
      <c r="AW170" s="48">
        <f t="shared" si="39"/>
        <v>463.2195904388355</v>
      </c>
      <c r="AX170" s="42" t="s">
        <v>197</v>
      </c>
      <c r="AY170" s="42" t="s">
        <v>197</v>
      </c>
      <c r="AZ170" s="42" t="s">
        <v>197</v>
      </c>
      <c r="BA170" s="42">
        <v>386.5</v>
      </c>
      <c r="BB170" s="42">
        <v>598.1</v>
      </c>
      <c r="BC170" s="49">
        <f t="shared" si="40"/>
        <v>0.59599999999999997</v>
      </c>
      <c r="BD170" s="45">
        <v>0.39100000000000001</v>
      </c>
      <c r="BE170" s="42" t="s">
        <v>709</v>
      </c>
      <c r="BF170" s="42" t="s">
        <v>197</v>
      </c>
      <c r="BG170" s="42" t="s">
        <v>197</v>
      </c>
      <c r="BH170" s="42" t="s">
        <v>197</v>
      </c>
      <c r="BI170" s="42">
        <v>30.3</v>
      </c>
      <c r="BJ170" s="42" t="s">
        <v>197</v>
      </c>
      <c r="BK170" s="42" t="s">
        <v>197</v>
      </c>
      <c r="BL170" s="42" t="s">
        <v>197</v>
      </c>
      <c r="BM170" s="42" t="s">
        <v>197</v>
      </c>
      <c r="BN170" s="42" t="s">
        <v>197</v>
      </c>
    </row>
    <row r="171" spans="2:66" x14ac:dyDescent="0.3">
      <c r="B171" s="42">
        <v>163</v>
      </c>
      <c r="C171" s="42">
        <v>2</v>
      </c>
      <c r="D171" s="42" t="s">
        <v>685</v>
      </c>
      <c r="E171" s="42" t="s">
        <v>741</v>
      </c>
      <c r="F171" s="42">
        <v>3</v>
      </c>
      <c r="G171" s="42" t="s">
        <v>749</v>
      </c>
      <c r="H171" s="42" t="s">
        <v>633</v>
      </c>
      <c r="I171" s="42"/>
      <c r="J171" s="42" t="s">
        <v>752</v>
      </c>
      <c r="K171" s="42" t="s">
        <v>692</v>
      </c>
      <c r="L171" s="42">
        <v>250</v>
      </c>
      <c r="M171" s="42">
        <v>180</v>
      </c>
      <c r="N171" s="42">
        <v>29</v>
      </c>
      <c r="O171" s="42" t="s">
        <v>693</v>
      </c>
      <c r="P171" s="43">
        <v>0</v>
      </c>
      <c r="Q171" s="43">
        <v>1</v>
      </c>
      <c r="R171" s="43">
        <v>0</v>
      </c>
      <c r="S171" s="43">
        <v>0</v>
      </c>
      <c r="T171" s="42" t="s">
        <v>754</v>
      </c>
      <c r="U171" s="44">
        <v>0.65</v>
      </c>
      <c r="V171" s="42" t="s">
        <v>197</v>
      </c>
      <c r="W171" s="42" t="s">
        <v>197</v>
      </c>
      <c r="X171" s="42" t="s">
        <v>755</v>
      </c>
      <c r="Y171" s="42" t="s">
        <v>1410</v>
      </c>
      <c r="Z171" s="42" t="s">
        <v>694</v>
      </c>
      <c r="AA171" s="42" t="s">
        <v>452</v>
      </c>
      <c r="AB171" s="42">
        <v>32</v>
      </c>
      <c r="AC171" s="42">
        <v>365</v>
      </c>
      <c r="AD171" s="43">
        <v>0.1</v>
      </c>
      <c r="AE171" s="42" t="s">
        <v>696</v>
      </c>
      <c r="AF171" s="42" t="s">
        <v>697</v>
      </c>
      <c r="AG171" s="42" t="s">
        <v>753</v>
      </c>
      <c r="AH171" s="42" t="s">
        <v>449</v>
      </c>
      <c r="AI171" s="42" t="s">
        <v>197</v>
      </c>
      <c r="AJ171" s="50">
        <v>1.3999999999999999E-2</v>
      </c>
      <c r="AK171" s="50">
        <v>0.55200000000000005</v>
      </c>
      <c r="AL171" s="50">
        <v>0.55200000000000005</v>
      </c>
      <c r="AM171" s="46">
        <v>3.0800000000000001E-2</v>
      </c>
      <c r="AN171" s="46">
        <v>2.2000000000000001E-3</v>
      </c>
      <c r="AO171" s="42" t="s">
        <v>197</v>
      </c>
      <c r="AP171" s="46">
        <f t="shared" si="36"/>
        <v>0.40099999999999997</v>
      </c>
      <c r="AQ171" s="42" t="s">
        <v>197</v>
      </c>
      <c r="AR171" s="42" t="s">
        <v>197</v>
      </c>
      <c r="AS171" s="42" t="s">
        <v>197</v>
      </c>
      <c r="AT171" s="47">
        <f t="shared" si="37"/>
        <v>0.66494904585729031</v>
      </c>
      <c r="AU171" s="47">
        <f t="shared" si="38"/>
        <v>0.66494904585729031</v>
      </c>
      <c r="AV171" s="47">
        <f t="shared" si="41"/>
        <v>0.54535685427803005</v>
      </c>
      <c r="AW171" s="48">
        <f t="shared" si="39"/>
        <v>292.60645621290718</v>
      </c>
      <c r="AX171" s="42" t="s">
        <v>197</v>
      </c>
      <c r="AY171" s="42" t="s">
        <v>197</v>
      </c>
      <c r="AZ171" s="42" t="s">
        <v>197</v>
      </c>
      <c r="BA171" s="42">
        <v>38.200000000000003</v>
      </c>
      <c r="BB171" s="42">
        <v>525.4</v>
      </c>
      <c r="BC171" s="49">
        <f t="shared" si="40"/>
        <v>0.32599999999999996</v>
      </c>
      <c r="BD171" s="45">
        <v>0.66</v>
      </c>
      <c r="BE171" s="42" t="s">
        <v>709</v>
      </c>
      <c r="BF171" s="42" t="s">
        <v>197</v>
      </c>
      <c r="BG171" s="42" t="s">
        <v>197</v>
      </c>
      <c r="BH171" s="42" t="s">
        <v>197</v>
      </c>
      <c r="BI171" s="42">
        <v>44.1</v>
      </c>
      <c r="BJ171" s="42" t="s">
        <v>197</v>
      </c>
      <c r="BK171" s="42" t="s">
        <v>197</v>
      </c>
      <c r="BL171" s="42" t="s">
        <v>197</v>
      </c>
      <c r="BM171" s="42" t="s">
        <v>197</v>
      </c>
      <c r="BN171" s="42" t="s">
        <v>197</v>
      </c>
    </row>
    <row r="172" spans="2:66" x14ac:dyDescent="0.3">
      <c r="B172" s="42">
        <v>164</v>
      </c>
      <c r="C172" s="42">
        <v>2</v>
      </c>
      <c r="D172" s="42" t="s">
        <v>685</v>
      </c>
      <c r="E172" s="42" t="s">
        <v>742</v>
      </c>
      <c r="F172" s="42">
        <v>3</v>
      </c>
      <c r="G172" s="42" t="s">
        <v>749</v>
      </c>
      <c r="H172" s="42" t="s">
        <v>633</v>
      </c>
      <c r="I172" s="42"/>
      <c r="J172" s="42" t="s">
        <v>752</v>
      </c>
      <c r="K172" s="42" t="s">
        <v>692</v>
      </c>
      <c r="L172" s="42">
        <v>525</v>
      </c>
      <c r="M172" s="42">
        <v>180</v>
      </c>
      <c r="N172" s="42">
        <v>30</v>
      </c>
      <c r="O172" s="42" t="s">
        <v>693</v>
      </c>
      <c r="P172" s="43">
        <v>0</v>
      </c>
      <c r="Q172" s="43">
        <v>1</v>
      </c>
      <c r="R172" s="43">
        <v>0</v>
      </c>
      <c r="S172" s="43">
        <v>0</v>
      </c>
      <c r="T172" s="42" t="s">
        <v>754</v>
      </c>
      <c r="U172" s="44">
        <v>0.65</v>
      </c>
      <c r="V172" s="42" t="s">
        <v>197</v>
      </c>
      <c r="W172" s="42" t="s">
        <v>197</v>
      </c>
      <c r="X172" s="42" t="s">
        <v>755</v>
      </c>
      <c r="Y172" s="42" t="s">
        <v>1410</v>
      </c>
      <c r="Z172" s="42" t="s">
        <v>694</v>
      </c>
      <c r="AA172" s="42" t="s">
        <v>452</v>
      </c>
      <c r="AB172" s="42">
        <v>32</v>
      </c>
      <c r="AC172" s="42">
        <v>365</v>
      </c>
      <c r="AD172" s="43">
        <v>0.1</v>
      </c>
      <c r="AE172" s="42" t="s">
        <v>696</v>
      </c>
      <c r="AF172" s="42" t="s">
        <v>697</v>
      </c>
      <c r="AG172" s="42" t="s">
        <v>753</v>
      </c>
      <c r="AH172" s="42" t="s">
        <v>449</v>
      </c>
      <c r="AI172" s="42" t="s">
        <v>197</v>
      </c>
      <c r="AJ172" s="50">
        <v>6.8000000000000005E-2</v>
      </c>
      <c r="AK172" s="50">
        <v>0.75099999999999989</v>
      </c>
      <c r="AL172" s="50">
        <v>0.75099999999999989</v>
      </c>
      <c r="AM172" s="46">
        <v>2.87E-2</v>
      </c>
      <c r="AN172" s="46">
        <v>2.8500000000000001E-3</v>
      </c>
      <c r="AO172" s="42" t="s">
        <v>197</v>
      </c>
      <c r="AP172" s="46">
        <f t="shared" si="36"/>
        <v>0.14945000000000006</v>
      </c>
      <c r="AQ172" s="42" t="s">
        <v>197</v>
      </c>
      <c r="AR172" s="42" t="s">
        <v>197</v>
      </c>
      <c r="AS172" s="42" t="s">
        <v>197</v>
      </c>
      <c r="AT172" s="47">
        <f t="shared" si="37"/>
        <v>0.45542690975191252</v>
      </c>
      <c r="AU172" s="47">
        <f t="shared" si="38"/>
        <v>0.45542690975191252</v>
      </c>
      <c r="AV172" s="47">
        <f t="shared" si="41"/>
        <v>0.1493934178975401</v>
      </c>
      <c r="AW172" s="48">
        <f t="shared" si="39"/>
        <v>307.30001713384507</v>
      </c>
      <c r="AX172" s="42" t="s">
        <v>197</v>
      </c>
      <c r="AY172" s="42" t="s">
        <v>197</v>
      </c>
      <c r="AZ172" s="42" t="s">
        <v>197</v>
      </c>
      <c r="BA172" s="42">
        <v>139.69999999999999</v>
      </c>
      <c r="BB172" s="42">
        <v>501.2</v>
      </c>
      <c r="BC172" s="49">
        <f t="shared" si="40"/>
        <v>0.56799999999999995</v>
      </c>
      <c r="BD172" s="45">
        <v>0.36399999999999999</v>
      </c>
      <c r="BE172" s="42" t="s">
        <v>709</v>
      </c>
      <c r="BF172" s="42" t="s">
        <v>197</v>
      </c>
      <c r="BG172" s="42" t="s">
        <v>197</v>
      </c>
      <c r="BH172" s="42" t="s">
        <v>197</v>
      </c>
      <c r="BI172" s="42">
        <v>29.2</v>
      </c>
      <c r="BJ172" s="42" t="s">
        <v>197</v>
      </c>
      <c r="BK172" s="42" t="s">
        <v>197</v>
      </c>
      <c r="BL172" s="42" t="s">
        <v>197</v>
      </c>
      <c r="BM172" s="42" t="s">
        <v>197</v>
      </c>
      <c r="BN172" s="42" t="s">
        <v>197</v>
      </c>
    </row>
    <row r="173" spans="2:66" x14ac:dyDescent="0.3">
      <c r="B173" s="42">
        <v>165</v>
      </c>
      <c r="C173" s="42">
        <v>2</v>
      </c>
      <c r="D173" s="42" t="s">
        <v>685</v>
      </c>
      <c r="E173" s="42" t="s">
        <v>743</v>
      </c>
      <c r="F173" s="42">
        <v>3</v>
      </c>
      <c r="G173" s="42" t="s">
        <v>749</v>
      </c>
      <c r="H173" s="42" t="s">
        <v>633</v>
      </c>
      <c r="I173" s="42"/>
      <c r="J173" s="42" t="s">
        <v>752</v>
      </c>
      <c r="K173" s="42" t="s">
        <v>692</v>
      </c>
      <c r="L173" s="42">
        <v>650</v>
      </c>
      <c r="M173" s="42">
        <v>180</v>
      </c>
      <c r="N173" s="42">
        <v>31</v>
      </c>
      <c r="O173" s="42" t="s">
        <v>693</v>
      </c>
      <c r="P173" s="43">
        <v>0</v>
      </c>
      <c r="Q173" s="43">
        <v>1</v>
      </c>
      <c r="R173" s="43">
        <v>0</v>
      </c>
      <c r="S173" s="43">
        <v>0</v>
      </c>
      <c r="T173" s="42" t="s">
        <v>754</v>
      </c>
      <c r="U173" s="44">
        <v>0.65</v>
      </c>
      <c r="V173" s="42" t="s">
        <v>197</v>
      </c>
      <c r="W173" s="42" t="s">
        <v>197</v>
      </c>
      <c r="X173" s="42" t="s">
        <v>755</v>
      </c>
      <c r="Y173" s="42" t="s">
        <v>1410</v>
      </c>
      <c r="Z173" s="42" t="s">
        <v>694</v>
      </c>
      <c r="AA173" s="42" t="s">
        <v>452</v>
      </c>
      <c r="AB173" s="42">
        <v>32</v>
      </c>
      <c r="AC173" s="42">
        <v>365</v>
      </c>
      <c r="AD173" s="43">
        <v>0.1</v>
      </c>
      <c r="AE173" s="42" t="s">
        <v>696</v>
      </c>
      <c r="AF173" s="42" t="s">
        <v>697</v>
      </c>
      <c r="AG173" s="42" t="s">
        <v>753</v>
      </c>
      <c r="AH173" s="42" t="s">
        <v>449</v>
      </c>
      <c r="AI173" s="42" t="s">
        <v>197</v>
      </c>
      <c r="AJ173" s="50">
        <v>3.7000000000000005E-2</v>
      </c>
      <c r="AK173" s="50">
        <v>0.78799999999999992</v>
      </c>
      <c r="AL173" s="50">
        <v>0.78799999999999992</v>
      </c>
      <c r="AM173" s="46">
        <v>2.7650000000000001E-2</v>
      </c>
      <c r="AN173" s="46">
        <v>3.3E-3</v>
      </c>
      <c r="AO173" s="42" t="s">
        <v>197</v>
      </c>
      <c r="AP173" s="46">
        <f t="shared" si="36"/>
        <v>0.14405000000000004</v>
      </c>
      <c r="AQ173" s="42" t="s">
        <v>197</v>
      </c>
      <c r="AR173" s="42" t="s">
        <v>197</v>
      </c>
      <c r="AS173" s="42" t="s">
        <v>197</v>
      </c>
      <c r="AT173" s="47">
        <f t="shared" si="37"/>
        <v>0.41816304210522504</v>
      </c>
      <c r="AU173" s="47">
        <f t="shared" si="38"/>
        <v>0.41816304210522504</v>
      </c>
      <c r="AV173" s="47">
        <f t="shared" si="41"/>
        <v>0.13723425409202292</v>
      </c>
      <c r="AW173" s="48">
        <f t="shared" si="39"/>
        <v>278.47087861808069</v>
      </c>
      <c r="AX173" s="42" t="s">
        <v>197</v>
      </c>
      <c r="AY173" s="42" t="s">
        <v>197</v>
      </c>
      <c r="AZ173" s="42" t="s">
        <v>197</v>
      </c>
      <c r="BA173" s="42">
        <v>2.9</v>
      </c>
      <c r="BB173" s="42">
        <v>410.8</v>
      </c>
      <c r="BC173" s="49">
        <f t="shared" si="40"/>
        <v>0.75600000000000001</v>
      </c>
      <c r="BD173" s="45">
        <v>0.20699999999999999</v>
      </c>
      <c r="BE173" s="42" t="s">
        <v>709</v>
      </c>
      <c r="BF173" s="42" t="s">
        <v>197</v>
      </c>
      <c r="BG173" s="42" t="s">
        <v>197</v>
      </c>
      <c r="BH173" s="42" t="s">
        <v>197</v>
      </c>
      <c r="BI173" s="42">
        <v>32.1</v>
      </c>
      <c r="BJ173" s="42" t="s">
        <v>197</v>
      </c>
      <c r="BK173" s="42" t="s">
        <v>197</v>
      </c>
      <c r="BL173" s="42" t="s">
        <v>197</v>
      </c>
      <c r="BM173" s="42" t="s">
        <v>197</v>
      </c>
      <c r="BN173" s="42" t="s">
        <v>197</v>
      </c>
    </row>
    <row r="174" spans="2:66" x14ac:dyDescent="0.3">
      <c r="B174" s="42">
        <v>166</v>
      </c>
      <c r="C174" s="42">
        <v>2</v>
      </c>
      <c r="D174" s="42" t="s">
        <v>685</v>
      </c>
      <c r="E174" s="42" t="s">
        <v>744</v>
      </c>
      <c r="F174" s="42">
        <v>3</v>
      </c>
      <c r="G174" s="42" t="s">
        <v>750</v>
      </c>
      <c r="H174" s="42" t="s">
        <v>633</v>
      </c>
      <c r="I174" s="42"/>
      <c r="J174" s="42" t="s">
        <v>752</v>
      </c>
      <c r="K174" s="42" t="s">
        <v>692</v>
      </c>
      <c r="L174" s="42">
        <v>525</v>
      </c>
      <c r="M174" s="42">
        <v>180</v>
      </c>
      <c r="N174" s="42">
        <v>32</v>
      </c>
      <c r="O174" s="42" t="s">
        <v>693</v>
      </c>
      <c r="P174" s="43">
        <v>0</v>
      </c>
      <c r="Q174" s="43">
        <v>1</v>
      </c>
      <c r="R174" s="43">
        <v>0</v>
      </c>
      <c r="S174" s="43">
        <v>0</v>
      </c>
      <c r="T174" s="42" t="s">
        <v>754</v>
      </c>
      <c r="U174" s="44">
        <v>0.65</v>
      </c>
      <c r="V174" s="42" t="s">
        <v>197</v>
      </c>
      <c r="W174" s="42" t="s">
        <v>197</v>
      </c>
      <c r="X174" s="42" t="s">
        <v>755</v>
      </c>
      <c r="Y174" s="42" t="s">
        <v>1410</v>
      </c>
      <c r="Z174" s="42" t="s">
        <v>694</v>
      </c>
      <c r="AA174" s="42" t="s">
        <v>452</v>
      </c>
      <c r="AB174" s="42">
        <v>32</v>
      </c>
      <c r="AC174" s="42">
        <v>365</v>
      </c>
      <c r="AD174" s="43">
        <v>0.1</v>
      </c>
      <c r="AE174" s="42" t="s">
        <v>696</v>
      </c>
      <c r="AF174" s="42" t="s">
        <v>697</v>
      </c>
      <c r="AG174" s="42" t="s">
        <v>753</v>
      </c>
      <c r="AH174" s="42" t="s">
        <v>449</v>
      </c>
      <c r="AI174" s="42" t="s">
        <v>197</v>
      </c>
      <c r="AJ174" s="50">
        <v>1.2E-2</v>
      </c>
      <c r="AK174" s="50">
        <v>0.80599999999999994</v>
      </c>
      <c r="AL174" s="50">
        <v>0.80599999999999994</v>
      </c>
      <c r="AM174" s="46">
        <v>5.1200000000000002E-2</v>
      </c>
      <c r="AN174" s="46">
        <v>2.9499999999999999E-3</v>
      </c>
      <c r="AO174" s="42" t="s">
        <v>197</v>
      </c>
      <c r="AP174" s="46">
        <f t="shared" si="36"/>
        <v>0.12785000000000005</v>
      </c>
      <c r="AQ174" s="42" t="s">
        <v>197</v>
      </c>
      <c r="AR174" s="42" t="s">
        <v>197</v>
      </c>
      <c r="AS174" s="42" t="s">
        <v>197</v>
      </c>
      <c r="AT174" s="47">
        <f t="shared" si="37"/>
        <v>0.75702748516149521</v>
      </c>
      <c r="AU174" s="47">
        <f t="shared" si="38"/>
        <v>0.75702748516149521</v>
      </c>
      <c r="AV174" s="47">
        <f t="shared" si="41"/>
        <v>0.11908064314503533</v>
      </c>
      <c r="AW174" s="48">
        <f t="shared" si="39"/>
        <v>318.62550242982496</v>
      </c>
      <c r="AX174" s="42" t="s">
        <v>197</v>
      </c>
      <c r="AY174" s="42" t="s">
        <v>197</v>
      </c>
      <c r="AZ174" s="42" t="s">
        <v>197</v>
      </c>
      <c r="BA174" s="42">
        <v>206.1</v>
      </c>
      <c r="BB174" s="42">
        <v>396.4</v>
      </c>
      <c r="BC174" s="49">
        <f t="shared" si="40"/>
        <v>0.73099999999999998</v>
      </c>
      <c r="BD174" s="45">
        <v>0.25700000000000001</v>
      </c>
      <c r="BE174" s="42" t="s">
        <v>709</v>
      </c>
      <c r="BF174" s="42" t="s">
        <v>197</v>
      </c>
      <c r="BG174" s="42" t="s">
        <v>197</v>
      </c>
      <c r="BH174" s="42" t="s">
        <v>197</v>
      </c>
      <c r="BI174" s="42">
        <v>37.799999999999997</v>
      </c>
      <c r="BJ174" s="42" t="s">
        <v>197</v>
      </c>
      <c r="BK174" s="42" t="s">
        <v>197</v>
      </c>
      <c r="BL174" s="42" t="s">
        <v>197</v>
      </c>
      <c r="BM174" s="42" t="s">
        <v>197</v>
      </c>
      <c r="BN174" s="42" t="s">
        <v>197</v>
      </c>
    </row>
    <row r="175" spans="2:66" x14ac:dyDescent="0.3">
      <c r="B175" s="42">
        <v>167</v>
      </c>
      <c r="C175" s="42">
        <v>2</v>
      </c>
      <c r="D175" s="42" t="s">
        <v>685</v>
      </c>
      <c r="E175" s="42" t="s">
        <v>745</v>
      </c>
      <c r="F175" s="42">
        <v>3</v>
      </c>
      <c r="G175" s="42" t="s">
        <v>750</v>
      </c>
      <c r="H175" s="42" t="s">
        <v>633</v>
      </c>
      <c r="I175" s="42"/>
      <c r="J175" s="42" t="s">
        <v>752</v>
      </c>
      <c r="K175" s="42" t="s">
        <v>692</v>
      </c>
      <c r="L175" s="42">
        <v>650</v>
      </c>
      <c r="M175" s="42">
        <v>180</v>
      </c>
      <c r="N175" s="42">
        <v>33</v>
      </c>
      <c r="O175" s="42" t="s">
        <v>693</v>
      </c>
      <c r="P175" s="43">
        <v>0</v>
      </c>
      <c r="Q175" s="43">
        <v>1</v>
      </c>
      <c r="R175" s="43">
        <v>0</v>
      </c>
      <c r="S175" s="43">
        <v>0</v>
      </c>
      <c r="T175" s="42" t="s">
        <v>754</v>
      </c>
      <c r="U175" s="44">
        <v>0.65</v>
      </c>
      <c r="V175" s="42" t="s">
        <v>197</v>
      </c>
      <c r="W175" s="42" t="s">
        <v>197</v>
      </c>
      <c r="X175" s="42" t="s">
        <v>755</v>
      </c>
      <c r="Y175" s="42" t="s">
        <v>1410</v>
      </c>
      <c r="Z175" s="42" t="s">
        <v>694</v>
      </c>
      <c r="AA175" s="42" t="s">
        <v>452</v>
      </c>
      <c r="AB175" s="42">
        <v>32</v>
      </c>
      <c r="AC175" s="42">
        <v>365</v>
      </c>
      <c r="AD175" s="43">
        <v>0.1</v>
      </c>
      <c r="AE175" s="42" t="s">
        <v>696</v>
      </c>
      <c r="AF175" s="42" t="s">
        <v>697</v>
      </c>
      <c r="AG175" s="42" t="s">
        <v>753</v>
      </c>
      <c r="AH175" s="42" t="s">
        <v>449</v>
      </c>
      <c r="AI175" s="42" t="s">
        <v>197</v>
      </c>
      <c r="AJ175" s="50">
        <v>1.1000000000000001E-2</v>
      </c>
      <c r="AK175" s="50">
        <v>0.83</v>
      </c>
      <c r="AL175" s="50">
        <v>0.83</v>
      </c>
      <c r="AM175" s="46">
        <v>4.5899999999999996E-2</v>
      </c>
      <c r="AN175" s="46">
        <v>2.0999999999999999E-3</v>
      </c>
      <c r="AO175" s="42" t="s">
        <v>197</v>
      </c>
      <c r="AP175" s="46">
        <f t="shared" si="36"/>
        <v>0.11100000000000003</v>
      </c>
      <c r="AQ175" s="42" t="s">
        <v>197</v>
      </c>
      <c r="AR175" s="42" t="s">
        <v>197</v>
      </c>
      <c r="AS175" s="42" t="s">
        <v>197</v>
      </c>
      <c r="AT175" s="47">
        <f t="shared" si="37"/>
        <v>0.65903931251279113</v>
      </c>
      <c r="AU175" s="47">
        <f t="shared" si="38"/>
        <v>0.65903931251279113</v>
      </c>
      <c r="AV175" s="47">
        <f t="shared" si="41"/>
        <v>0.10039691486742021</v>
      </c>
      <c r="AW175" s="48">
        <f t="shared" si="39"/>
        <v>460.92079800273331</v>
      </c>
      <c r="AX175" s="42" t="s">
        <v>197</v>
      </c>
      <c r="AY175" s="42" t="s">
        <v>197</v>
      </c>
      <c r="AZ175" s="42" t="s">
        <v>197</v>
      </c>
      <c r="BA175" s="42">
        <v>393.9</v>
      </c>
      <c r="BB175" s="42">
        <v>585.70000000000005</v>
      </c>
      <c r="BC175" s="49">
        <f t="shared" si="40"/>
        <v>0.73699999999999999</v>
      </c>
      <c r="BD175" s="45">
        <v>0.252</v>
      </c>
      <c r="BE175" s="42" t="s">
        <v>709</v>
      </c>
      <c r="BF175" s="42" t="s">
        <v>197</v>
      </c>
      <c r="BG175" s="42" t="s">
        <v>197</v>
      </c>
      <c r="BH175" s="42" t="s">
        <v>197</v>
      </c>
      <c r="BI175" s="42">
        <v>26.6</v>
      </c>
      <c r="BJ175" s="42" t="s">
        <v>197</v>
      </c>
      <c r="BK175" s="42" t="s">
        <v>197</v>
      </c>
      <c r="BL175" s="42" t="s">
        <v>197</v>
      </c>
      <c r="BM175" s="42" t="s">
        <v>197</v>
      </c>
      <c r="BN175" s="42" t="s">
        <v>197</v>
      </c>
    </row>
    <row r="176" spans="2:66" x14ac:dyDescent="0.3">
      <c r="B176" s="57">
        <v>168</v>
      </c>
      <c r="C176" s="57">
        <v>32</v>
      </c>
      <c r="D176" s="57" t="s">
        <v>389</v>
      </c>
      <c r="E176" s="57" t="s">
        <v>1240</v>
      </c>
      <c r="F176" s="57">
        <v>4</v>
      </c>
      <c r="G176" s="57" t="s">
        <v>1050</v>
      </c>
      <c r="H176" s="57" t="s">
        <v>691</v>
      </c>
      <c r="I176" s="57"/>
      <c r="J176" s="57" t="s">
        <v>1051</v>
      </c>
      <c r="K176" s="57" t="s">
        <v>1047</v>
      </c>
      <c r="L176" s="57">
        <v>1200</v>
      </c>
      <c r="M176" s="57"/>
      <c r="N176" s="57"/>
      <c r="O176" s="57" t="s">
        <v>1056</v>
      </c>
      <c r="P176" s="95">
        <v>7.0000000000000007E-2</v>
      </c>
      <c r="Q176" s="95">
        <v>0.4</v>
      </c>
      <c r="R176" s="95">
        <f>1-P176-Q176</f>
        <v>0.52999999999999992</v>
      </c>
      <c r="S176" s="57"/>
      <c r="T176" s="57"/>
      <c r="U176" s="57"/>
      <c r="V176" s="57">
        <v>5.5</v>
      </c>
      <c r="W176" s="57" t="s">
        <v>197</v>
      </c>
      <c r="X176" s="57" t="s">
        <v>1074</v>
      </c>
      <c r="Y176" s="57" t="s">
        <v>1397</v>
      </c>
      <c r="Z176" s="57" t="s">
        <v>645</v>
      </c>
      <c r="AA176" s="57" t="s">
        <v>451</v>
      </c>
      <c r="AB176" s="57">
        <v>11</v>
      </c>
      <c r="AC176" s="57">
        <v>164</v>
      </c>
      <c r="AD176" s="57"/>
      <c r="AE176" s="57"/>
      <c r="AF176" s="57" t="s">
        <v>659</v>
      </c>
      <c r="AG176" s="57" t="s">
        <v>1076</v>
      </c>
      <c r="AH176" s="57"/>
      <c r="AI176" s="96">
        <v>0.39300000000000002</v>
      </c>
      <c r="AJ176" s="57" t="s">
        <v>197</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197</v>
      </c>
      <c r="BJ176" s="57">
        <v>-13.8</v>
      </c>
      <c r="BK176" s="57"/>
      <c r="BL176" s="42" t="s">
        <v>197</v>
      </c>
      <c r="BM176" s="42" t="s">
        <v>197</v>
      </c>
      <c r="BN176" s="42" t="s">
        <v>197</v>
      </c>
    </row>
    <row r="177" spans="2:66" x14ac:dyDescent="0.3">
      <c r="B177" s="42">
        <v>169</v>
      </c>
      <c r="C177" s="42">
        <v>72</v>
      </c>
      <c r="D177" s="42" t="s">
        <v>1476</v>
      </c>
      <c r="E177" s="42" t="s">
        <v>1480</v>
      </c>
      <c r="F177" s="42">
        <v>3</v>
      </c>
      <c r="G177" s="42" t="s">
        <v>1486</v>
      </c>
      <c r="H177" s="42" t="s">
        <v>633</v>
      </c>
      <c r="J177" s="42" t="s">
        <v>1494</v>
      </c>
      <c r="K177" s="42" t="s">
        <v>1054</v>
      </c>
      <c r="L177" s="42">
        <v>105</v>
      </c>
      <c r="M177">
        <f>5*60</f>
        <v>300</v>
      </c>
      <c r="N177">
        <f>50/60</f>
        <v>0.83333333333333337</v>
      </c>
      <c r="O177" s="42" t="s">
        <v>1491</v>
      </c>
      <c r="P177" s="87">
        <v>0.15</v>
      </c>
      <c r="Q177" s="87">
        <v>0.6</v>
      </c>
      <c r="R177" s="87">
        <v>0.27</v>
      </c>
      <c r="S177" s="17">
        <f>2.264%*1.72</f>
        <v>3.8940799999999991E-2</v>
      </c>
      <c r="T177" s="42" t="s">
        <v>1489</v>
      </c>
      <c r="U177" s="87">
        <v>0.55000000000000004</v>
      </c>
      <c r="X177" t="s">
        <v>1490</v>
      </c>
      <c r="Z177" s="42" t="s">
        <v>694</v>
      </c>
      <c r="AA177" s="42" t="s">
        <v>452</v>
      </c>
      <c r="AB177" s="42">
        <v>25</v>
      </c>
      <c r="AC177" s="42">
        <v>745</v>
      </c>
      <c r="AE177" s="42" t="s">
        <v>1488</v>
      </c>
      <c r="AF177" s="42" t="s">
        <v>1487</v>
      </c>
      <c r="AG177" s="42" t="s">
        <v>1213</v>
      </c>
      <c r="AH177" s="42" t="s">
        <v>449</v>
      </c>
      <c r="AK177" s="12">
        <v>0.46400000000000002</v>
      </c>
      <c r="AL177" t="s">
        <v>197</v>
      </c>
      <c r="AM177" s="12">
        <v>5.3999999999999999E-2</v>
      </c>
      <c r="AN177" s="12">
        <v>2.8E-3</v>
      </c>
      <c r="AO177" s="42" t="s">
        <v>197</v>
      </c>
      <c r="AP177" s="87">
        <v>0.47</v>
      </c>
      <c r="AQ177" s="42" t="s">
        <v>197</v>
      </c>
      <c r="AR177" s="42" t="s">
        <v>197</v>
      </c>
      <c r="AS177" s="42" t="s">
        <v>197</v>
      </c>
      <c r="AT177" s="42" t="s">
        <v>197</v>
      </c>
      <c r="AU177" s="47">
        <f t="shared" si="38"/>
        <v>1.3869235024990283</v>
      </c>
      <c r="AW177" s="42">
        <f t="shared" ref="AW177:AW191" si="42">AK177/AN177*14.0067/12.0107</f>
        <v>193.25353940355566</v>
      </c>
      <c r="AX177">
        <v>5.34</v>
      </c>
      <c r="BA177" s="42">
        <v>2.6</v>
      </c>
      <c r="BB177" t="s">
        <v>197</v>
      </c>
      <c r="BE177" s="42" t="s">
        <v>1493</v>
      </c>
      <c r="BI177" s="42">
        <v>100</v>
      </c>
      <c r="BK177">
        <v>-26.22</v>
      </c>
      <c r="BL177" s="42" t="s">
        <v>197</v>
      </c>
      <c r="BM177" s="42" t="s">
        <v>197</v>
      </c>
      <c r="BN177" s="42" t="s">
        <v>197</v>
      </c>
    </row>
    <row r="178" spans="2:66" x14ac:dyDescent="0.3">
      <c r="B178" s="42">
        <v>170</v>
      </c>
      <c r="C178" s="42">
        <v>72</v>
      </c>
      <c r="D178" s="42" t="s">
        <v>1476</v>
      </c>
      <c r="E178" s="42" t="s">
        <v>1481</v>
      </c>
      <c r="F178" s="42">
        <v>3</v>
      </c>
      <c r="G178" s="42" t="s">
        <v>1486</v>
      </c>
      <c r="H178" s="42" t="s">
        <v>633</v>
      </c>
      <c r="J178" s="42" t="s">
        <v>1494</v>
      </c>
      <c r="K178" s="42" t="s">
        <v>1054</v>
      </c>
      <c r="L178" s="42">
        <v>105</v>
      </c>
      <c r="M178">
        <f t="shared" ref="M178:M182" si="43">5*60</f>
        <v>300</v>
      </c>
      <c r="N178">
        <f t="shared" ref="N178:N182" si="44">50/60</f>
        <v>0.83333333333333337</v>
      </c>
      <c r="O178" s="42" t="s">
        <v>1492</v>
      </c>
      <c r="P178" s="87">
        <v>0.25</v>
      </c>
      <c r="Q178" s="87">
        <v>0.63</v>
      </c>
      <c r="R178" s="87">
        <v>0.16</v>
      </c>
      <c r="S178" s="17">
        <f>1.683%*1.72</f>
        <v>2.89476E-2</v>
      </c>
      <c r="T178" s="42" t="s">
        <v>1489</v>
      </c>
      <c r="U178" s="87">
        <v>0.55000000000000004</v>
      </c>
      <c r="X178" t="s">
        <v>1490</v>
      </c>
      <c r="Z178" s="42" t="s">
        <v>694</v>
      </c>
      <c r="AA178" s="42" t="s">
        <v>452</v>
      </c>
      <c r="AB178" s="42">
        <v>25</v>
      </c>
      <c r="AC178" s="42">
        <v>745</v>
      </c>
      <c r="AE178" s="42" t="s">
        <v>1488</v>
      </c>
      <c r="AF178" s="42" t="s">
        <v>1487</v>
      </c>
      <c r="AG178" s="42" t="s">
        <v>1213</v>
      </c>
      <c r="AH178" s="42" t="s">
        <v>449</v>
      </c>
      <c r="AK178" s="12">
        <v>0.46400000000000002</v>
      </c>
      <c r="AL178" t="s">
        <v>197</v>
      </c>
      <c r="AM178" s="12">
        <v>5.3999999999999999E-2</v>
      </c>
      <c r="AN178" s="12">
        <v>2.8E-3</v>
      </c>
      <c r="AO178" s="42" t="s">
        <v>197</v>
      </c>
      <c r="AP178" s="87">
        <v>0.47</v>
      </c>
      <c r="AQ178" s="42" t="s">
        <v>197</v>
      </c>
      <c r="AR178" s="42" t="s">
        <v>197</v>
      </c>
      <c r="AS178" s="42" t="s">
        <v>197</v>
      </c>
      <c r="AT178" s="42" t="s">
        <v>197</v>
      </c>
      <c r="AU178" s="47">
        <f t="shared" si="38"/>
        <v>1.3869235024990283</v>
      </c>
      <c r="AW178" s="42">
        <f t="shared" si="42"/>
        <v>193.25353940355566</v>
      </c>
      <c r="AX178">
        <v>5.34</v>
      </c>
      <c r="BA178" s="42">
        <v>2.6</v>
      </c>
      <c r="BB178" t="s">
        <v>197</v>
      </c>
      <c r="BE178" s="42" t="s">
        <v>1493</v>
      </c>
      <c r="BI178" s="42">
        <v>100</v>
      </c>
      <c r="BK178">
        <v>-25.29</v>
      </c>
      <c r="BL178" s="42" t="s">
        <v>197</v>
      </c>
      <c r="BM178" s="42" t="s">
        <v>197</v>
      </c>
      <c r="BN178" s="42" t="s">
        <v>197</v>
      </c>
    </row>
    <row r="179" spans="2:66" x14ac:dyDescent="0.3">
      <c r="B179" s="42">
        <v>171</v>
      </c>
      <c r="C179" s="42">
        <v>72</v>
      </c>
      <c r="D179" s="42" t="s">
        <v>1476</v>
      </c>
      <c r="E179" s="42" t="s">
        <v>1482</v>
      </c>
      <c r="F179" s="42">
        <v>3</v>
      </c>
      <c r="G179" s="42" t="s">
        <v>1486</v>
      </c>
      <c r="H179" s="42" t="s">
        <v>633</v>
      </c>
      <c r="J179" s="42" t="s">
        <v>1494</v>
      </c>
      <c r="K179" s="42" t="s">
        <v>692</v>
      </c>
      <c r="L179">
        <v>300</v>
      </c>
      <c r="M179">
        <f t="shared" si="43"/>
        <v>300</v>
      </c>
      <c r="N179">
        <f t="shared" si="44"/>
        <v>0.83333333333333337</v>
      </c>
      <c r="O179" s="42" t="s">
        <v>1491</v>
      </c>
      <c r="P179" s="87">
        <v>0.15</v>
      </c>
      <c r="Q179" s="87">
        <v>0.6</v>
      </c>
      <c r="R179" s="87">
        <v>0.27</v>
      </c>
      <c r="S179" s="17">
        <f>2.264%*1.72</f>
        <v>3.8940799999999991E-2</v>
      </c>
      <c r="T179" s="42" t="s">
        <v>1489</v>
      </c>
      <c r="U179" s="87">
        <v>0.55000000000000004</v>
      </c>
      <c r="X179" t="s">
        <v>1490</v>
      </c>
      <c r="Z179" s="42" t="s">
        <v>694</v>
      </c>
      <c r="AA179" s="42" t="s">
        <v>452</v>
      </c>
      <c r="AB179" s="42">
        <v>25</v>
      </c>
      <c r="AC179" s="42">
        <v>745</v>
      </c>
      <c r="AE179" s="42" t="s">
        <v>1488</v>
      </c>
      <c r="AF179" s="42" t="s">
        <v>1487</v>
      </c>
      <c r="AG179" s="42" t="s">
        <v>1213</v>
      </c>
      <c r="AH179" s="42" t="s">
        <v>449</v>
      </c>
      <c r="AK179" s="12">
        <v>0.66900000000000004</v>
      </c>
      <c r="AL179" t="s">
        <v>197</v>
      </c>
      <c r="AM179" s="12">
        <v>4.5999999999999999E-2</v>
      </c>
      <c r="AN179" s="12">
        <v>5.4000000000000003E-3</v>
      </c>
      <c r="AO179" s="42" t="s">
        <v>197</v>
      </c>
      <c r="AP179" s="12">
        <v>0.28599999999999998</v>
      </c>
      <c r="AQ179" s="42" t="s">
        <v>197</v>
      </c>
      <c r="AR179" s="42" t="s">
        <v>197</v>
      </c>
      <c r="AS179" s="42" t="s">
        <v>197</v>
      </c>
      <c r="AT179" s="42" t="s">
        <v>197</v>
      </c>
      <c r="AU179" s="47">
        <f t="shared" si="38"/>
        <v>0.81942355193874927</v>
      </c>
      <c r="AW179" s="42">
        <f t="shared" si="42"/>
        <v>144.47738266712182</v>
      </c>
      <c r="AX179">
        <v>7.49</v>
      </c>
      <c r="BA179">
        <v>4.3</v>
      </c>
      <c r="BB179" t="s">
        <v>197</v>
      </c>
      <c r="BE179" s="42" t="s">
        <v>1493</v>
      </c>
      <c r="BI179" s="42">
        <v>45</v>
      </c>
      <c r="BK179">
        <v>-26.22</v>
      </c>
      <c r="BL179" s="42" t="s">
        <v>197</v>
      </c>
      <c r="BM179" s="42" t="s">
        <v>197</v>
      </c>
      <c r="BN179" s="42" t="s">
        <v>197</v>
      </c>
    </row>
    <row r="180" spans="2:66" x14ac:dyDescent="0.3">
      <c r="B180" s="42">
        <v>172</v>
      </c>
      <c r="C180" s="42">
        <v>72</v>
      </c>
      <c r="D180" s="42" t="s">
        <v>1476</v>
      </c>
      <c r="E180" s="42" t="s">
        <v>1483</v>
      </c>
      <c r="F180" s="42">
        <v>3</v>
      </c>
      <c r="G180" s="42" t="s">
        <v>1486</v>
      </c>
      <c r="H180" s="42" t="s">
        <v>633</v>
      </c>
      <c r="J180" s="42" t="s">
        <v>1494</v>
      </c>
      <c r="K180" s="42" t="s">
        <v>692</v>
      </c>
      <c r="L180">
        <v>300</v>
      </c>
      <c r="M180">
        <f t="shared" si="43"/>
        <v>300</v>
      </c>
      <c r="N180">
        <f t="shared" si="44"/>
        <v>0.83333333333333337</v>
      </c>
      <c r="O180" s="42" t="s">
        <v>1492</v>
      </c>
      <c r="P180" s="87">
        <v>0.25</v>
      </c>
      <c r="Q180" s="87">
        <v>0.63</v>
      </c>
      <c r="R180" s="87">
        <v>0.16</v>
      </c>
      <c r="S180" s="17">
        <f>1.683%*1.72</f>
        <v>2.89476E-2</v>
      </c>
      <c r="T180" s="42" t="s">
        <v>1489</v>
      </c>
      <c r="U180" s="87">
        <v>0.55000000000000004</v>
      </c>
      <c r="X180" t="s">
        <v>1490</v>
      </c>
      <c r="Z180" s="42" t="s">
        <v>694</v>
      </c>
      <c r="AA180" s="42" t="s">
        <v>452</v>
      </c>
      <c r="AB180" s="42">
        <v>25</v>
      </c>
      <c r="AC180" s="42">
        <v>745</v>
      </c>
      <c r="AE180" s="42" t="s">
        <v>1488</v>
      </c>
      <c r="AF180" s="42" t="s">
        <v>1487</v>
      </c>
      <c r="AG180" s="42" t="s">
        <v>1213</v>
      </c>
      <c r="AH180" s="42" t="s">
        <v>449</v>
      </c>
      <c r="AK180" s="12">
        <v>0.66900000000000004</v>
      </c>
      <c r="AL180" t="s">
        <v>197</v>
      </c>
      <c r="AM180" s="12">
        <v>4.5999999999999999E-2</v>
      </c>
      <c r="AN180" s="12">
        <v>5.4000000000000003E-3</v>
      </c>
      <c r="AO180" s="42" t="s">
        <v>197</v>
      </c>
      <c r="AP180" s="12">
        <v>0.28599999999999998</v>
      </c>
      <c r="AQ180" s="42" t="s">
        <v>197</v>
      </c>
      <c r="AR180" s="42" t="s">
        <v>197</v>
      </c>
      <c r="AS180" s="42" t="s">
        <v>197</v>
      </c>
      <c r="AT180" s="42" t="s">
        <v>197</v>
      </c>
      <c r="AU180" s="47">
        <f t="shared" si="38"/>
        <v>0.81942355193874927</v>
      </c>
      <c r="AW180" s="42">
        <f t="shared" si="42"/>
        <v>144.47738266712182</v>
      </c>
      <c r="AX180">
        <v>7.49</v>
      </c>
      <c r="BA180">
        <v>4.3</v>
      </c>
      <c r="BB180" t="s">
        <v>197</v>
      </c>
      <c r="BE180" s="42" t="s">
        <v>1493</v>
      </c>
      <c r="BI180" s="42">
        <v>45</v>
      </c>
      <c r="BK180">
        <v>-25.29</v>
      </c>
      <c r="BL180" s="42" t="s">
        <v>197</v>
      </c>
      <c r="BM180" s="42" t="s">
        <v>197</v>
      </c>
      <c r="BN180" s="42" t="s">
        <v>197</v>
      </c>
    </row>
    <row r="181" spans="2:66" x14ac:dyDescent="0.3">
      <c r="B181" s="42">
        <v>173</v>
      </c>
      <c r="C181" s="42">
        <v>72</v>
      </c>
      <c r="D181" s="42" t="s">
        <v>1476</v>
      </c>
      <c r="E181" s="42" t="s">
        <v>1484</v>
      </c>
      <c r="F181" s="42">
        <v>3</v>
      </c>
      <c r="G181" s="42" t="s">
        <v>1486</v>
      </c>
      <c r="H181" s="42" t="s">
        <v>633</v>
      </c>
      <c r="J181" s="42" t="s">
        <v>1494</v>
      </c>
      <c r="K181" s="42" t="s">
        <v>692</v>
      </c>
      <c r="L181">
        <v>450</v>
      </c>
      <c r="M181">
        <f t="shared" si="43"/>
        <v>300</v>
      </c>
      <c r="N181">
        <f t="shared" si="44"/>
        <v>0.83333333333333337</v>
      </c>
      <c r="O181" s="42" t="s">
        <v>1491</v>
      </c>
      <c r="P181" s="87">
        <v>0.15</v>
      </c>
      <c r="Q181" s="87">
        <v>0.6</v>
      </c>
      <c r="R181" s="87">
        <v>0.27</v>
      </c>
      <c r="S181" s="17">
        <f>2.264%*1.72</f>
        <v>3.8940799999999991E-2</v>
      </c>
      <c r="T181" s="42" t="s">
        <v>1489</v>
      </c>
      <c r="U181" s="87">
        <v>0.55000000000000004</v>
      </c>
      <c r="X181" t="s">
        <v>1490</v>
      </c>
      <c r="Z181" s="42" t="s">
        <v>694</v>
      </c>
      <c r="AA181" s="42" t="s">
        <v>452</v>
      </c>
      <c r="AB181" s="42">
        <v>25</v>
      </c>
      <c r="AC181" s="42">
        <v>745</v>
      </c>
      <c r="AE181" s="42" t="s">
        <v>1488</v>
      </c>
      <c r="AF181" s="42" t="s">
        <v>1487</v>
      </c>
      <c r="AG181" s="42" t="s">
        <v>1213</v>
      </c>
      <c r="AH181" s="42" t="s">
        <v>449</v>
      </c>
      <c r="AK181" s="12">
        <v>0.78600000000000003</v>
      </c>
      <c r="AL181" t="s">
        <v>197</v>
      </c>
      <c r="AM181" s="12">
        <v>2.9000000000000001E-2</v>
      </c>
      <c r="AN181" s="12">
        <v>5.4000000000000003E-3</v>
      </c>
      <c r="AO181" s="42" t="s">
        <v>197</v>
      </c>
      <c r="AP181" s="12">
        <v>0.19700000000000001</v>
      </c>
      <c r="AQ181" s="42" t="s">
        <v>197</v>
      </c>
      <c r="AR181" s="42" t="s">
        <v>197</v>
      </c>
      <c r="AS181" s="42" t="s">
        <v>197</v>
      </c>
      <c r="AT181" s="42" t="s">
        <v>197</v>
      </c>
      <c r="AU181" s="47">
        <f t="shared" si="38"/>
        <v>0.43969566133321375</v>
      </c>
      <c r="AW181" s="42">
        <f t="shared" si="42"/>
        <v>169.74472761787405</v>
      </c>
      <c r="AX181">
        <v>9.06</v>
      </c>
      <c r="BA181">
        <v>13</v>
      </c>
      <c r="BB181" t="s">
        <v>197</v>
      </c>
      <c r="BE181" s="42" t="s">
        <v>1493</v>
      </c>
      <c r="BI181" s="42">
        <v>27</v>
      </c>
      <c r="BK181">
        <v>-26.22</v>
      </c>
      <c r="BL181" s="42" t="s">
        <v>197</v>
      </c>
      <c r="BM181" s="42" t="s">
        <v>197</v>
      </c>
      <c r="BN181" s="42" t="s">
        <v>197</v>
      </c>
    </row>
    <row r="182" spans="2:66" x14ac:dyDescent="0.3">
      <c r="B182" s="42">
        <v>174</v>
      </c>
      <c r="C182" s="42">
        <v>72</v>
      </c>
      <c r="D182" s="42" t="s">
        <v>1476</v>
      </c>
      <c r="E182" s="42" t="s">
        <v>1485</v>
      </c>
      <c r="F182" s="42">
        <v>3</v>
      </c>
      <c r="G182" s="42" t="s">
        <v>1486</v>
      </c>
      <c r="H182" s="42" t="s">
        <v>633</v>
      </c>
      <c r="J182" s="42" t="s">
        <v>1494</v>
      </c>
      <c r="K182" s="42" t="s">
        <v>692</v>
      </c>
      <c r="L182">
        <v>450</v>
      </c>
      <c r="M182">
        <f t="shared" si="43"/>
        <v>300</v>
      </c>
      <c r="N182">
        <f t="shared" si="44"/>
        <v>0.83333333333333337</v>
      </c>
      <c r="O182" s="42" t="s">
        <v>1492</v>
      </c>
      <c r="P182" s="87">
        <v>0.25</v>
      </c>
      <c r="Q182" s="87">
        <v>0.63</v>
      </c>
      <c r="R182" s="87">
        <v>0.16</v>
      </c>
      <c r="S182" s="17">
        <f>1.683%*1.72</f>
        <v>2.89476E-2</v>
      </c>
      <c r="T182" s="42" t="s">
        <v>1489</v>
      </c>
      <c r="U182" s="87">
        <v>0.55000000000000004</v>
      </c>
      <c r="X182" t="s">
        <v>1490</v>
      </c>
      <c r="Z182" s="42" t="s">
        <v>694</v>
      </c>
      <c r="AA182" s="42" t="s">
        <v>452</v>
      </c>
      <c r="AB182" s="42">
        <v>25</v>
      </c>
      <c r="AC182" s="42">
        <v>745</v>
      </c>
      <c r="AE182" s="42" t="s">
        <v>1488</v>
      </c>
      <c r="AF182" s="42" t="s">
        <v>1487</v>
      </c>
      <c r="AG182" s="42" t="s">
        <v>1213</v>
      </c>
      <c r="AH182" s="42" t="s">
        <v>449</v>
      </c>
      <c r="AK182" s="12">
        <v>0.78600000000000003</v>
      </c>
      <c r="AL182" t="s">
        <v>197</v>
      </c>
      <c r="AM182" s="12">
        <v>2.9000000000000001E-2</v>
      </c>
      <c r="AN182" s="12">
        <v>5.4000000000000003E-3</v>
      </c>
      <c r="AO182" s="42" t="s">
        <v>197</v>
      </c>
      <c r="AP182" s="12">
        <v>0.19700000000000001</v>
      </c>
      <c r="AQ182" s="42" t="s">
        <v>197</v>
      </c>
      <c r="AR182" s="42" t="s">
        <v>197</v>
      </c>
      <c r="AS182" s="42" t="s">
        <v>197</v>
      </c>
      <c r="AT182" s="42" t="s">
        <v>197</v>
      </c>
      <c r="AU182" s="47">
        <f t="shared" si="38"/>
        <v>0.43969566133321375</v>
      </c>
      <c r="AW182" s="42">
        <f t="shared" si="42"/>
        <v>169.74472761787405</v>
      </c>
      <c r="AX182">
        <v>9.06</v>
      </c>
      <c r="BA182">
        <v>13</v>
      </c>
      <c r="BB182" t="s">
        <v>197</v>
      </c>
      <c r="BE182" s="42" t="s">
        <v>1493</v>
      </c>
      <c r="BI182" s="42">
        <v>27</v>
      </c>
      <c r="BK182">
        <v>-25.29</v>
      </c>
      <c r="BL182" s="42" t="s">
        <v>197</v>
      </c>
      <c r="BM182" s="42" t="s">
        <v>197</v>
      </c>
      <c r="BN182" s="42" t="s">
        <v>197</v>
      </c>
    </row>
    <row r="183" spans="2:66" x14ac:dyDescent="0.3">
      <c r="B183" s="42">
        <v>175</v>
      </c>
      <c r="C183" s="42">
        <v>51</v>
      </c>
      <c r="D183" s="13" t="s">
        <v>583</v>
      </c>
      <c r="E183" s="42" t="s">
        <v>1515</v>
      </c>
      <c r="F183" s="42">
        <v>3</v>
      </c>
      <c r="G183" s="42" t="s">
        <v>1518</v>
      </c>
      <c r="H183" s="42" t="s">
        <v>691</v>
      </c>
      <c r="J183" s="42" t="s">
        <v>1052</v>
      </c>
      <c r="K183" s="42" t="s">
        <v>1054</v>
      </c>
      <c r="L183">
        <v>105</v>
      </c>
      <c r="M183" s="42" t="s">
        <v>197</v>
      </c>
      <c r="N183" s="42" t="s">
        <v>197</v>
      </c>
      <c r="O183" s="42" t="s">
        <v>1520</v>
      </c>
      <c r="P183" s="12">
        <v>9.4E-2</v>
      </c>
      <c r="Q183" s="12">
        <v>0.81499999999999995</v>
      </c>
      <c r="R183" s="87">
        <v>9.0999999999999998E-2</v>
      </c>
      <c r="S183" s="17">
        <f>0.14%*1.72</f>
        <v>2.4080000000000004E-3</v>
      </c>
      <c r="U183" s="87">
        <v>0.75</v>
      </c>
      <c r="V183">
        <v>8.33</v>
      </c>
      <c r="X183" t="s">
        <v>1522</v>
      </c>
      <c r="Z183" s="42" t="s">
        <v>694</v>
      </c>
      <c r="AA183" s="42" t="s">
        <v>452</v>
      </c>
      <c r="AB183" s="42">
        <v>20</v>
      </c>
      <c r="AC183" s="42">
        <v>200</v>
      </c>
      <c r="AD183" s="14">
        <f>5/100</f>
        <v>0.05</v>
      </c>
      <c r="AE183" s="42" t="s">
        <v>1521</v>
      </c>
      <c r="AF183" s="30" t="s">
        <v>659</v>
      </c>
      <c r="AG183" s="42" t="s">
        <v>1213</v>
      </c>
      <c r="AH183" s="42" t="s">
        <v>449</v>
      </c>
      <c r="AI183" t="s">
        <v>197</v>
      </c>
      <c r="AJ183" s="12">
        <v>0.17499999999999999</v>
      </c>
      <c r="AK183" s="12">
        <v>0.34510000000000002</v>
      </c>
      <c r="AL183" t="s">
        <v>197</v>
      </c>
      <c r="AM183" s="12">
        <v>5.5500000000000001E-2</v>
      </c>
      <c r="AN183" s="12">
        <v>9.7999999999999997E-3</v>
      </c>
      <c r="AO183" s="42" t="s">
        <v>197</v>
      </c>
      <c r="AP183" s="12">
        <v>0.4148</v>
      </c>
      <c r="AQ183" s="42" t="s">
        <v>197</v>
      </c>
      <c r="AR183" s="42" t="s">
        <v>197</v>
      </c>
      <c r="AS183" s="42" t="s">
        <v>197</v>
      </c>
      <c r="AT183" s="42" t="s">
        <v>197</v>
      </c>
      <c r="AU183" s="47">
        <f t="shared" si="38"/>
        <v>1.916570292902485</v>
      </c>
      <c r="AW183" s="42">
        <f t="shared" si="42"/>
        <v>41.066377123255577</v>
      </c>
      <c r="AX183">
        <v>6.84</v>
      </c>
      <c r="BA183">
        <v>42.828000000000003</v>
      </c>
      <c r="BB183" t="s">
        <v>197</v>
      </c>
      <c r="BI183" t="s">
        <v>197</v>
      </c>
      <c r="BJ183">
        <v>-28.33</v>
      </c>
      <c r="BK183">
        <v>-25.216999999999999</v>
      </c>
      <c r="BL183" s="42" t="s">
        <v>197</v>
      </c>
      <c r="BM183" s="42" t="s">
        <v>197</v>
      </c>
      <c r="BN183" s="42" t="s">
        <v>197</v>
      </c>
    </row>
    <row r="184" spans="2:66" x14ac:dyDescent="0.3">
      <c r="B184" s="42">
        <v>176</v>
      </c>
      <c r="C184" s="42">
        <v>51</v>
      </c>
      <c r="D184" s="13" t="s">
        <v>583</v>
      </c>
      <c r="E184" s="42" t="s">
        <v>1516</v>
      </c>
      <c r="F184" s="42">
        <v>3</v>
      </c>
      <c r="G184" s="42" t="s">
        <v>1518</v>
      </c>
      <c r="H184" s="42" t="s">
        <v>691</v>
      </c>
      <c r="J184" s="42" t="s">
        <v>1519</v>
      </c>
      <c r="K184" s="42" t="s">
        <v>692</v>
      </c>
      <c r="L184">
        <v>400</v>
      </c>
      <c r="M184">
        <f>6*60</f>
        <v>360</v>
      </c>
      <c r="N184">
        <f>5/60</f>
        <v>8.3333333333333329E-2</v>
      </c>
      <c r="O184" s="42" t="s">
        <v>1520</v>
      </c>
      <c r="P184" s="12">
        <v>9.4E-2</v>
      </c>
      <c r="Q184" s="12">
        <v>0.81499999999999995</v>
      </c>
      <c r="R184" s="87">
        <v>9.0999999999999998E-2</v>
      </c>
      <c r="S184" s="17">
        <f>0.14%*1.72</f>
        <v>2.4080000000000004E-3</v>
      </c>
      <c r="U184" s="87">
        <v>0.75</v>
      </c>
      <c r="V184">
        <v>8.33</v>
      </c>
      <c r="X184" t="s">
        <v>1522</v>
      </c>
      <c r="Z184" s="42" t="s">
        <v>694</v>
      </c>
      <c r="AA184" s="42" t="s">
        <v>452</v>
      </c>
      <c r="AB184" s="42">
        <v>20</v>
      </c>
      <c r="AC184" s="42">
        <v>200</v>
      </c>
      <c r="AD184" s="14">
        <f>2/100</f>
        <v>0.02</v>
      </c>
      <c r="AE184" s="42" t="s">
        <v>1521</v>
      </c>
      <c r="AF184" s="30" t="s">
        <v>659</v>
      </c>
      <c r="AG184" s="42" t="s">
        <v>1213</v>
      </c>
      <c r="AH184" s="42" t="s">
        <v>449</v>
      </c>
      <c r="AI184" t="s">
        <v>197</v>
      </c>
      <c r="AJ184" s="12">
        <v>0.41599999999999998</v>
      </c>
      <c r="AK184" s="12">
        <v>0.37440000000000001</v>
      </c>
      <c r="AL184" t="s">
        <v>197</v>
      </c>
      <c r="AM184" s="12">
        <v>2.4899999999999999E-2</v>
      </c>
      <c r="AN184" s="12">
        <v>1.2500000000000001E-2</v>
      </c>
      <c r="AO184" s="42" t="s">
        <v>197</v>
      </c>
      <c r="AP184" s="12">
        <v>0.17199999999999999</v>
      </c>
      <c r="AQ184" s="42" t="s">
        <v>197</v>
      </c>
      <c r="AR184" s="42" t="s">
        <v>197</v>
      </c>
      <c r="AS184" s="42" t="s">
        <v>197</v>
      </c>
      <c r="AT184" s="42" t="s">
        <v>197</v>
      </c>
      <c r="AU184" s="47">
        <f t="shared" si="38"/>
        <v>0.7925747555828967</v>
      </c>
      <c r="AW184" s="42">
        <f t="shared" si="42"/>
        <v>34.929577659919907</v>
      </c>
      <c r="AX184">
        <v>9.59</v>
      </c>
      <c r="BA184">
        <v>17.265999999999998</v>
      </c>
      <c r="BB184" t="s">
        <v>197</v>
      </c>
      <c r="BI184">
        <v>38.200000000000003</v>
      </c>
      <c r="BJ184">
        <v>-28.521000000000001</v>
      </c>
      <c r="BK184">
        <v>-25.216999999999999</v>
      </c>
      <c r="BL184" s="42" t="s">
        <v>197</v>
      </c>
      <c r="BM184" s="42" t="s">
        <v>197</v>
      </c>
      <c r="BN184" s="42" t="s">
        <v>197</v>
      </c>
    </row>
    <row r="185" spans="2:66" x14ac:dyDescent="0.3">
      <c r="B185" s="42">
        <v>177</v>
      </c>
      <c r="C185" s="42">
        <v>51</v>
      </c>
      <c r="D185" s="13" t="s">
        <v>583</v>
      </c>
      <c r="E185" s="42" t="s">
        <v>1517</v>
      </c>
      <c r="F185" s="42">
        <v>3</v>
      </c>
      <c r="G185" s="42" t="s">
        <v>1518</v>
      </c>
      <c r="H185" s="42" t="s">
        <v>691</v>
      </c>
      <c r="J185" s="42" t="s">
        <v>1519</v>
      </c>
      <c r="K185" s="42" t="s">
        <v>692</v>
      </c>
      <c r="L185">
        <v>700</v>
      </c>
      <c r="M185">
        <f>6*60</f>
        <v>360</v>
      </c>
      <c r="N185">
        <f>5/60</f>
        <v>8.3333333333333329E-2</v>
      </c>
      <c r="O185" s="42" t="s">
        <v>1520</v>
      </c>
      <c r="P185" s="12">
        <v>9.4E-2</v>
      </c>
      <c r="Q185" s="12">
        <v>0.81499999999999995</v>
      </c>
      <c r="R185" s="87">
        <v>9.0999999999999998E-2</v>
      </c>
      <c r="S185" s="17">
        <f>0.14%*1.72</f>
        <v>2.4080000000000004E-3</v>
      </c>
      <c r="U185" s="87">
        <v>0.75</v>
      </c>
      <c r="V185">
        <v>8.33</v>
      </c>
      <c r="X185" t="s">
        <v>1522</v>
      </c>
      <c r="Z185" s="42" t="s">
        <v>694</v>
      </c>
      <c r="AA185" s="42" t="s">
        <v>452</v>
      </c>
      <c r="AB185" s="42">
        <v>20</v>
      </c>
      <c r="AC185" s="100">
        <v>200</v>
      </c>
      <c r="AD185" s="14">
        <f>1.55/100</f>
        <v>1.55E-2</v>
      </c>
      <c r="AE185" s="42" t="s">
        <v>1521</v>
      </c>
      <c r="AF185" s="30" t="s">
        <v>659</v>
      </c>
      <c r="AG185" s="42" t="s">
        <v>1213</v>
      </c>
      <c r="AH185" s="42" t="s">
        <v>449</v>
      </c>
      <c r="AI185" t="s">
        <v>197</v>
      </c>
      <c r="AJ185" s="12">
        <v>0.498</v>
      </c>
      <c r="AK185" s="12">
        <v>0.3478</v>
      </c>
      <c r="AL185" t="s">
        <v>197</v>
      </c>
      <c r="AM185" s="12">
        <v>1.4800000000000001E-2</v>
      </c>
      <c r="AN185" s="12">
        <v>9.7000000000000003E-3</v>
      </c>
      <c r="AO185" s="42" t="s">
        <v>197</v>
      </c>
      <c r="AP185" s="87">
        <v>0.13</v>
      </c>
      <c r="AQ185" s="42" t="s">
        <v>197</v>
      </c>
      <c r="AR185" s="42" t="s">
        <v>197</v>
      </c>
      <c r="AS185" s="42" t="s">
        <v>197</v>
      </c>
      <c r="AT185" s="42" t="s">
        <v>197</v>
      </c>
      <c r="AU185" s="47">
        <f t="shared" si="38"/>
        <v>0.50711781336449879</v>
      </c>
      <c r="AW185" s="42">
        <f t="shared" si="42"/>
        <v>41.81435007393322</v>
      </c>
      <c r="AX185">
        <v>10.79</v>
      </c>
      <c r="BA185">
        <v>161.304</v>
      </c>
      <c r="BB185" t="s">
        <v>197</v>
      </c>
      <c r="BI185">
        <v>31</v>
      </c>
      <c r="BJ185">
        <v>-28.599</v>
      </c>
      <c r="BK185">
        <v>-25.216999999999999</v>
      </c>
      <c r="BL185" s="42" t="s">
        <v>197</v>
      </c>
      <c r="BM185" s="42" t="s">
        <v>197</v>
      </c>
      <c r="BN185" s="42" t="s">
        <v>197</v>
      </c>
    </row>
    <row r="186" spans="2:66" x14ac:dyDescent="0.3">
      <c r="B186" s="42">
        <v>178</v>
      </c>
      <c r="C186" s="42">
        <v>73</v>
      </c>
      <c r="D186" s="13" t="s">
        <v>1537</v>
      </c>
      <c r="E186" s="53" t="s">
        <v>1541</v>
      </c>
      <c r="F186" s="42">
        <v>3</v>
      </c>
      <c r="G186" s="42" t="s">
        <v>1546</v>
      </c>
      <c r="H186" s="42" t="s">
        <v>690</v>
      </c>
      <c r="J186" s="42" t="s">
        <v>1548</v>
      </c>
      <c r="K186" s="42" t="s">
        <v>692</v>
      </c>
      <c r="L186">
        <v>550</v>
      </c>
      <c r="M186">
        <v>10</v>
      </c>
      <c r="N186" t="s">
        <v>197</v>
      </c>
      <c r="O186" s="42" t="s">
        <v>1549</v>
      </c>
      <c r="P186" t="s">
        <v>197</v>
      </c>
      <c r="Q186" t="s">
        <v>197</v>
      </c>
      <c r="R186" t="s">
        <v>197</v>
      </c>
      <c r="S186" t="s">
        <v>197</v>
      </c>
      <c r="U186" s="87">
        <v>0.6</v>
      </c>
      <c r="X186" t="s">
        <v>1550</v>
      </c>
      <c r="Z186" s="42" t="s">
        <v>694</v>
      </c>
      <c r="AA186" s="42" t="s">
        <v>452</v>
      </c>
      <c r="AB186" s="42">
        <v>20</v>
      </c>
      <c r="AC186" s="100">
        <v>365</v>
      </c>
      <c r="AE186" s="42" t="s">
        <v>1551</v>
      </c>
      <c r="AF186" s="30" t="s">
        <v>659</v>
      </c>
      <c r="AG186" s="42" t="s">
        <v>1552</v>
      </c>
      <c r="AH186" s="42" t="s">
        <v>450</v>
      </c>
      <c r="AI186" s="107" t="s">
        <v>197</v>
      </c>
      <c r="AJ186" s="12">
        <v>0.13600000000000001</v>
      </c>
      <c r="AK186" s="12">
        <v>0.77800000000000002</v>
      </c>
      <c r="AL186" t="s">
        <v>197</v>
      </c>
      <c r="AM186" s="12">
        <v>1.2999999999999999E-2</v>
      </c>
      <c r="AN186" s="12">
        <v>4.0000000000000001E-3</v>
      </c>
      <c r="AO186" s="42" t="s">
        <v>197</v>
      </c>
      <c r="AP186" s="12">
        <v>1.7999999999999999E-2</v>
      </c>
      <c r="AQ186" s="42" t="s">
        <v>197</v>
      </c>
      <c r="AR186" s="42" t="s">
        <v>197</v>
      </c>
      <c r="AS186" s="42" t="s">
        <v>197</v>
      </c>
      <c r="AT186" s="42" t="s">
        <v>197</v>
      </c>
      <c r="AU186" s="47">
        <f t="shared" si="38"/>
        <v>0.19913173776716503</v>
      </c>
      <c r="AW186" s="42">
        <f>AK186/AN186*14.0067/12.0107</f>
        <v>226.82301198098364</v>
      </c>
      <c r="AX186">
        <v>10.4</v>
      </c>
      <c r="AY186" t="s">
        <v>197</v>
      </c>
      <c r="AZ186" t="s">
        <v>197</v>
      </c>
      <c r="BA186" t="s">
        <v>197</v>
      </c>
      <c r="BB186" t="s">
        <v>197</v>
      </c>
      <c r="BC186" s="12">
        <v>0.63600000000000001</v>
      </c>
      <c r="BD186" s="12">
        <v>0.22800000000000001</v>
      </c>
      <c r="BE186" t="s">
        <v>197</v>
      </c>
      <c r="BF186" t="s">
        <v>197</v>
      </c>
      <c r="BG186" t="s">
        <v>197</v>
      </c>
      <c r="BH186" t="s">
        <v>197</v>
      </c>
      <c r="BI186" t="s">
        <v>197</v>
      </c>
      <c r="BJ186">
        <v>-14.9</v>
      </c>
      <c r="BK186" t="s">
        <v>197</v>
      </c>
      <c r="BL186" s="42" t="s">
        <v>197</v>
      </c>
      <c r="BM186" s="42" t="s">
        <v>197</v>
      </c>
      <c r="BN186" s="42" t="s">
        <v>197</v>
      </c>
    </row>
    <row r="187" spans="2:66" x14ac:dyDescent="0.3">
      <c r="B187" s="42">
        <v>179</v>
      </c>
      <c r="C187" s="42">
        <v>73</v>
      </c>
      <c r="D187" s="13" t="s">
        <v>1537</v>
      </c>
      <c r="E187" s="53" t="s">
        <v>1542</v>
      </c>
      <c r="F187" s="42">
        <v>3</v>
      </c>
      <c r="G187" s="42" t="s">
        <v>1546</v>
      </c>
      <c r="H187" s="42" t="s">
        <v>690</v>
      </c>
      <c r="J187" s="42" t="s">
        <v>1548</v>
      </c>
      <c r="K187" s="42" t="s">
        <v>692</v>
      </c>
      <c r="L187">
        <v>550</v>
      </c>
      <c r="M187">
        <v>10</v>
      </c>
      <c r="N187" t="s">
        <v>197</v>
      </c>
      <c r="O187" s="42" t="s">
        <v>1549</v>
      </c>
      <c r="P187" t="s">
        <v>197</v>
      </c>
      <c r="Q187" t="s">
        <v>197</v>
      </c>
      <c r="R187" t="s">
        <v>197</v>
      </c>
      <c r="S187" t="s">
        <v>197</v>
      </c>
      <c r="U187" s="87">
        <v>0.6</v>
      </c>
      <c r="X187" t="s">
        <v>1550</v>
      </c>
      <c r="Z187" s="42" t="s">
        <v>694</v>
      </c>
      <c r="AA187" s="42" t="s">
        <v>452</v>
      </c>
      <c r="AB187" s="42">
        <v>20</v>
      </c>
      <c r="AC187" s="100">
        <v>365</v>
      </c>
      <c r="AE187" s="42" t="s">
        <v>1551</v>
      </c>
      <c r="AF187" s="30" t="s">
        <v>659</v>
      </c>
      <c r="AG187" s="42" t="s">
        <v>1553</v>
      </c>
      <c r="AH187" s="42" t="s">
        <v>450</v>
      </c>
      <c r="AI187" s="107" t="s">
        <v>197</v>
      </c>
      <c r="AJ187" s="12">
        <v>0.14400000000000002</v>
      </c>
      <c r="AK187" s="12">
        <v>0.74199999999999999</v>
      </c>
      <c r="AL187" t="s">
        <v>197</v>
      </c>
      <c r="AM187" s="12">
        <v>1.6E-2</v>
      </c>
      <c r="AN187" s="12">
        <v>4.0000000000000001E-3</v>
      </c>
      <c r="AO187" s="42" t="s">
        <v>197</v>
      </c>
      <c r="AP187" s="12">
        <v>5.8000000000000003E-2</v>
      </c>
      <c r="AQ187" s="42" t="s">
        <v>197</v>
      </c>
      <c r="AR187" s="42" t="s">
        <v>197</v>
      </c>
      <c r="AS187" s="42" t="s">
        <v>197</v>
      </c>
      <c r="AT187" s="42" t="s">
        <v>197</v>
      </c>
      <c r="AU187" s="47">
        <f t="shared" si="38"/>
        <v>0.25697614262136337</v>
      </c>
      <c r="AW187" s="42">
        <f>AK187/AN187*14.0067/12.0107</f>
        <v>216.327345616825</v>
      </c>
      <c r="AX187">
        <v>9.4</v>
      </c>
      <c r="AY187" t="s">
        <v>197</v>
      </c>
      <c r="AZ187" t="s">
        <v>197</v>
      </c>
      <c r="BA187" t="s">
        <v>197</v>
      </c>
      <c r="BB187" t="s">
        <v>197</v>
      </c>
      <c r="BC187" s="12">
        <v>0.67800000000000005</v>
      </c>
      <c r="BD187" s="12">
        <v>0.17799999999999999</v>
      </c>
      <c r="BE187" t="s">
        <v>197</v>
      </c>
      <c r="BF187" t="s">
        <v>197</v>
      </c>
      <c r="BG187" t="s">
        <v>197</v>
      </c>
      <c r="BH187" t="s">
        <v>197</v>
      </c>
      <c r="BI187" t="s">
        <v>197</v>
      </c>
      <c r="BJ187">
        <v>-14.5</v>
      </c>
      <c r="BK187" t="s">
        <v>197</v>
      </c>
      <c r="BL187" s="42" t="s">
        <v>197</v>
      </c>
      <c r="BM187" s="42" t="s">
        <v>197</v>
      </c>
      <c r="BN187" s="42" t="s">
        <v>197</v>
      </c>
    </row>
    <row r="188" spans="2:66" x14ac:dyDescent="0.3">
      <c r="B188" s="42">
        <v>180</v>
      </c>
      <c r="C188" s="42">
        <v>73</v>
      </c>
      <c r="D188" s="13" t="s">
        <v>1537</v>
      </c>
      <c r="E188" s="54" t="s">
        <v>1543</v>
      </c>
      <c r="F188" s="42">
        <v>3</v>
      </c>
      <c r="G188" s="42" t="s">
        <v>1546</v>
      </c>
      <c r="H188" s="42" t="s">
        <v>690</v>
      </c>
      <c r="J188" s="42" t="s">
        <v>1548</v>
      </c>
      <c r="K188" s="42" t="s">
        <v>692</v>
      </c>
      <c r="L188">
        <v>550</v>
      </c>
      <c r="M188">
        <v>10</v>
      </c>
      <c r="N188" t="s">
        <v>197</v>
      </c>
      <c r="O188" s="42" t="s">
        <v>1549</v>
      </c>
      <c r="P188" t="s">
        <v>197</v>
      </c>
      <c r="Q188" t="s">
        <v>197</v>
      </c>
      <c r="R188" t="s">
        <v>197</v>
      </c>
      <c r="S188" t="s">
        <v>197</v>
      </c>
      <c r="U188" s="87">
        <v>0.6</v>
      </c>
      <c r="X188" t="s">
        <v>1550</v>
      </c>
      <c r="Z188" s="42" t="s">
        <v>694</v>
      </c>
      <c r="AA188" s="42" t="s">
        <v>452</v>
      </c>
      <c r="AB188" s="42">
        <v>20</v>
      </c>
      <c r="AC188" s="100">
        <v>365</v>
      </c>
      <c r="AE188" s="42" t="s">
        <v>1551</v>
      </c>
      <c r="AF188" s="30" t="s">
        <v>659</v>
      </c>
      <c r="AG188" s="42" t="s">
        <v>1552</v>
      </c>
      <c r="AH188" s="42" t="s">
        <v>450</v>
      </c>
      <c r="AI188" s="107" t="s">
        <v>197</v>
      </c>
      <c r="AJ188" s="12">
        <v>0.13600000000000001</v>
      </c>
      <c r="AK188" s="12">
        <v>0.77800000000000002</v>
      </c>
      <c r="AL188" t="s">
        <v>197</v>
      </c>
      <c r="AM188" s="12">
        <v>1.2999999999999999E-2</v>
      </c>
      <c r="AN188" s="12">
        <v>4.0000000000000001E-3</v>
      </c>
      <c r="AO188" s="42" t="s">
        <v>197</v>
      </c>
      <c r="AP188" s="12">
        <v>1.7999999999999999E-2</v>
      </c>
      <c r="AQ188" s="42" t="s">
        <v>197</v>
      </c>
      <c r="AR188" s="42" t="s">
        <v>197</v>
      </c>
      <c r="AS188" s="42" t="s">
        <v>197</v>
      </c>
      <c r="AT188" s="42" t="s">
        <v>197</v>
      </c>
      <c r="AU188" s="47">
        <f t="shared" si="38"/>
        <v>0.19913173776716503</v>
      </c>
      <c r="AW188" s="42">
        <f t="shared" si="42"/>
        <v>226.82301198098364</v>
      </c>
      <c r="AX188">
        <v>10.4</v>
      </c>
      <c r="AY188" t="s">
        <v>197</v>
      </c>
      <c r="AZ188" t="s">
        <v>197</v>
      </c>
      <c r="BA188" t="s">
        <v>197</v>
      </c>
      <c r="BB188" t="s">
        <v>197</v>
      </c>
      <c r="BC188" s="12">
        <v>0.63600000000000001</v>
      </c>
      <c r="BD188" s="12">
        <v>0.22800000000000001</v>
      </c>
      <c r="BE188" t="s">
        <v>197</v>
      </c>
      <c r="BF188" t="s">
        <v>197</v>
      </c>
      <c r="BG188" t="s">
        <v>197</v>
      </c>
      <c r="BH188" t="s">
        <v>197</v>
      </c>
      <c r="BI188" t="s">
        <v>197</v>
      </c>
      <c r="BJ188">
        <v>-14.9</v>
      </c>
      <c r="BK188">
        <v>-28.9</v>
      </c>
      <c r="BL188" s="42" t="s">
        <v>197</v>
      </c>
      <c r="BM188" s="42" t="s">
        <v>197</v>
      </c>
      <c r="BN188" s="42" t="s">
        <v>197</v>
      </c>
    </row>
    <row r="189" spans="2:66" x14ac:dyDescent="0.3">
      <c r="B189" s="42">
        <v>181</v>
      </c>
      <c r="C189" s="42">
        <v>73</v>
      </c>
      <c r="D189" s="13" t="s">
        <v>1537</v>
      </c>
      <c r="E189" s="53" t="s">
        <v>1544</v>
      </c>
      <c r="F189" s="42">
        <v>3</v>
      </c>
      <c r="G189" s="42" t="s">
        <v>1546</v>
      </c>
      <c r="H189" s="42" t="s">
        <v>690</v>
      </c>
      <c r="J189" s="42" t="s">
        <v>1548</v>
      </c>
      <c r="K189" s="42" t="s">
        <v>692</v>
      </c>
      <c r="L189">
        <v>550</v>
      </c>
      <c r="M189">
        <v>10</v>
      </c>
      <c r="N189" t="s">
        <v>197</v>
      </c>
      <c r="O189" s="42" t="s">
        <v>1549</v>
      </c>
      <c r="P189" t="s">
        <v>197</v>
      </c>
      <c r="Q189" t="s">
        <v>197</v>
      </c>
      <c r="R189" t="s">
        <v>197</v>
      </c>
      <c r="S189" t="s">
        <v>197</v>
      </c>
      <c r="U189" s="87">
        <v>0.6</v>
      </c>
      <c r="X189" t="s">
        <v>1550</v>
      </c>
      <c r="Z189" s="42" t="s">
        <v>694</v>
      </c>
      <c r="AA189" s="42" t="s">
        <v>452</v>
      </c>
      <c r="AB189" s="42">
        <v>20</v>
      </c>
      <c r="AC189" s="100">
        <v>365</v>
      </c>
      <c r="AE189" s="42" t="s">
        <v>1551</v>
      </c>
      <c r="AF189" s="30" t="s">
        <v>659</v>
      </c>
      <c r="AG189" s="42" t="s">
        <v>1553</v>
      </c>
      <c r="AH189" s="42" t="s">
        <v>450</v>
      </c>
      <c r="AI189" s="107" t="s">
        <v>197</v>
      </c>
      <c r="AJ189" s="12">
        <v>0.14400000000000002</v>
      </c>
      <c r="AK189" s="12">
        <v>0.74199999999999999</v>
      </c>
      <c r="AL189" t="s">
        <v>197</v>
      </c>
      <c r="AM189" s="12">
        <v>1.6E-2</v>
      </c>
      <c r="AN189" s="12">
        <v>4.0000000000000001E-3</v>
      </c>
      <c r="AO189" s="42" t="s">
        <v>197</v>
      </c>
      <c r="AP189" s="12">
        <v>5.8000000000000003E-2</v>
      </c>
      <c r="AQ189" s="42" t="s">
        <v>197</v>
      </c>
      <c r="AR189" s="42" t="s">
        <v>197</v>
      </c>
      <c r="AS189" s="42" t="s">
        <v>197</v>
      </c>
      <c r="AT189" s="42" t="s">
        <v>197</v>
      </c>
      <c r="AU189" s="47">
        <f t="shared" si="38"/>
        <v>0.25697614262136337</v>
      </c>
      <c r="AW189" s="42">
        <f t="shared" si="42"/>
        <v>216.327345616825</v>
      </c>
      <c r="AX189">
        <v>9.4</v>
      </c>
      <c r="AY189" t="s">
        <v>197</v>
      </c>
      <c r="AZ189" t="s">
        <v>197</v>
      </c>
      <c r="BA189" t="s">
        <v>197</v>
      </c>
      <c r="BB189" t="s">
        <v>197</v>
      </c>
      <c r="BC189" s="12">
        <v>0.67800000000000005</v>
      </c>
      <c r="BD189" s="12">
        <v>0.17799999999999999</v>
      </c>
      <c r="BE189" t="s">
        <v>197</v>
      </c>
      <c r="BF189" t="s">
        <v>197</v>
      </c>
      <c r="BG189" t="s">
        <v>197</v>
      </c>
      <c r="BH189" t="s">
        <v>197</v>
      </c>
      <c r="BI189" t="s">
        <v>197</v>
      </c>
      <c r="BJ189">
        <v>-14.5</v>
      </c>
      <c r="BK189">
        <v>-29.2</v>
      </c>
      <c r="BL189" s="42" t="s">
        <v>197</v>
      </c>
      <c r="BM189" s="42" t="s">
        <v>197</v>
      </c>
      <c r="BN189" s="42" t="s">
        <v>197</v>
      </c>
    </row>
    <row r="190" spans="2:66" x14ac:dyDescent="0.3">
      <c r="B190" s="42">
        <v>182</v>
      </c>
      <c r="C190" s="42">
        <v>73</v>
      </c>
      <c r="D190" s="13" t="s">
        <v>1537</v>
      </c>
      <c r="E190" s="42" t="s">
        <v>1545</v>
      </c>
      <c r="F190" s="42">
        <v>3</v>
      </c>
      <c r="G190" s="42" t="s">
        <v>1547</v>
      </c>
      <c r="H190" s="42" t="s">
        <v>691</v>
      </c>
      <c r="J190" s="42" t="s">
        <v>1548</v>
      </c>
      <c r="K190" s="42" t="s">
        <v>692</v>
      </c>
      <c r="L190">
        <v>450</v>
      </c>
      <c r="M190">
        <v>10</v>
      </c>
      <c r="N190" t="s">
        <v>197</v>
      </c>
      <c r="O190" s="42" t="s">
        <v>1549</v>
      </c>
      <c r="P190" t="s">
        <v>197</v>
      </c>
      <c r="Q190" t="s">
        <v>197</v>
      </c>
      <c r="R190" t="s">
        <v>197</v>
      </c>
      <c r="S190" t="s">
        <v>197</v>
      </c>
      <c r="U190" s="87">
        <v>0.6</v>
      </c>
      <c r="X190" t="s">
        <v>1550</v>
      </c>
      <c r="Z190" s="42" t="s">
        <v>694</v>
      </c>
      <c r="AA190" s="42" t="s">
        <v>452</v>
      </c>
      <c r="AB190" s="42">
        <v>20</v>
      </c>
      <c r="AC190" s="100">
        <v>365</v>
      </c>
      <c r="AE190" s="42" t="s">
        <v>1551</v>
      </c>
      <c r="AF190" s="30" t="s">
        <v>659</v>
      </c>
      <c r="AG190" s="42" t="s">
        <v>1552</v>
      </c>
      <c r="AH190" s="42" t="s">
        <v>450</v>
      </c>
      <c r="AI190" s="107" t="s">
        <v>197</v>
      </c>
      <c r="AJ190" s="12">
        <v>0.28499999999999998</v>
      </c>
      <c r="AK190" s="12">
        <v>0.59099999999999997</v>
      </c>
      <c r="AL190" t="s">
        <v>197</v>
      </c>
      <c r="AM190" s="12">
        <v>2.1000000000000001E-2</v>
      </c>
      <c r="AN190" s="12">
        <v>8.0000000000000002E-3</v>
      </c>
      <c r="AO190" s="42" t="s">
        <v>197</v>
      </c>
      <c r="AP190" s="12">
        <v>4.8000000000000001E-2</v>
      </c>
      <c r="AQ190" s="42" t="s">
        <v>197</v>
      </c>
      <c r="AR190" s="42" t="s">
        <v>197</v>
      </c>
      <c r="AS190" s="42" t="s">
        <v>197</v>
      </c>
      <c r="AT190" s="42" t="s">
        <v>197</v>
      </c>
      <c r="AU190" s="47">
        <f t="shared" si="38"/>
        <v>0.42345624516984809</v>
      </c>
      <c r="AW190" s="42">
        <f t="shared" si="42"/>
        <v>86.151928072468706</v>
      </c>
      <c r="AX190">
        <v>10.5</v>
      </c>
      <c r="AY190" t="s">
        <v>197</v>
      </c>
      <c r="AZ190" t="s">
        <v>197</v>
      </c>
      <c r="BA190" t="s">
        <v>197</v>
      </c>
      <c r="BB190" t="s">
        <v>197</v>
      </c>
      <c r="BC190" s="12">
        <v>0.45600000000000002</v>
      </c>
      <c r="BD190" s="12">
        <v>0.25900000000000001</v>
      </c>
      <c r="BE190" t="s">
        <v>197</v>
      </c>
      <c r="BF190" t="s">
        <v>197</v>
      </c>
      <c r="BG190" t="s">
        <v>197</v>
      </c>
      <c r="BH190" t="s">
        <v>197</v>
      </c>
      <c r="BI190" t="s">
        <v>197</v>
      </c>
      <c r="BJ190">
        <v>-15.3</v>
      </c>
      <c r="BK190">
        <v>-28.9</v>
      </c>
      <c r="BL190" s="42" t="s">
        <v>197</v>
      </c>
      <c r="BM190" s="42" t="s">
        <v>197</v>
      </c>
      <c r="BN190" s="42" t="s">
        <v>197</v>
      </c>
    </row>
    <row r="191" spans="2:66" x14ac:dyDescent="0.3">
      <c r="B191" s="42">
        <v>183</v>
      </c>
      <c r="C191" s="42">
        <v>73</v>
      </c>
      <c r="D191" s="13" t="s">
        <v>1537</v>
      </c>
      <c r="E191" s="53" t="s">
        <v>1554</v>
      </c>
      <c r="F191" s="42">
        <v>3</v>
      </c>
      <c r="G191" s="42" t="s">
        <v>1547</v>
      </c>
      <c r="H191" s="42" t="s">
        <v>691</v>
      </c>
      <c r="J191" s="42" t="s">
        <v>1548</v>
      </c>
      <c r="K191" s="42" t="s">
        <v>692</v>
      </c>
      <c r="L191">
        <v>450</v>
      </c>
      <c r="M191">
        <v>10</v>
      </c>
      <c r="N191" t="s">
        <v>197</v>
      </c>
      <c r="O191" s="42" t="s">
        <v>1549</v>
      </c>
      <c r="P191" t="s">
        <v>197</v>
      </c>
      <c r="Q191" t="s">
        <v>197</v>
      </c>
      <c r="R191" t="s">
        <v>197</v>
      </c>
      <c r="S191" t="s">
        <v>197</v>
      </c>
      <c r="U191" s="87">
        <v>0.6</v>
      </c>
      <c r="X191" t="s">
        <v>1550</v>
      </c>
      <c r="Z191" s="42" t="s">
        <v>694</v>
      </c>
      <c r="AA191" s="42" t="s">
        <v>452</v>
      </c>
      <c r="AB191" s="42">
        <v>20</v>
      </c>
      <c r="AC191" s="100">
        <v>365</v>
      </c>
      <c r="AE191" s="42" t="s">
        <v>1551</v>
      </c>
      <c r="AF191" s="30" t="s">
        <v>659</v>
      </c>
      <c r="AG191" s="42" t="s">
        <v>1553</v>
      </c>
      <c r="AH191" s="42" t="s">
        <v>450</v>
      </c>
      <c r="AI191" s="107" t="s">
        <v>197</v>
      </c>
      <c r="AJ191" s="12">
        <v>0.23499999999999999</v>
      </c>
      <c r="AK191" s="12">
        <v>0.61799999999999999</v>
      </c>
      <c r="AL191" t="s">
        <v>197</v>
      </c>
      <c r="AM191" s="12">
        <v>2.1000000000000001E-2</v>
      </c>
      <c r="AN191" s="12">
        <v>8.9999999999999993E-3</v>
      </c>
      <c r="AO191" s="42" t="s">
        <v>197</v>
      </c>
      <c r="AP191" s="12">
        <v>7.5999999999999998E-2</v>
      </c>
      <c r="AQ191" s="42" t="s">
        <v>197</v>
      </c>
      <c r="AR191" s="42" t="s">
        <v>197</v>
      </c>
      <c r="AS191" s="42" t="s">
        <v>197</v>
      </c>
      <c r="AT191" s="42" t="s">
        <v>197</v>
      </c>
      <c r="AU191" s="47">
        <f t="shared" si="38"/>
        <v>0.40495572960417514</v>
      </c>
      <c r="AW191" s="42">
        <f t="shared" si="42"/>
        <v>80.078047074691739</v>
      </c>
      <c r="AX191">
        <v>8.6999999999999993</v>
      </c>
      <c r="AY191" t="s">
        <v>197</v>
      </c>
      <c r="AZ191" t="s">
        <v>197</v>
      </c>
      <c r="BA191" t="s">
        <v>197</v>
      </c>
      <c r="BB191" t="s">
        <v>197</v>
      </c>
      <c r="BC191" s="12">
        <v>0.40799999999999997</v>
      </c>
      <c r="BD191" s="12">
        <v>0.35699999999999998</v>
      </c>
      <c r="BE191" t="s">
        <v>197</v>
      </c>
      <c r="BF191" t="s">
        <v>197</v>
      </c>
      <c r="BG191" t="s">
        <v>197</v>
      </c>
      <c r="BH191" t="s">
        <v>197</v>
      </c>
      <c r="BI191" t="s">
        <v>197</v>
      </c>
      <c r="BJ191">
        <v>-15.3</v>
      </c>
      <c r="BK191">
        <v>-29.2</v>
      </c>
      <c r="BL191" s="42" t="s">
        <v>197</v>
      </c>
      <c r="BM191" s="42" t="s">
        <v>197</v>
      </c>
      <c r="BN191" s="42" t="s">
        <v>197</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Y64" activePane="bottomRight" state="frozen"/>
      <selection pane="topRight" activeCell="C1" sqref="C1"/>
      <selection pane="bottomLeft" activeCell="A6" sqref="A6"/>
      <selection pane="bottomRight" activeCell="AC96" sqref="AC96"/>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253</v>
      </c>
    </row>
    <row r="2" spans="1:110" x14ac:dyDescent="0.3">
      <c r="A2" s="1" t="s">
        <v>2</v>
      </c>
      <c r="B2" s="102" t="s">
        <v>254</v>
      </c>
    </row>
    <row r="3" spans="1:110" x14ac:dyDescent="0.3">
      <c r="A3" s="1"/>
      <c r="B3" s="1"/>
      <c r="C3" s="1"/>
      <c r="D3" s="1"/>
    </row>
    <row r="4" spans="1:110" x14ac:dyDescent="0.3">
      <c r="A4" s="2" t="s">
        <v>4</v>
      </c>
      <c r="B4" s="2" t="s">
        <v>60</v>
      </c>
      <c r="C4" s="2" t="s">
        <v>1532</v>
      </c>
      <c r="D4" s="2" t="s">
        <v>1533</v>
      </c>
      <c r="E4" s="2" t="s">
        <v>255</v>
      </c>
      <c r="F4" s="2" t="s">
        <v>256</v>
      </c>
      <c r="G4" s="2" t="s">
        <v>257</v>
      </c>
      <c r="H4" s="2" t="s">
        <v>258</v>
      </c>
      <c r="I4" s="2" t="s">
        <v>259</v>
      </c>
      <c r="J4" s="2" t="s">
        <v>260</v>
      </c>
      <c r="K4" s="2" t="s">
        <v>261</v>
      </c>
      <c r="L4" s="2" t="s">
        <v>262</v>
      </c>
      <c r="M4" s="2" t="s">
        <v>263</v>
      </c>
      <c r="N4" s="2" t="s">
        <v>264</v>
      </c>
      <c r="O4" s="2" t="s">
        <v>265</v>
      </c>
      <c r="P4" s="2" t="s">
        <v>266</v>
      </c>
      <c r="Q4" s="2" t="s">
        <v>267</v>
      </c>
      <c r="R4" s="2" t="s">
        <v>268</v>
      </c>
      <c r="S4" s="2" t="s">
        <v>269</v>
      </c>
      <c r="T4" s="2" t="s">
        <v>270</v>
      </c>
      <c r="U4" s="2" t="s">
        <v>271</v>
      </c>
      <c r="V4" s="2" t="s">
        <v>272</v>
      </c>
      <c r="W4" s="2" t="s">
        <v>273</v>
      </c>
      <c r="X4" s="2" t="s">
        <v>274</v>
      </c>
      <c r="Y4" s="2" t="s">
        <v>275</v>
      </c>
      <c r="Z4" s="2" t="s">
        <v>276</v>
      </c>
      <c r="AA4" s="2" t="s">
        <v>277</v>
      </c>
      <c r="AB4" s="2" t="s">
        <v>278</v>
      </c>
      <c r="AC4" s="2" t="s">
        <v>279</v>
      </c>
      <c r="AD4" s="2" t="s">
        <v>280</v>
      </c>
      <c r="AE4" s="2" t="s">
        <v>281</v>
      </c>
      <c r="AF4" s="2" t="s">
        <v>282</v>
      </c>
      <c r="AG4" s="2" t="s">
        <v>283</v>
      </c>
      <c r="AH4" s="2" t="s">
        <v>284</v>
      </c>
      <c r="AI4" s="2" t="s">
        <v>285</v>
      </c>
      <c r="AJ4" s="2" t="s">
        <v>286</v>
      </c>
      <c r="AK4" s="2" t="s">
        <v>287</v>
      </c>
      <c r="AL4" s="2" t="s">
        <v>288</v>
      </c>
      <c r="AM4" s="2" t="s">
        <v>289</v>
      </c>
      <c r="AN4" s="2" t="s">
        <v>290</v>
      </c>
      <c r="AO4" s="2" t="s">
        <v>291</v>
      </c>
      <c r="AP4" s="2" t="s">
        <v>292</v>
      </c>
      <c r="AQ4" s="2" t="s">
        <v>293</v>
      </c>
      <c r="AR4" s="2" t="s">
        <v>294</v>
      </c>
      <c r="AS4" s="2" t="s">
        <v>295</v>
      </c>
      <c r="AT4" s="2" t="s">
        <v>296</v>
      </c>
      <c r="AU4" s="2" t="s">
        <v>297</v>
      </c>
      <c r="AV4" s="2" t="s">
        <v>298</v>
      </c>
      <c r="AW4" s="2" t="s">
        <v>299</v>
      </c>
      <c r="AX4" s="2" t="s">
        <v>300</v>
      </c>
      <c r="AY4" s="2" t="s">
        <v>301</v>
      </c>
      <c r="AZ4" s="2" t="s">
        <v>302</v>
      </c>
      <c r="BA4" s="2" t="s">
        <v>303</v>
      </c>
      <c r="BB4" s="2" t="s">
        <v>304</v>
      </c>
      <c r="BC4" s="2" t="s">
        <v>305</v>
      </c>
      <c r="BD4" s="2" t="s">
        <v>306</v>
      </c>
      <c r="BE4" s="2" t="s">
        <v>307</v>
      </c>
      <c r="BF4" s="2" t="s">
        <v>308</v>
      </c>
      <c r="BG4" s="2" t="s">
        <v>309</v>
      </c>
      <c r="BH4" s="2" t="s">
        <v>310</v>
      </c>
      <c r="BI4" s="2" t="s">
        <v>311</v>
      </c>
      <c r="BJ4" s="2" t="s">
        <v>312</v>
      </c>
      <c r="BK4" s="2" t="s">
        <v>313</v>
      </c>
      <c r="BL4" s="2" t="s">
        <v>314</v>
      </c>
      <c r="BM4" s="2" t="s">
        <v>315</v>
      </c>
      <c r="BN4" s="2" t="s">
        <v>316</v>
      </c>
      <c r="BO4" s="2" t="s">
        <v>317</v>
      </c>
      <c r="BP4" s="2" t="s">
        <v>318</v>
      </c>
      <c r="BQ4" s="2" t="s">
        <v>319</v>
      </c>
      <c r="BR4" s="2" t="s">
        <v>320</v>
      </c>
      <c r="BS4" s="2" t="s">
        <v>321</v>
      </c>
      <c r="BT4" s="2" t="s">
        <v>322</v>
      </c>
      <c r="BU4" s="2" t="s">
        <v>323</v>
      </c>
      <c r="BV4" s="2" t="s">
        <v>324</v>
      </c>
      <c r="BW4" s="2" t="s">
        <v>325</v>
      </c>
      <c r="BX4" s="2" t="s">
        <v>326</v>
      </c>
      <c r="BY4" s="2" t="s">
        <v>327</v>
      </c>
      <c r="BZ4" s="2" t="s">
        <v>328</v>
      </c>
      <c r="CA4" s="2" t="s">
        <v>329</v>
      </c>
      <c r="CB4" s="2" t="s">
        <v>330</v>
      </c>
      <c r="CC4" s="2" t="s">
        <v>331</v>
      </c>
      <c r="CD4" s="2" t="s">
        <v>332</v>
      </c>
      <c r="CE4" s="2" t="s">
        <v>333</v>
      </c>
      <c r="CF4" s="2" t="s">
        <v>334</v>
      </c>
      <c r="CG4" s="2" t="s">
        <v>335</v>
      </c>
      <c r="CH4" s="2" t="s">
        <v>336</v>
      </c>
      <c r="CI4" s="2" t="s">
        <v>337</v>
      </c>
      <c r="CJ4" s="2" t="s">
        <v>338</v>
      </c>
      <c r="CK4" s="2" t="s">
        <v>339</v>
      </c>
      <c r="CL4" s="2" t="s">
        <v>340</v>
      </c>
      <c r="CM4" s="2" t="s">
        <v>341</v>
      </c>
      <c r="CN4" s="2" t="s">
        <v>342</v>
      </c>
      <c r="CO4" s="2" t="s">
        <v>343</v>
      </c>
      <c r="CP4" s="2" t="s">
        <v>344</v>
      </c>
      <c r="CQ4" s="2" t="s">
        <v>345</v>
      </c>
      <c r="CR4" s="2" t="s">
        <v>346</v>
      </c>
      <c r="CS4" s="2" t="s">
        <v>347</v>
      </c>
      <c r="CT4" s="2" t="s">
        <v>348</v>
      </c>
      <c r="CU4" s="2" t="s">
        <v>349</v>
      </c>
      <c r="CV4" s="2" t="s">
        <v>350</v>
      </c>
      <c r="CW4" s="2" t="s">
        <v>351</v>
      </c>
      <c r="CX4" s="2" t="s">
        <v>352</v>
      </c>
      <c r="CY4" s="2" t="s">
        <v>353</v>
      </c>
      <c r="CZ4" s="2" t="s">
        <v>354</v>
      </c>
      <c r="DA4" s="2" t="s">
        <v>355</v>
      </c>
      <c r="DB4" s="2" t="s">
        <v>356</v>
      </c>
      <c r="DC4" s="2" t="s">
        <v>357</v>
      </c>
      <c r="DD4" s="2" t="s">
        <v>358</v>
      </c>
      <c r="DE4" s="2" t="s">
        <v>359</v>
      </c>
      <c r="DF4" s="2" t="s">
        <v>360</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197</v>
      </c>
      <c r="F6" s="105" t="s">
        <v>632</v>
      </c>
      <c r="G6" s="105" t="s">
        <v>197</v>
      </c>
      <c r="H6" s="105" t="s">
        <v>197</v>
      </c>
      <c r="I6" s="105" t="s">
        <v>634</v>
      </c>
      <c r="J6" s="105" t="s">
        <v>197</v>
      </c>
      <c r="K6" s="105" t="s">
        <v>635</v>
      </c>
      <c r="L6" s="105" t="s">
        <v>637</v>
      </c>
      <c r="M6" s="105" t="s">
        <v>638</v>
      </c>
      <c r="N6" s="105" t="s">
        <v>197</v>
      </c>
      <c r="O6" s="105" t="s">
        <v>639</v>
      </c>
      <c r="P6" s="105" t="s">
        <v>632</v>
      </c>
      <c r="Q6" s="105" t="s">
        <v>640</v>
      </c>
      <c r="R6" s="105" t="s">
        <v>632</v>
      </c>
      <c r="S6" s="105" t="s">
        <v>641</v>
      </c>
      <c r="T6" s="105" t="s">
        <v>197</v>
      </c>
      <c r="U6" s="105" t="s">
        <v>642</v>
      </c>
      <c r="V6" s="105" t="s">
        <v>618</v>
      </c>
      <c r="W6" s="105" t="s">
        <v>643</v>
      </c>
      <c r="X6" s="105" t="s">
        <v>644</v>
      </c>
      <c r="Y6" s="105" t="s">
        <v>643</v>
      </c>
      <c r="Z6" s="105" t="s">
        <v>644</v>
      </c>
      <c r="AA6" s="105" t="s">
        <v>643</v>
      </c>
      <c r="AB6" s="105" t="s">
        <v>644</v>
      </c>
      <c r="AC6" s="105" t="s">
        <v>643</v>
      </c>
      <c r="AD6" s="105" t="s">
        <v>644</v>
      </c>
      <c r="AE6" s="105" t="s">
        <v>197</v>
      </c>
      <c r="AF6" s="105" t="s">
        <v>197</v>
      </c>
      <c r="AG6" s="105" t="s">
        <v>197</v>
      </c>
      <c r="AH6" s="105" t="s">
        <v>197</v>
      </c>
      <c r="AI6" s="105" t="s">
        <v>197</v>
      </c>
      <c r="AJ6" s="105" t="s">
        <v>197</v>
      </c>
      <c r="AK6" s="105" t="s">
        <v>197</v>
      </c>
      <c r="AL6" s="105" t="s">
        <v>197</v>
      </c>
      <c r="AM6" s="105" t="s">
        <v>197</v>
      </c>
      <c r="AN6" s="105" t="s">
        <v>618</v>
      </c>
      <c r="AO6" s="105" t="s">
        <v>621</v>
      </c>
      <c r="AP6" s="105" t="s">
        <v>618</v>
      </c>
      <c r="AQ6" s="105" t="s">
        <v>646</v>
      </c>
      <c r="AR6" s="105" t="s">
        <v>647</v>
      </c>
      <c r="AS6" s="105" t="s">
        <v>649</v>
      </c>
      <c r="AT6" s="105" t="s">
        <v>650</v>
      </c>
      <c r="AU6" s="105" t="s">
        <v>651</v>
      </c>
      <c r="AV6" s="105" t="s">
        <v>652</v>
      </c>
      <c r="AW6" s="105" t="s">
        <v>654</v>
      </c>
      <c r="AX6" s="105" t="s">
        <v>655</v>
      </c>
      <c r="AY6" s="105" t="s">
        <v>1176</v>
      </c>
      <c r="AZ6" s="105" t="s">
        <v>656</v>
      </c>
      <c r="BA6" s="105" t="s">
        <v>658</v>
      </c>
      <c r="BB6" s="105" t="s">
        <v>653</v>
      </c>
      <c r="BC6" s="105" t="s">
        <v>662</v>
      </c>
      <c r="BD6" s="105" t="s">
        <v>663</v>
      </c>
      <c r="BE6" s="105" t="s">
        <v>197</v>
      </c>
      <c r="BF6" s="105" t="s">
        <v>197</v>
      </c>
      <c r="BG6" s="105" t="s">
        <v>660</v>
      </c>
      <c r="BH6" s="105" t="s">
        <v>648</v>
      </c>
      <c r="BI6" s="105" t="s">
        <v>664</v>
      </c>
      <c r="BJ6" s="105" t="s">
        <v>661</v>
      </c>
      <c r="BK6" s="105" t="s">
        <v>197</v>
      </c>
      <c r="BL6" s="105" t="s">
        <v>197</v>
      </c>
      <c r="BM6" s="105" t="s">
        <v>667</v>
      </c>
      <c r="BN6" s="105" t="s">
        <v>661</v>
      </c>
      <c r="BO6" s="105" t="s">
        <v>197</v>
      </c>
      <c r="BP6" s="105" t="s">
        <v>197</v>
      </c>
      <c r="BQ6" s="105" t="s">
        <v>669</v>
      </c>
      <c r="BR6" s="105" t="s">
        <v>661</v>
      </c>
      <c r="BS6" s="105" t="s">
        <v>668</v>
      </c>
      <c r="BT6" s="105" t="s">
        <v>661</v>
      </c>
      <c r="BU6" s="105" t="s">
        <v>197</v>
      </c>
      <c r="BV6" s="105" t="s">
        <v>197</v>
      </c>
      <c r="BW6" s="105" t="s">
        <v>670</v>
      </c>
      <c r="BX6" s="105" t="s">
        <v>661</v>
      </c>
      <c r="BY6" s="105" t="s">
        <v>197</v>
      </c>
      <c r="BZ6" s="105" t="s">
        <v>661</v>
      </c>
      <c r="CA6" s="105" t="s">
        <v>197</v>
      </c>
      <c r="CB6" s="105" t="s">
        <v>661</v>
      </c>
      <c r="CC6" s="105" t="s">
        <v>197</v>
      </c>
      <c r="CD6" s="105" t="s">
        <v>197</v>
      </c>
      <c r="CE6" s="105" t="s">
        <v>936</v>
      </c>
      <c r="CF6" s="105" t="s">
        <v>661</v>
      </c>
      <c r="CG6" s="105" t="s">
        <v>672</v>
      </c>
      <c r="CH6" s="105" t="s">
        <v>661</v>
      </c>
      <c r="CI6" s="105" t="s">
        <v>671</v>
      </c>
      <c r="CJ6" s="105" t="s">
        <v>661</v>
      </c>
      <c r="CK6" s="105" t="s">
        <v>665</v>
      </c>
      <c r="CL6" s="105" t="s">
        <v>661</v>
      </c>
      <c r="CM6" s="105" t="s">
        <v>197</v>
      </c>
      <c r="CN6" s="105" t="s">
        <v>197</v>
      </c>
      <c r="CO6" s="105" t="s">
        <v>673</v>
      </c>
      <c r="CP6" s="105" t="s">
        <v>661</v>
      </c>
      <c r="CQ6" s="105" t="s">
        <v>197</v>
      </c>
      <c r="CR6" s="105" t="s">
        <v>197</v>
      </c>
      <c r="CS6" s="105" t="s">
        <v>197</v>
      </c>
      <c r="CT6" s="105" t="s">
        <v>197</v>
      </c>
      <c r="CU6" s="105" t="s">
        <v>197</v>
      </c>
      <c r="CV6" s="105" t="s">
        <v>197</v>
      </c>
      <c r="CW6" s="105" t="s">
        <v>197</v>
      </c>
      <c r="CX6" s="105" t="s">
        <v>197</v>
      </c>
      <c r="CY6" s="105" t="s">
        <v>666</v>
      </c>
      <c r="CZ6" s="105" t="s">
        <v>632</v>
      </c>
      <c r="DA6" s="105" t="s">
        <v>197</v>
      </c>
      <c r="DB6" s="105" t="s">
        <v>197</v>
      </c>
      <c r="DC6" s="105" t="s">
        <v>675</v>
      </c>
      <c r="DD6" s="105" t="s">
        <v>197</v>
      </c>
      <c r="DE6" s="105" t="s">
        <v>675</v>
      </c>
      <c r="DF6" s="105" t="s">
        <v>197</v>
      </c>
    </row>
    <row r="7" spans="1:110" x14ac:dyDescent="0.3">
      <c r="B7" s="104">
        <v>3</v>
      </c>
      <c r="C7" s="105"/>
      <c r="D7" s="105"/>
      <c r="E7" s="105"/>
      <c r="F7" s="105"/>
      <c r="G7" s="105"/>
      <c r="H7" s="105"/>
      <c r="I7" s="105"/>
      <c r="J7" s="105"/>
      <c r="K7" s="105"/>
      <c r="L7" s="105"/>
      <c r="M7" s="105"/>
      <c r="N7" s="105"/>
      <c r="O7" s="105"/>
      <c r="P7" s="105"/>
      <c r="Q7" s="105"/>
      <c r="R7" s="105"/>
      <c r="S7" s="105"/>
      <c r="T7" s="105"/>
      <c r="U7" s="105" t="s">
        <v>197</v>
      </c>
      <c r="V7" s="105" t="s">
        <v>1329</v>
      </c>
      <c r="W7" s="105" t="s">
        <v>197</v>
      </c>
      <c r="X7" s="105" t="s">
        <v>1328</v>
      </c>
      <c r="Y7" s="105" t="s">
        <v>197</v>
      </c>
      <c r="Z7" s="105" t="s">
        <v>1328</v>
      </c>
      <c r="AA7" s="105" t="s">
        <v>197</v>
      </c>
      <c r="AB7" s="105" t="s">
        <v>1328</v>
      </c>
      <c r="AC7" s="105" t="s">
        <v>197</v>
      </c>
      <c r="AD7" s="105" t="s">
        <v>1328</v>
      </c>
      <c r="AE7" s="105"/>
      <c r="AF7" s="105"/>
      <c r="AG7" s="105" t="s">
        <v>1330</v>
      </c>
      <c r="AH7" s="105" t="s">
        <v>1331</v>
      </c>
      <c r="AI7" s="105" t="s">
        <v>1332</v>
      </c>
      <c r="AJ7" s="105" t="s">
        <v>1328</v>
      </c>
      <c r="AK7" s="105" t="s">
        <v>197</v>
      </c>
      <c r="AL7" s="105" t="s">
        <v>197</v>
      </c>
      <c r="AM7" s="105"/>
      <c r="AN7" s="105"/>
      <c r="AO7" s="105"/>
      <c r="AP7" s="105"/>
      <c r="AQ7" s="105"/>
      <c r="AR7" s="105"/>
      <c r="AS7" s="105"/>
      <c r="AT7" s="105"/>
      <c r="AU7" s="105"/>
      <c r="AV7" s="105"/>
      <c r="AW7" s="105"/>
      <c r="AX7" s="105"/>
      <c r="AY7" s="105"/>
      <c r="AZ7" s="105"/>
      <c r="BA7" s="105"/>
      <c r="BB7" s="105"/>
      <c r="BC7" s="105"/>
      <c r="BD7" s="105"/>
      <c r="BE7" s="105"/>
      <c r="BF7" s="105"/>
      <c r="BG7" s="105" t="s">
        <v>197</v>
      </c>
      <c r="BH7" s="105" t="s">
        <v>1331</v>
      </c>
      <c r="BI7" s="105" t="s">
        <v>1336</v>
      </c>
      <c r="BJ7" s="105" t="s">
        <v>197</v>
      </c>
      <c r="BK7" s="105" t="s">
        <v>1336</v>
      </c>
      <c r="BL7" s="105" t="s">
        <v>197</v>
      </c>
      <c r="BM7" s="105" t="s">
        <v>1337</v>
      </c>
      <c r="BN7" s="105" t="s">
        <v>1334</v>
      </c>
      <c r="BO7" s="105" t="s">
        <v>197</v>
      </c>
      <c r="BP7" s="105" t="s">
        <v>1328</v>
      </c>
      <c r="BQ7" s="105" t="s">
        <v>1336</v>
      </c>
      <c r="BR7" s="105" t="s">
        <v>197</v>
      </c>
      <c r="BS7" s="105" t="s">
        <v>1336</v>
      </c>
      <c r="BT7" s="105" t="s">
        <v>197</v>
      </c>
      <c r="BU7" s="105" t="s">
        <v>197</v>
      </c>
      <c r="BV7" s="105" t="s">
        <v>197</v>
      </c>
      <c r="BW7" s="105" t="s">
        <v>1335</v>
      </c>
      <c r="BX7" s="105" t="s">
        <v>1334</v>
      </c>
      <c r="BY7" s="105" t="s">
        <v>197</v>
      </c>
      <c r="BZ7" s="105" t="s">
        <v>197</v>
      </c>
      <c r="CA7" s="105" t="s">
        <v>197</v>
      </c>
      <c r="CB7" s="105" t="s">
        <v>197</v>
      </c>
      <c r="CC7" s="105"/>
      <c r="CD7" s="105"/>
      <c r="CE7" s="105"/>
      <c r="CF7" s="105"/>
      <c r="CG7" s="105" t="s">
        <v>1338</v>
      </c>
      <c r="CH7" s="105" t="s">
        <v>1334</v>
      </c>
      <c r="CI7" s="105" t="s">
        <v>1234</v>
      </c>
      <c r="CJ7" s="105" t="s">
        <v>197</v>
      </c>
      <c r="CK7" s="105" t="s">
        <v>1333</v>
      </c>
      <c r="CL7" s="105" t="s">
        <v>1328</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197</v>
      </c>
      <c r="V8" s="105" t="s">
        <v>1329</v>
      </c>
      <c r="W8" s="105" t="s">
        <v>197</v>
      </c>
      <c r="X8" s="105" t="s">
        <v>1328</v>
      </c>
      <c r="Y8" s="105" t="s">
        <v>197</v>
      </c>
      <c r="Z8" s="105" t="s">
        <v>1328</v>
      </c>
      <c r="AA8" s="105" t="s">
        <v>197</v>
      </c>
      <c r="AB8" s="105" t="s">
        <v>1328</v>
      </c>
      <c r="AC8" s="105" t="s">
        <v>197</v>
      </c>
      <c r="AD8" s="105" t="s">
        <v>1328</v>
      </c>
      <c r="AE8" s="105"/>
      <c r="AF8" s="105"/>
      <c r="AG8" s="105" t="s">
        <v>1330</v>
      </c>
      <c r="AH8" s="105" t="s">
        <v>1331</v>
      </c>
      <c r="AI8" s="105" t="s">
        <v>1332</v>
      </c>
      <c r="AJ8" s="105" t="s">
        <v>1328</v>
      </c>
      <c r="AK8" s="105" t="s">
        <v>197</v>
      </c>
      <c r="AL8" s="105" t="s">
        <v>197</v>
      </c>
      <c r="AM8" s="105"/>
      <c r="AN8" s="105"/>
      <c r="AO8" s="105"/>
      <c r="AP8" s="105"/>
      <c r="AQ8" s="105"/>
      <c r="AR8" s="105"/>
      <c r="AS8" s="105"/>
      <c r="AT8" s="105"/>
      <c r="AU8" s="105"/>
      <c r="AV8" s="105"/>
      <c r="AW8" s="105"/>
      <c r="AX8" s="105"/>
      <c r="AY8" s="105"/>
      <c r="AZ8" s="105"/>
      <c r="BA8" s="105"/>
      <c r="BB8" s="105"/>
      <c r="BC8" s="105"/>
      <c r="BD8" s="105"/>
      <c r="BE8" s="105"/>
      <c r="BF8" s="105"/>
      <c r="BG8" s="105" t="s">
        <v>197</v>
      </c>
      <c r="BH8" s="105" t="s">
        <v>1331</v>
      </c>
      <c r="BI8" s="105" t="s">
        <v>1336</v>
      </c>
      <c r="BJ8" s="105" t="s">
        <v>197</v>
      </c>
      <c r="BK8" s="105" t="s">
        <v>1336</v>
      </c>
      <c r="BL8" s="105" t="s">
        <v>197</v>
      </c>
      <c r="BM8" s="105" t="s">
        <v>1337</v>
      </c>
      <c r="BN8" s="105" t="s">
        <v>1334</v>
      </c>
      <c r="BO8" s="105" t="s">
        <v>197</v>
      </c>
      <c r="BP8" s="105" t="s">
        <v>1328</v>
      </c>
      <c r="BQ8" s="105" t="s">
        <v>1336</v>
      </c>
      <c r="BR8" s="105" t="s">
        <v>197</v>
      </c>
      <c r="BS8" s="105" t="s">
        <v>1336</v>
      </c>
      <c r="BT8" s="105" t="s">
        <v>197</v>
      </c>
      <c r="BU8" s="105" t="s">
        <v>197</v>
      </c>
      <c r="BV8" s="105" t="s">
        <v>197</v>
      </c>
      <c r="BW8" s="105" t="s">
        <v>1335</v>
      </c>
      <c r="BX8" s="105" t="s">
        <v>1334</v>
      </c>
      <c r="BY8" s="105" t="s">
        <v>197</v>
      </c>
      <c r="BZ8" s="105" t="s">
        <v>197</v>
      </c>
      <c r="CA8" s="105" t="s">
        <v>197</v>
      </c>
      <c r="CB8" s="105" t="s">
        <v>197</v>
      </c>
      <c r="CC8" s="105"/>
      <c r="CD8" s="105"/>
      <c r="CE8" s="105"/>
      <c r="CF8" s="105"/>
      <c r="CG8" s="105" t="s">
        <v>1339</v>
      </c>
      <c r="CH8" s="105" t="s">
        <v>1340</v>
      </c>
      <c r="CI8" s="105" t="s">
        <v>1234</v>
      </c>
      <c r="CJ8" s="105" t="s">
        <v>197</v>
      </c>
      <c r="CK8" s="105" t="s">
        <v>1333</v>
      </c>
      <c r="CL8" s="105" t="s">
        <v>1328</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197</v>
      </c>
      <c r="V9" s="105" t="s">
        <v>1329</v>
      </c>
      <c r="W9" s="105" t="s">
        <v>197</v>
      </c>
      <c r="X9" s="105" t="s">
        <v>1328</v>
      </c>
      <c r="Y9" s="105" t="s">
        <v>197</v>
      </c>
      <c r="Z9" s="105" t="s">
        <v>1328</v>
      </c>
      <c r="AA9" s="105" t="s">
        <v>197</v>
      </c>
      <c r="AB9" s="105" t="s">
        <v>1328</v>
      </c>
      <c r="AC9" s="105" t="s">
        <v>197</v>
      </c>
      <c r="AD9" s="105" t="s">
        <v>1328</v>
      </c>
      <c r="AE9" s="105"/>
      <c r="AF9" s="105"/>
      <c r="AG9" s="105" t="s">
        <v>1330</v>
      </c>
      <c r="AH9" s="105" t="s">
        <v>1331</v>
      </c>
      <c r="AI9" s="105" t="s">
        <v>1332</v>
      </c>
      <c r="AJ9" s="105" t="s">
        <v>1328</v>
      </c>
      <c r="AK9" s="105" t="s">
        <v>197</v>
      </c>
      <c r="AL9" s="105" t="s">
        <v>197</v>
      </c>
      <c r="AM9" s="105"/>
      <c r="AN9" s="105"/>
      <c r="AO9" s="105"/>
      <c r="AP9" s="105"/>
      <c r="AQ9" s="105"/>
      <c r="AR9" s="105"/>
      <c r="AS9" s="105"/>
      <c r="AT9" s="105"/>
      <c r="AU9" s="105"/>
      <c r="AV9" s="105"/>
      <c r="AW9" s="105"/>
      <c r="AX9" s="105"/>
      <c r="AY9" s="105"/>
      <c r="AZ9" s="105"/>
      <c r="BA9" s="105"/>
      <c r="BB9" s="105"/>
      <c r="BC9" s="105"/>
      <c r="BD9" s="105"/>
      <c r="BE9" s="105"/>
      <c r="BF9" s="105"/>
      <c r="BG9" s="105" t="s">
        <v>197</v>
      </c>
      <c r="BH9" s="105" t="s">
        <v>1331</v>
      </c>
      <c r="BI9" s="105" t="s">
        <v>1336</v>
      </c>
      <c r="BJ9" s="105" t="s">
        <v>197</v>
      </c>
      <c r="BK9" s="105" t="s">
        <v>1336</v>
      </c>
      <c r="BL9" s="105" t="s">
        <v>197</v>
      </c>
      <c r="BM9" s="105" t="s">
        <v>1337</v>
      </c>
      <c r="BN9" s="105" t="s">
        <v>1334</v>
      </c>
      <c r="BO9" s="105" t="s">
        <v>197</v>
      </c>
      <c r="BP9" s="105" t="s">
        <v>1328</v>
      </c>
      <c r="BQ9" s="105" t="s">
        <v>1336</v>
      </c>
      <c r="BR9" s="105" t="s">
        <v>197</v>
      </c>
      <c r="BS9" s="105" t="s">
        <v>1336</v>
      </c>
      <c r="BT9" s="105" t="s">
        <v>197</v>
      </c>
      <c r="BU9" s="105" t="s">
        <v>197</v>
      </c>
      <c r="BV9" s="105" t="s">
        <v>197</v>
      </c>
      <c r="BW9" s="105" t="s">
        <v>1335</v>
      </c>
      <c r="BX9" s="105" t="s">
        <v>1334</v>
      </c>
      <c r="BY9" s="105" t="s">
        <v>197</v>
      </c>
      <c r="BZ9" s="105" t="s">
        <v>197</v>
      </c>
      <c r="CA9" s="105" t="s">
        <v>197</v>
      </c>
      <c r="CB9" s="105" t="s">
        <v>197</v>
      </c>
      <c r="CC9" s="105"/>
      <c r="CD9" s="105"/>
      <c r="CE9" s="105"/>
      <c r="CF9" s="105"/>
      <c r="CG9" s="105" t="s">
        <v>1341</v>
      </c>
      <c r="CH9" s="105" t="s">
        <v>1342</v>
      </c>
      <c r="CI9" s="105" t="s">
        <v>1234</v>
      </c>
      <c r="CJ9" s="105" t="s">
        <v>197</v>
      </c>
      <c r="CK9" s="105" t="s">
        <v>1333</v>
      </c>
      <c r="CL9" s="105" t="s">
        <v>1328</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197</v>
      </c>
      <c r="V10" s="105" t="s">
        <v>1329</v>
      </c>
      <c r="W10" s="105" t="s">
        <v>197</v>
      </c>
      <c r="X10" s="105" t="s">
        <v>1328</v>
      </c>
      <c r="Y10" s="105" t="s">
        <v>197</v>
      </c>
      <c r="Z10" s="105" t="s">
        <v>1328</v>
      </c>
      <c r="AA10" s="105" t="s">
        <v>197</v>
      </c>
      <c r="AB10" s="105" t="s">
        <v>1328</v>
      </c>
      <c r="AC10" s="105" t="s">
        <v>197</v>
      </c>
      <c r="AD10" s="105" t="s">
        <v>1328</v>
      </c>
      <c r="AE10" s="105"/>
      <c r="AF10" s="105"/>
      <c r="AG10" s="105" t="s">
        <v>1330</v>
      </c>
      <c r="AH10" s="105" t="s">
        <v>1331</v>
      </c>
      <c r="AI10" s="105" t="s">
        <v>1332</v>
      </c>
      <c r="AJ10" s="105" t="s">
        <v>1328</v>
      </c>
      <c r="AK10" s="105" t="s">
        <v>197</v>
      </c>
      <c r="AL10" s="105" t="s">
        <v>197</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197</v>
      </c>
      <c r="BH10" s="105" t="s">
        <v>1331</v>
      </c>
      <c r="BI10" s="105" t="s">
        <v>1336</v>
      </c>
      <c r="BJ10" s="105" t="s">
        <v>197</v>
      </c>
      <c r="BK10" s="105" t="s">
        <v>1336</v>
      </c>
      <c r="BL10" s="105" t="s">
        <v>197</v>
      </c>
      <c r="BM10" s="105" t="s">
        <v>1337</v>
      </c>
      <c r="BN10" s="105" t="s">
        <v>1334</v>
      </c>
      <c r="BO10" s="105" t="s">
        <v>197</v>
      </c>
      <c r="BP10" s="105" t="s">
        <v>1328</v>
      </c>
      <c r="BQ10" s="105" t="s">
        <v>1336</v>
      </c>
      <c r="BR10" s="105" t="s">
        <v>197</v>
      </c>
      <c r="BS10" s="105" t="s">
        <v>1336</v>
      </c>
      <c r="BT10" s="105" t="s">
        <v>197</v>
      </c>
      <c r="BU10" s="105" t="s">
        <v>197</v>
      </c>
      <c r="BV10" s="105" t="s">
        <v>197</v>
      </c>
      <c r="BW10" s="105" t="s">
        <v>1335</v>
      </c>
      <c r="BX10" s="105" t="s">
        <v>1334</v>
      </c>
      <c r="BY10" s="105" t="s">
        <v>197</v>
      </c>
      <c r="BZ10" s="105" t="s">
        <v>197</v>
      </c>
      <c r="CA10" s="105" t="s">
        <v>197</v>
      </c>
      <c r="CB10" s="105" t="s">
        <v>197</v>
      </c>
      <c r="CC10" s="105"/>
      <c r="CD10" s="105"/>
      <c r="CE10" s="105"/>
      <c r="CF10" s="105"/>
      <c r="CG10" s="105" t="s">
        <v>1343</v>
      </c>
      <c r="CH10" s="105" t="s">
        <v>1344</v>
      </c>
      <c r="CI10" s="105" t="s">
        <v>1234</v>
      </c>
      <c r="CJ10" s="105" t="s">
        <v>197</v>
      </c>
      <c r="CK10" s="105" t="s">
        <v>1333</v>
      </c>
      <c r="CL10" s="105" t="s">
        <v>1328</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197</v>
      </c>
      <c r="V11" s="105" t="s">
        <v>1329</v>
      </c>
      <c r="W11" s="105" t="s">
        <v>197</v>
      </c>
      <c r="X11" s="105" t="s">
        <v>1328</v>
      </c>
      <c r="Y11" s="105" t="s">
        <v>197</v>
      </c>
      <c r="Z11" s="105" t="s">
        <v>1328</v>
      </c>
      <c r="AA11" s="105" t="s">
        <v>197</v>
      </c>
      <c r="AB11" s="105" t="s">
        <v>1328</v>
      </c>
      <c r="AC11" s="105" t="s">
        <v>197</v>
      </c>
      <c r="AD11" s="105" t="s">
        <v>1328</v>
      </c>
      <c r="AE11" s="105"/>
      <c r="AF11" s="105"/>
      <c r="AG11" s="105" t="s">
        <v>1330</v>
      </c>
      <c r="AH11" s="105" t="s">
        <v>1331</v>
      </c>
      <c r="AI11" s="105" t="s">
        <v>1332</v>
      </c>
      <c r="AJ11" s="105" t="s">
        <v>1328</v>
      </c>
      <c r="AK11" s="105" t="s">
        <v>197</v>
      </c>
      <c r="AL11" s="105" t="s">
        <v>197</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197</v>
      </c>
      <c r="BH11" s="105" t="s">
        <v>1331</v>
      </c>
      <c r="BI11" s="105" t="s">
        <v>1336</v>
      </c>
      <c r="BJ11" s="105" t="s">
        <v>197</v>
      </c>
      <c r="BK11" s="105" t="s">
        <v>1336</v>
      </c>
      <c r="BL11" s="105" t="s">
        <v>197</v>
      </c>
      <c r="BM11" s="105" t="s">
        <v>1337</v>
      </c>
      <c r="BN11" s="105" t="s">
        <v>1334</v>
      </c>
      <c r="BO11" s="105" t="s">
        <v>197</v>
      </c>
      <c r="BP11" s="105" t="s">
        <v>1328</v>
      </c>
      <c r="BQ11" s="105" t="s">
        <v>1336</v>
      </c>
      <c r="BR11" s="105" t="s">
        <v>197</v>
      </c>
      <c r="BS11" s="105" t="s">
        <v>1336</v>
      </c>
      <c r="BT11" s="105" t="s">
        <v>197</v>
      </c>
      <c r="BU11" s="105" t="s">
        <v>197</v>
      </c>
      <c r="BV11" s="105" t="s">
        <v>197</v>
      </c>
      <c r="BW11" s="105" t="s">
        <v>1335</v>
      </c>
      <c r="BX11" s="105" t="s">
        <v>1334</v>
      </c>
      <c r="BY11" s="105" t="s">
        <v>197</v>
      </c>
      <c r="BZ11" s="105" t="s">
        <v>197</v>
      </c>
      <c r="CA11" s="105" t="s">
        <v>197</v>
      </c>
      <c r="CB11" s="105" t="s">
        <v>197</v>
      </c>
      <c r="CC11" s="105"/>
      <c r="CD11" s="105"/>
      <c r="CE11" s="105"/>
      <c r="CF11" s="105"/>
      <c r="CG11" s="105" t="s">
        <v>1345</v>
      </c>
      <c r="CH11" s="105" t="s">
        <v>1346</v>
      </c>
      <c r="CI11" s="105" t="s">
        <v>1234</v>
      </c>
      <c r="CJ11" s="105" t="s">
        <v>197</v>
      </c>
      <c r="CK11" s="105" t="s">
        <v>1333</v>
      </c>
      <c r="CL11" s="105" t="s">
        <v>1328</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197</v>
      </c>
      <c r="AN12" s="105" t="s">
        <v>944</v>
      </c>
      <c r="AO12" s="105" t="s">
        <v>197</v>
      </c>
      <c r="AP12" s="105" t="s">
        <v>944</v>
      </c>
      <c r="AQ12" s="105"/>
      <c r="AR12" s="105"/>
      <c r="AS12" s="105"/>
      <c r="AT12" s="105"/>
      <c r="AU12" s="105"/>
      <c r="AV12" s="105"/>
      <c r="AW12" s="105"/>
      <c r="AX12" s="105"/>
      <c r="AY12" s="105" t="s">
        <v>197</v>
      </c>
      <c r="AZ12" s="105" t="s">
        <v>979</v>
      </c>
      <c r="BA12" s="105" t="s">
        <v>978</v>
      </c>
      <c r="BB12" s="105" t="s">
        <v>979</v>
      </c>
      <c r="BC12" s="105" t="s">
        <v>197</v>
      </c>
      <c r="BD12" s="105" t="s">
        <v>979</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197</v>
      </c>
      <c r="AN13" s="105" t="s">
        <v>945</v>
      </c>
      <c r="AO13" s="105" t="s">
        <v>197</v>
      </c>
      <c r="AP13" s="105" t="s">
        <v>945</v>
      </c>
      <c r="AQ13" s="105"/>
      <c r="AR13" s="105"/>
      <c r="AS13" s="105"/>
      <c r="AT13" s="105"/>
      <c r="AU13" s="105"/>
      <c r="AV13" s="105"/>
      <c r="AW13" s="105"/>
      <c r="AX13" s="105"/>
      <c r="AY13" s="105" t="s">
        <v>197</v>
      </c>
      <c r="AZ13" s="105" t="s">
        <v>979</v>
      </c>
      <c r="BA13" s="105" t="s">
        <v>978</v>
      </c>
      <c r="BB13" s="105" t="s">
        <v>979</v>
      </c>
      <c r="BC13" s="105" t="s">
        <v>197</v>
      </c>
      <c r="BD13" s="105" t="s">
        <v>979</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197</v>
      </c>
      <c r="AN14" s="105" t="s">
        <v>946</v>
      </c>
      <c r="AO14" s="105" t="s">
        <v>197</v>
      </c>
      <c r="AP14" s="105" t="s">
        <v>946</v>
      </c>
      <c r="AQ14" s="105"/>
      <c r="AR14" s="105"/>
      <c r="AS14" s="105"/>
      <c r="AT14" s="105"/>
      <c r="AU14" s="105"/>
      <c r="AV14" s="105"/>
      <c r="AW14" s="105"/>
      <c r="AX14" s="105"/>
      <c r="AY14" s="105" t="s">
        <v>197</v>
      </c>
      <c r="AZ14" s="105" t="s">
        <v>979</v>
      </c>
      <c r="BA14" s="105" t="s">
        <v>978</v>
      </c>
      <c r="BB14" s="105" t="s">
        <v>979</v>
      </c>
      <c r="BC14" s="105" t="s">
        <v>197</v>
      </c>
      <c r="BD14" s="105" t="s">
        <v>979</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197</v>
      </c>
      <c r="AN15" s="105" t="s">
        <v>947</v>
      </c>
      <c r="AO15" s="105" t="s">
        <v>197</v>
      </c>
      <c r="AP15" s="105" t="s">
        <v>947</v>
      </c>
      <c r="AQ15" s="105"/>
      <c r="AR15" s="105"/>
      <c r="AS15" s="105"/>
      <c r="AT15" s="105"/>
      <c r="AU15" s="105"/>
      <c r="AV15" s="105"/>
      <c r="AW15" s="105"/>
      <c r="AX15" s="105"/>
      <c r="AY15" s="105" t="s">
        <v>197</v>
      </c>
      <c r="AZ15" s="105" t="s">
        <v>979</v>
      </c>
      <c r="BA15" s="105" t="s">
        <v>978</v>
      </c>
      <c r="BB15" s="105" t="s">
        <v>979</v>
      </c>
      <c r="BC15" s="105" t="s">
        <v>197</v>
      </c>
      <c r="BD15" s="105" t="s">
        <v>979</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197</v>
      </c>
      <c r="AN16" s="105" t="s">
        <v>948</v>
      </c>
      <c r="AO16" s="105" t="s">
        <v>197</v>
      </c>
      <c r="AP16" s="105" t="s">
        <v>948</v>
      </c>
      <c r="AQ16" s="105"/>
      <c r="AR16" s="105"/>
      <c r="AS16" s="105"/>
      <c r="AT16" s="105"/>
      <c r="AU16" s="105"/>
      <c r="AV16" s="105"/>
      <c r="AW16" s="105"/>
      <c r="AX16" s="105"/>
      <c r="AY16" s="105" t="s">
        <v>197</v>
      </c>
      <c r="AZ16" s="105" t="s">
        <v>979</v>
      </c>
      <c r="BA16" s="105" t="s">
        <v>978</v>
      </c>
      <c r="BB16" s="105" t="s">
        <v>979</v>
      </c>
      <c r="BC16" s="105" t="s">
        <v>197</v>
      </c>
      <c r="BD16" s="105" t="s">
        <v>979</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197</v>
      </c>
      <c r="AN17" s="105" t="s">
        <v>949</v>
      </c>
      <c r="AO17" s="105" t="s">
        <v>197</v>
      </c>
      <c r="AP17" s="105" t="s">
        <v>949</v>
      </c>
      <c r="AQ17" s="105"/>
      <c r="AR17" s="105"/>
      <c r="AS17" s="105"/>
      <c r="AT17" s="105"/>
      <c r="AU17" s="105"/>
      <c r="AV17" s="105"/>
      <c r="AW17" s="105"/>
      <c r="AX17" s="105"/>
      <c r="AY17" s="105" t="s">
        <v>197</v>
      </c>
      <c r="AZ17" s="105" t="s">
        <v>979</v>
      </c>
      <c r="BA17" s="105" t="s">
        <v>978</v>
      </c>
      <c r="BB17" s="105" t="s">
        <v>979</v>
      </c>
      <c r="BC17" s="105" t="s">
        <v>197</v>
      </c>
      <c r="BD17" s="105" t="s">
        <v>979</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197</v>
      </c>
      <c r="AN18" s="105" t="s">
        <v>950</v>
      </c>
      <c r="AO18" s="105" t="s">
        <v>197</v>
      </c>
      <c r="AP18" s="105" t="s">
        <v>950</v>
      </c>
      <c r="AQ18" s="105"/>
      <c r="AR18" s="105"/>
      <c r="AS18" s="105"/>
      <c r="AT18" s="105"/>
      <c r="AU18" s="105"/>
      <c r="AV18" s="105"/>
      <c r="AW18" s="105"/>
      <c r="AX18" s="105"/>
      <c r="AY18" s="105" t="s">
        <v>939</v>
      </c>
      <c r="AZ18" s="105" t="s">
        <v>197</v>
      </c>
      <c r="BA18" s="105" t="s">
        <v>978</v>
      </c>
      <c r="BB18" s="105" t="s">
        <v>979</v>
      </c>
      <c r="BC18" s="105" t="s">
        <v>197</v>
      </c>
      <c r="BD18" s="105" t="s">
        <v>979</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197</v>
      </c>
      <c r="AN19" s="105" t="s">
        <v>951</v>
      </c>
      <c r="AO19" s="105" t="s">
        <v>197</v>
      </c>
      <c r="AP19" s="105" t="s">
        <v>951</v>
      </c>
      <c r="AQ19" s="105"/>
      <c r="AR19" s="105"/>
      <c r="AS19" s="105"/>
      <c r="AT19" s="105"/>
      <c r="AU19" s="105"/>
      <c r="AV19" s="105"/>
      <c r="AW19" s="105"/>
      <c r="AX19" s="105"/>
      <c r="AY19" s="105" t="s">
        <v>939</v>
      </c>
      <c r="AZ19" s="105" t="s">
        <v>197</v>
      </c>
      <c r="BA19" s="105" t="s">
        <v>978</v>
      </c>
      <c r="BB19" s="105" t="s">
        <v>979</v>
      </c>
      <c r="BC19" s="105" t="s">
        <v>197</v>
      </c>
      <c r="BD19" s="105" t="s">
        <v>979</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197</v>
      </c>
      <c r="AN20" s="105" t="s">
        <v>952</v>
      </c>
      <c r="AO20" s="105" t="s">
        <v>197</v>
      </c>
      <c r="AP20" s="105" t="s">
        <v>952</v>
      </c>
      <c r="AQ20" s="105"/>
      <c r="AR20" s="105"/>
      <c r="AS20" s="105"/>
      <c r="AT20" s="105"/>
      <c r="AU20" s="105"/>
      <c r="AV20" s="105"/>
      <c r="AW20" s="105"/>
      <c r="AX20" s="105"/>
      <c r="AY20" s="105" t="s">
        <v>939</v>
      </c>
      <c r="AZ20" s="105" t="s">
        <v>197</v>
      </c>
      <c r="BA20" s="105" t="s">
        <v>978</v>
      </c>
      <c r="BB20" s="105" t="s">
        <v>979</v>
      </c>
      <c r="BC20" s="105" t="s">
        <v>197</v>
      </c>
      <c r="BD20" s="105" t="s">
        <v>979</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197</v>
      </c>
      <c r="AN21" s="105" t="s">
        <v>953</v>
      </c>
      <c r="AO21" s="105" t="s">
        <v>197</v>
      </c>
      <c r="AP21" s="105" t="s">
        <v>953</v>
      </c>
      <c r="AQ21" s="105"/>
      <c r="AR21" s="105"/>
      <c r="AS21" s="105"/>
      <c r="AT21" s="105"/>
      <c r="AU21" s="105"/>
      <c r="AV21" s="105"/>
      <c r="AW21" s="105"/>
      <c r="AX21" s="105"/>
      <c r="AY21" s="105" t="s">
        <v>939</v>
      </c>
      <c r="AZ21" s="105" t="s">
        <v>197</v>
      </c>
      <c r="BA21" s="105" t="s">
        <v>978</v>
      </c>
      <c r="BB21" s="105" t="s">
        <v>979</v>
      </c>
      <c r="BC21" s="105" t="s">
        <v>197</v>
      </c>
      <c r="BD21" s="105" t="s">
        <v>979</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197</v>
      </c>
      <c r="AN22" s="105" t="s">
        <v>954</v>
      </c>
      <c r="AO22" s="105" t="s">
        <v>197</v>
      </c>
      <c r="AP22" s="105" t="s">
        <v>954</v>
      </c>
      <c r="AQ22" s="105"/>
      <c r="AR22" s="105"/>
      <c r="AS22" s="105"/>
      <c r="AT22" s="105"/>
      <c r="AU22" s="105"/>
      <c r="AV22" s="105"/>
      <c r="AW22" s="105"/>
      <c r="AX22" s="105"/>
      <c r="AY22" s="105" t="s">
        <v>939</v>
      </c>
      <c r="AZ22" s="105" t="s">
        <v>197</v>
      </c>
      <c r="BA22" s="105" t="s">
        <v>978</v>
      </c>
      <c r="BB22" s="105" t="s">
        <v>979</v>
      </c>
      <c r="BC22" s="105" t="s">
        <v>197</v>
      </c>
      <c r="BD22" s="105" t="s">
        <v>979</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197</v>
      </c>
      <c r="AN23" s="105" t="s">
        <v>955</v>
      </c>
      <c r="AO23" s="105" t="s">
        <v>197</v>
      </c>
      <c r="AP23" s="105" t="s">
        <v>955</v>
      </c>
      <c r="AQ23" s="105"/>
      <c r="AR23" s="105"/>
      <c r="AS23" s="105"/>
      <c r="AT23" s="105"/>
      <c r="AU23" s="105"/>
      <c r="AV23" s="105"/>
      <c r="AW23" s="105"/>
      <c r="AX23" s="105"/>
      <c r="AY23" s="105" t="s">
        <v>939</v>
      </c>
      <c r="AZ23" s="105" t="s">
        <v>197</v>
      </c>
      <c r="BA23" s="105" t="s">
        <v>978</v>
      </c>
      <c r="BB23" s="105" t="s">
        <v>979</v>
      </c>
      <c r="BC23" s="105" t="s">
        <v>197</v>
      </c>
      <c r="BD23" s="105" t="s">
        <v>979</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197</v>
      </c>
      <c r="AN24" s="105" t="s">
        <v>956</v>
      </c>
      <c r="AO24" s="105" t="s">
        <v>197</v>
      </c>
      <c r="AP24" s="105" t="s">
        <v>956</v>
      </c>
      <c r="AQ24" s="105"/>
      <c r="AR24" s="105"/>
      <c r="AS24" s="105"/>
      <c r="AT24" s="105"/>
      <c r="AU24" s="105"/>
      <c r="AV24" s="105"/>
      <c r="AW24" s="105"/>
      <c r="AX24" s="105"/>
      <c r="AY24" s="105" t="s">
        <v>197</v>
      </c>
      <c r="AZ24" s="105" t="s">
        <v>979</v>
      </c>
      <c r="BA24" s="105" t="s">
        <v>978</v>
      </c>
      <c r="BB24" s="105" t="s">
        <v>979</v>
      </c>
      <c r="BC24" s="105" t="s">
        <v>197</v>
      </c>
      <c r="BD24" s="105" t="s">
        <v>979</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197</v>
      </c>
      <c r="AN25" s="105" t="s">
        <v>957</v>
      </c>
      <c r="AO25" s="105" t="s">
        <v>197</v>
      </c>
      <c r="AP25" s="105" t="s">
        <v>957</v>
      </c>
      <c r="AQ25" s="105"/>
      <c r="AR25" s="105"/>
      <c r="AS25" s="105"/>
      <c r="AT25" s="105"/>
      <c r="AU25" s="105"/>
      <c r="AV25" s="105"/>
      <c r="AW25" s="105"/>
      <c r="AX25" s="105"/>
      <c r="AY25" s="105" t="s">
        <v>197</v>
      </c>
      <c r="AZ25" s="105" t="s">
        <v>979</v>
      </c>
      <c r="BA25" s="105" t="s">
        <v>978</v>
      </c>
      <c r="BB25" s="105" t="s">
        <v>979</v>
      </c>
      <c r="BC25" s="105" t="s">
        <v>197</v>
      </c>
      <c r="BD25" s="105" t="s">
        <v>979</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197</v>
      </c>
      <c r="AN26" s="105" t="s">
        <v>958</v>
      </c>
      <c r="AO26" s="105" t="s">
        <v>197</v>
      </c>
      <c r="AP26" s="105" t="s">
        <v>958</v>
      </c>
      <c r="AQ26" s="105"/>
      <c r="AR26" s="105"/>
      <c r="AS26" s="105"/>
      <c r="AT26" s="105"/>
      <c r="AU26" s="105"/>
      <c r="AV26" s="105"/>
      <c r="AW26" s="105"/>
      <c r="AX26" s="105"/>
      <c r="AY26" s="105" t="s">
        <v>197</v>
      </c>
      <c r="AZ26" s="105" t="s">
        <v>979</v>
      </c>
      <c r="BA26" s="105" t="s">
        <v>978</v>
      </c>
      <c r="BB26" s="105" t="s">
        <v>979</v>
      </c>
      <c r="BC26" s="105" t="s">
        <v>197</v>
      </c>
      <c r="BD26" s="105" t="s">
        <v>979</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197</v>
      </c>
      <c r="AN27" s="105" t="s">
        <v>959</v>
      </c>
      <c r="AO27" s="105" t="s">
        <v>197</v>
      </c>
      <c r="AP27" s="105" t="s">
        <v>959</v>
      </c>
      <c r="AQ27" s="105"/>
      <c r="AR27" s="105"/>
      <c r="AS27" s="105"/>
      <c r="AT27" s="105"/>
      <c r="AU27" s="105"/>
      <c r="AV27" s="105"/>
      <c r="AW27" s="105"/>
      <c r="AX27" s="105"/>
      <c r="AY27" s="105" t="s">
        <v>197</v>
      </c>
      <c r="AZ27" s="105" t="s">
        <v>979</v>
      </c>
      <c r="BA27" s="105" t="s">
        <v>978</v>
      </c>
      <c r="BB27" s="105" t="s">
        <v>979</v>
      </c>
      <c r="BC27" s="105" t="s">
        <v>197</v>
      </c>
      <c r="BD27" s="105" t="s">
        <v>979</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197</v>
      </c>
      <c r="AN28" s="105" t="s">
        <v>960</v>
      </c>
      <c r="AO28" s="105" t="s">
        <v>197</v>
      </c>
      <c r="AP28" s="105" t="s">
        <v>960</v>
      </c>
      <c r="AQ28" s="105"/>
      <c r="AR28" s="105"/>
      <c r="AS28" s="105"/>
      <c r="AT28" s="105"/>
      <c r="AU28" s="105"/>
      <c r="AV28" s="105"/>
      <c r="AW28" s="105"/>
      <c r="AX28" s="105"/>
      <c r="AY28" s="105" t="s">
        <v>197</v>
      </c>
      <c r="AZ28" s="105" t="s">
        <v>979</v>
      </c>
      <c r="BA28" s="105" t="s">
        <v>978</v>
      </c>
      <c r="BB28" s="105" t="s">
        <v>979</v>
      </c>
      <c r="BC28" s="105" t="s">
        <v>197</v>
      </c>
      <c r="BD28" s="105" t="s">
        <v>979</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197</v>
      </c>
      <c r="AN29" s="105" t="s">
        <v>961</v>
      </c>
      <c r="AO29" s="105" t="s">
        <v>197</v>
      </c>
      <c r="AP29" s="105" t="s">
        <v>961</v>
      </c>
      <c r="AQ29" s="105"/>
      <c r="AR29" s="105"/>
      <c r="AS29" s="105"/>
      <c r="AT29" s="105"/>
      <c r="AU29" s="105"/>
      <c r="AV29" s="105"/>
      <c r="AW29" s="105"/>
      <c r="AX29" s="105"/>
      <c r="AY29" s="105" t="s">
        <v>197</v>
      </c>
      <c r="AZ29" s="105" t="s">
        <v>979</v>
      </c>
      <c r="BA29" s="105" t="s">
        <v>978</v>
      </c>
      <c r="BB29" s="105" t="s">
        <v>979</v>
      </c>
      <c r="BC29" s="105" t="s">
        <v>197</v>
      </c>
      <c r="BD29" s="105" t="s">
        <v>979</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197</v>
      </c>
      <c r="AN30" s="105" t="s">
        <v>962</v>
      </c>
      <c r="AO30" s="105" t="s">
        <v>197</v>
      </c>
      <c r="AP30" s="105" t="s">
        <v>962</v>
      </c>
      <c r="AQ30" s="105"/>
      <c r="AR30" s="105"/>
      <c r="AS30" s="105"/>
      <c r="AT30" s="105"/>
      <c r="AU30" s="105"/>
      <c r="AV30" s="105"/>
      <c r="AW30" s="105"/>
      <c r="AX30" s="105"/>
      <c r="AY30" s="105" t="s">
        <v>197</v>
      </c>
      <c r="AZ30" s="105" t="s">
        <v>979</v>
      </c>
      <c r="BA30" s="105" t="s">
        <v>978</v>
      </c>
      <c r="BB30" s="105" t="s">
        <v>979</v>
      </c>
      <c r="BC30" s="105" t="s">
        <v>197</v>
      </c>
      <c r="BD30" s="105" t="s">
        <v>979</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197</v>
      </c>
      <c r="AN31" s="105" t="s">
        <v>963</v>
      </c>
      <c r="AO31" s="105" t="s">
        <v>197</v>
      </c>
      <c r="AP31" s="105" t="s">
        <v>963</v>
      </c>
      <c r="AQ31" s="105"/>
      <c r="AR31" s="105"/>
      <c r="AS31" s="105"/>
      <c r="AT31" s="105"/>
      <c r="AU31" s="105"/>
      <c r="AV31" s="105"/>
      <c r="AW31" s="105"/>
      <c r="AX31" s="105"/>
      <c r="AY31" s="105" t="s">
        <v>197</v>
      </c>
      <c r="AZ31" s="105" t="s">
        <v>979</v>
      </c>
      <c r="BA31" s="105" t="s">
        <v>978</v>
      </c>
      <c r="BB31" s="105" t="s">
        <v>979</v>
      </c>
      <c r="BC31" s="105" t="s">
        <v>197</v>
      </c>
      <c r="BD31" s="105" t="s">
        <v>979</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197</v>
      </c>
      <c r="AN32" s="105" t="s">
        <v>964</v>
      </c>
      <c r="AO32" s="105" t="s">
        <v>197</v>
      </c>
      <c r="AP32" s="105" t="s">
        <v>964</v>
      </c>
      <c r="AQ32" s="105"/>
      <c r="AR32" s="105"/>
      <c r="AS32" s="105"/>
      <c r="AT32" s="105"/>
      <c r="AU32" s="105"/>
      <c r="AV32" s="105"/>
      <c r="AW32" s="105"/>
      <c r="AX32" s="105"/>
      <c r="AY32" s="105" t="s">
        <v>197</v>
      </c>
      <c r="AZ32" s="105" t="s">
        <v>979</v>
      </c>
      <c r="BA32" s="105" t="s">
        <v>978</v>
      </c>
      <c r="BB32" s="105" t="s">
        <v>979</v>
      </c>
      <c r="BC32" s="105" t="s">
        <v>197</v>
      </c>
      <c r="BD32" s="105" t="s">
        <v>979</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197</v>
      </c>
      <c r="AN33" s="105" t="s">
        <v>965</v>
      </c>
      <c r="AO33" s="105" t="s">
        <v>197</v>
      </c>
      <c r="AP33" s="105" t="s">
        <v>965</v>
      </c>
      <c r="AQ33" s="105"/>
      <c r="AR33" s="105"/>
      <c r="AS33" s="105"/>
      <c r="AT33" s="105"/>
      <c r="AU33" s="105"/>
      <c r="AV33" s="105"/>
      <c r="AW33" s="105"/>
      <c r="AX33" s="105"/>
      <c r="AY33" s="105" t="s">
        <v>197</v>
      </c>
      <c r="AZ33" s="105" t="s">
        <v>979</v>
      </c>
      <c r="BA33" s="105" t="s">
        <v>978</v>
      </c>
      <c r="BB33" s="105" t="s">
        <v>979</v>
      </c>
      <c r="BC33" s="105" t="s">
        <v>197</v>
      </c>
      <c r="BD33" s="105" t="s">
        <v>979</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197</v>
      </c>
      <c r="AN34" s="105" t="s">
        <v>966</v>
      </c>
      <c r="AO34" s="105" t="s">
        <v>197</v>
      </c>
      <c r="AP34" s="105" t="s">
        <v>966</v>
      </c>
      <c r="AQ34" s="105"/>
      <c r="AR34" s="105"/>
      <c r="AS34" s="105"/>
      <c r="AT34" s="105"/>
      <c r="AU34" s="105"/>
      <c r="AV34" s="105"/>
      <c r="AW34" s="105"/>
      <c r="AX34" s="105"/>
      <c r="AY34" s="105" t="s">
        <v>197</v>
      </c>
      <c r="AZ34" s="105" t="s">
        <v>979</v>
      </c>
      <c r="BA34" s="105" t="s">
        <v>978</v>
      </c>
      <c r="BB34" s="105" t="s">
        <v>979</v>
      </c>
      <c r="BC34" s="105" t="s">
        <v>197</v>
      </c>
      <c r="BD34" s="105" t="s">
        <v>979</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197</v>
      </c>
      <c r="AN35" s="105" t="s">
        <v>967</v>
      </c>
      <c r="AO35" s="105" t="s">
        <v>197</v>
      </c>
      <c r="AP35" s="105" t="s">
        <v>967</v>
      </c>
      <c r="AQ35" s="105"/>
      <c r="AR35" s="105"/>
      <c r="AS35" s="105"/>
      <c r="AT35" s="105"/>
      <c r="AU35" s="105"/>
      <c r="AV35" s="105"/>
      <c r="AW35" s="105"/>
      <c r="AX35" s="105"/>
      <c r="AY35" s="105" t="s">
        <v>197</v>
      </c>
      <c r="AZ35" s="105" t="s">
        <v>979</v>
      </c>
      <c r="BA35" s="105" t="s">
        <v>978</v>
      </c>
      <c r="BB35" s="105" t="s">
        <v>979</v>
      </c>
      <c r="BC35" s="105" t="s">
        <v>197</v>
      </c>
      <c r="BD35" s="105" t="s">
        <v>979</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197</v>
      </c>
      <c r="AN36" s="105" t="s">
        <v>968</v>
      </c>
      <c r="AO36" s="105" t="s">
        <v>197</v>
      </c>
      <c r="AP36" s="105" t="s">
        <v>968</v>
      </c>
      <c r="AQ36" s="105"/>
      <c r="AR36" s="105"/>
      <c r="AS36" s="105"/>
      <c r="AT36" s="105"/>
      <c r="AU36" s="105"/>
      <c r="AV36" s="105"/>
      <c r="AW36" s="105"/>
      <c r="AX36" s="105"/>
      <c r="AY36" s="105" t="s">
        <v>197</v>
      </c>
      <c r="AZ36" s="105" t="s">
        <v>979</v>
      </c>
      <c r="BA36" s="105" t="s">
        <v>978</v>
      </c>
      <c r="BB36" s="105" t="s">
        <v>979</v>
      </c>
      <c r="BC36" s="105" t="s">
        <v>197</v>
      </c>
      <c r="BD36" s="105" t="s">
        <v>979</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197</v>
      </c>
      <c r="AN37" s="105" t="s">
        <v>969</v>
      </c>
      <c r="AO37" s="105" t="s">
        <v>197</v>
      </c>
      <c r="AP37" s="105" t="s">
        <v>969</v>
      </c>
      <c r="AQ37" s="105"/>
      <c r="AR37" s="105"/>
      <c r="AS37" s="105"/>
      <c r="AT37" s="105"/>
      <c r="AU37" s="105"/>
      <c r="AV37" s="105"/>
      <c r="AW37" s="105"/>
      <c r="AX37" s="105"/>
      <c r="AY37" s="105" t="s">
        <v>197</v>
      </c>
      <c r="AZ37" s="105" t="s">
        <v>979</v>
      </c>
      <c r="BA37" s="105" t="s">
        <v>978</v>
      </c>
      <c r="BB37" s="105" t="s">
        <v>979</v>
      </c>
      <c r="BC37" s="105" t="s">
        <v>197</v>
      </c>
      <c r="BD37" s="105" t="s">
        <v>979</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197</v>
      </c>
      <c r="AN38" s="105" t="s">
        <v>970</v>
      </c>
      <c r="AO38" s="105" t="s">
        <v>197</v>
      </c>
      <c r="AP38" s="105" t="s">
        <v>970</v>
      </c>
      <c r="AQ38" s="105"/>
      <c r="AR38" s="105"/>
      <c r="AS38" s="105"/>
      <c r="AT38" s="105"/>
      <c r="AU38" s="105"/>
      <c r="AV38" s="105"/>
      <c r="AW38" s="105"/>
      <c r="AX38" s="105"/>
      <c r="AY38" s="105" t="s">
        <v>197</v>
      </c>
      <c r="AZ38" s="105" t="s">
        <v>979</v>
      </c>
      <c r="BA38" s="105" t="s">
        <v>978</v>
      </c>
      <c r="BB38" s="105" t="s">
        <v>979</v>
      </c>
      <c r="BC38" s="105" t="s">
        <v>197</v>
      </c>
      <c r="BD38" s="105" t="s">
        <v>979</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197</v>
      </c>
      <c r="AN39" s="105" t="s">
        <v>971</v>
      </c>
      <c r="AO39" s="105" t="s">
        <v>197</v>
      </c>
      <c r="AP39" s="105" t="s">
        <v>971</v>
      </c>
      <c r="AQ39" s="105"/>
      <c r="AR39" s="105"/>
      <c r="AS39" s="105"/>
      <c r="AT39" s="105"/>
      <c r="AU39" s="105"/>
      <c r="AV39" s="105"/>
      <c r="AW39" s="105"/>
      <c r="AX39" s="105"/>
      <c r="AY39" s="105" t="s">
        <v>197</v>
      </c>
      <c r="AZ39" s="105" t="s">
        <v>979</v>
      </c>
      <c r="BA39" s="105" t="s">
        <v>978</v>
      </c>
      <c r="BB39" s="105" t="s">
        <v>979</v>
      </c>
      <c r="BC39" s="105" t="s">
        <v>197</v>
      </c>
      <c r="BD39" s="105" t="s">
        <v>979</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197</v>
      </c>
      <c r="AN40" s="105" t="s">
        <v>972</v>
      </c>
      <c r="AO40" s="105" t="s">
        <v>197</v>
      </c>
      <c r="AP40" s="105" t="s">
        <v>972</v>
      </c>
      <c r="AQ40" s="105"/>
      <c r="AR40" s="105"/>
      <c r="AS40" s="105"/>
      <c r="AT40" s="105"/>
      <c r="AU40" s="105"/>
      <c r="AV40" s="105"/>
      <c r="AW40" s="105"/>
      <c r="AX40" s="105"/>
      <c r="AY40" s="105" t="s">
        <v>197</v>
      </c>
      <c r="AZ40" s="105" t="s">
        <v>979</v>
      </c>
      <c r="BA40" s="105" t="s">
        <v>978</v>
      </c>
      <c r="BB40" s="105" t="s">
        <v>979</v>
      </c>
      <c r="BC40" s="105" t="s">
        <v>197</v>
      </c>
      <c r="BD40" s="105" t="s">
        <v>979</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197</v>
      </c>
      <c r="AN41" s="105" t="s">
        <v>973</v>
      </c>
      <c r="AO41" s="105" t="s">
        <v>197</v>
      </c>
      <c r="AP41" s="105" t="s">
        <v>973</v>
      </c>
      <c r="AQ41" s="105"/>
      <c r="AR41" s="105"/>
      <c r="AS41" s="105"/>
      <c r="AT41" s="105"/>
      <c r="AU41" s="105"/>
      <c r="AV41" s="105"/>
      <c r="AW41" s="105"/>
      <c r="AX41" s="105"/>
      <c r="AY41" s="105" t="s">
        <v>197</v>
      </c>
      <c r="AZ41" s="105" t="s">
        <v>979</v>
      </c>
      <c r="BA41" s="105" t="s">
        <v>978</v>
      </c>
      <c r="BB41" s="105" t="s">
        <v>979</v>
      </c>
      <c r="BC41" s="105" t="s">
        <v>197</v>
      </c>
      <c r="BD41" s="105" t="s">
        <v>979</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643</v>
      </c>
      <c r="X42" s="105" t="s">
        <v>644</v>
      </c>
      <c r="Y42" s="105" t="s">
        <v>643</v>
      </c>
      <c r="Z42" s="105" t="s">
        <v>644</v>
      </c>
      <c r="AA42" s="105" t="s">
        <v>643</v>
      </c>
      <c r="AB42" s="105" t="s">
        <v>644</v>
      </c>
      <c r="AC42" s="105" t="s">
        <v>643</v>
      </c>
      <c r="AD42" s="105" t="s">
        <v>644</v>
      </c>
      <c r="AE42" s="105"/>
      <c r="AF42" s="105"/>
      <c r="AG42" s="105"/>
      <c r="AH42" s="105"/>
      <c r="AI42" s="105" t="s">
        <v>1018</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1022</v>
      </c>
      <c r="BJ42" s="105" t="s">
        <v>197</v>
      </c>
      <c r="BK42" s="105" t="s">
        <v>1022</v>
      </c>
      <c r="BL42" s="105" t="s">
        <v>197</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197</v>
      </c>
      <c r="H43" s="105" t="s">
        <v>197</v>
      </c>
      <c r="I43" s="105"/>
      <c r="J43" s="105"/>
      <c r="K43" s="105" t="s">
        <v>1001</v>
      </c>
      <c r="L43" s="105" t="s">
        <v>1002</v>
      </c>
      <c r="M43" s="105"/>
      <c r="N43" s="105"/>
      <c r="O43" s="105"/>
      <c r="P43" s="105"/>
      <c r="Q43" s="105"/>
      <c r="R43" s="105"/>
      <c r="S43" s="105"/>
      <c r="T43" s="105"/>
      <c r="U43" s="105"/>
      <c r="V43" s="105"/>
      <c r="W43" s="105"/>
      <c r="X43" s="105"/>
      <c r="Y43" s="105"/>
      <c r="Z43" s="105"/>
      <c r="AA43" s="105"/>
      <c r="AB43" s="105"/>
      <c r="AC43" s="105"/>
      <c r="AD43" s="105"/>
      <c r="AE43" s="105" t="s">
        <v>1010</v>
      </c>
      <c r="AF43" s="105" t="s">
        <v>1009</v>
      </c>
      <c r="AG43" s="105"/>
      <c r="AH43" s="105"/>
      <c r="AI43" s="105"/>
      <c r="AJ43" s="105"/>
      <c r="AK43" s="105"/>
      <c r="AL43" s="105"/>
      <c r="AM43" s="105"/>
      <c r="AN43" s="105"/>
      <c r="AO43" s="105"/>
      <c r="AP43" s="105"/>
      <c r="AQ43" s="105"/>
      <c r="AR43" s="105"/>
      <c r="AS43" s="105"/>
      <c r="AT43" s="105"/>
      <c r="AU43" s="105"/>
      <c r="AV43" s="105"/>
      <c r="AW43" s="105"/>
      <c r="AX43" s="105"/>
      <c r="AY43" s="105" t="s">
        <v>1008</v>
      </c>
      <c r="AZ43" s="105"/>
      <c r="BA43" s="105" t="s">
        <v>1013</v>
      </c>
      <c r="BB43" s="105"/>
      <c r="BC43" s="105" t="s">
        <v>1012</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1010</v>
      </c>
      <c r="AF44" s="111">
        <v>0.38055555555555554</v>
      </c>
      <c r="AG44" s="105"/>
      <c r="AH44" s="105"/>
      <c r="AI44" s="105"/>
      <c r="AJ44" s="105"/>
      <c r="AK44" s="105"/>
      <c r="AL44" s="105"/>
      <c r="AM44" s="105"/>
      <c r="AN44" s="105"/>
      <c r="AO44" s="105"/>
      <c r="AP44" s="105"/>
      <c r="AQ44" s="105"/>
      <c r="AR44" s="105"/>
      <c r="AS44" s="105"/>
      <c r="AT44" s="105"/>
      <c r="AU44" s="105"/>
      <c r="AV44" s="105"/>
      <c r="AW44" s="105"/>
      <c r="AX44" s="105"/>
      <c r="AY44" s="105" t="s">
        <v>1008</v>
      </c>
      <c r="AZ44" s="105"/>
      <c r="BA44" s="105" t="s">
        <v>1013</v>
      </c>
      <c r="BB44" s="105"/>
      <c r="BC44" s="105" t="s">
        <v>1012</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1535</v>
      </c>
      <c r="AV45" s="105" t="s">
        <v>1536</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1535</v>
      </c>
      <c r="AV46" s="105" t="s">
        <v>1536</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1535</v>
      </c>
      <c r="AV47" s="105" t="s">
        <v>1536</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1535</v>
      </c>
      <c r="AV48" s="105" t="s">
        <v>1536</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197</v>
      </c>
      <c r="F52" s="105" t="s">
        <v>1375</v>
      </c>
      <c r="G52" s="105" t="s">
        <v>197</v>
      </c>
      <c r="H52" s="105" t="s">
        <v>197</v>
      </c>
      <c r="I52" s="105"/>
      <c r="J52" s="105"/>
      <c r="K52" s="105" t="s">
        <v>197</v>
      </c>
      <c r="L52" s="105" t="s">
        <v>1377</v>
      </c>
      <c r="M52" s="105" t="s">
        <v>197</v>
      </c>
      <c r="N52" s="105" t="s">
        <v>197</v>
      </c>
      <c r="O52" s="105" t="s">
        <v>197</v>
      </c>
      <c r="P52" s="105" t="s">
        <v>1390</v>
      </c>
      <c r="Q52" s="105" t="s">
        <v>197</v>
      </c>
      <c r="R52" s="105" t="s">
        <v>197</v>
      </c>
      <c r="S52" s="105" t="s">
        <v>197</v>
      </c>
      <c r="T52" s="105" t="s">
        <v>197</v>
      </c>
      <c r="U52" s="105" t="s">
        <v>197</v>
      </c>
      <c r="V52" s="105" t="s">
        <v>1370</v>
      </c>
      <c r="W52" s="105" t="s">
        <v>197</v>
      </c>
      <c r="X52" s="105" t="s">
        <v>1370</v>
      </c>
      <c r="Y52" s="105" t="s">
        <v>197</v>
      </c>
      <c r="Z52" s="105" t="s">
        <v>1370</v>
      </c>
      <c r="AA52" s="105" t="s">
        <v>197</v>
      </c>
      <c r="AB52" s="105" t="s">
        <v>1370</v>
      </c>
      <c r="AC52" s="105" t="s">
        <v>197</v>
      </c>
      <c r="AD52" s="105" t="s">
        <v>1370</v>
      </c>
      <c r="AE52" s="105" t="s">
        <v>197</v>
      </c>
      <c r="AF52" s="105" t="s">
        <v>1370</v>
      </c>
      <c r="AG52" s="105" t="s">
        <v>1394</v>
      </c>
      <c r="AH52" s="105" t="s">
        <v>1370</v>
      </c>
      <c r="AI52" s="105" t="s">
        <v>1356</v>
      </c>
      <c r="AJ52" s="105" t="s">
        <v>1370</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1364</v>
      </c>
      <c r="BJ52" s="105" t="s">
        <v>1411</v>
      </c>
      <c r="BK52" s="105" t="s">
        <v>197</v>
      </c>
      <c r="BL52" s="105" t="s">
        <v>197</v>
      </c>
      <c r="BM52" s="105" t="s">
        <v>1413</v>
      </c>
      <c r="BN52" s="105" t="s">
        <v>1412</v>
      </c>
      <c r="BO52" s="105" t="s">
        <v>197</v>
      </c>
      <c r="BP52" s="105" t="s">
        <v>197</v>
      </c>
      <c r="BQ52" s="105" t="s">
        <v>1413</v>
      </c>
      <c r="BR52" s="105" t="s">
        <v>1412</v>
      </c>
      <c r="BS52" s="105" t="s">
        <v>1413</v>
      </c>
      <c r="BT52" s="105" t="s">
        <v>1412</v>
      </c>
      <c r="BU52" s="105" t="s">
        <v>197</v>
      </c>
      <c r="BV52" s="105" t="s">
        <v>197</v>
      </c>
      <c r="BW52" s="105" t="s">
        <v>1414</v>
      </c>
      <c r="BX52" s="105" t="s">
        <v>1412</v>
      </c>
      <c r="BY52" s="105" t="s">
        <v>1415</v>
      </c>
      <c r="BZ52" s="105" t="s">
        <v>1390</v>
      </c>
      <c r="CA52" s="105" t="s">
        <v>1415</v>
      </c>
      <c r="CB52" s="105" t="s">
        <v>1390</v>
      </c>
      <c r="CC52" s="105"/>
      <c r="CD52" s="105"/>
      <c r="CE52" s="105" t="s">
        <v>1416</v>
      </c>
      <c r="CF52" s="105" t="s">
        <v>1390</v>
      </c>
      <c r="CG52" s="105" t="s">
        <v>1417</v>
      </c>
      <c r="CH52" s="105" t="s">
        <v>1390</v>
      </c>
      <c r="CI52" s="105" t="s">
        <v>1418</v>
      </c>
      <c r="CJ52" s="105" t="s">
        <v>197</v>
      </c>
      <c r="CK52" s="105" t="s">
        <v>1419</v>
      </c>
      <c r="CL52" s="105" t="s">
        <v>1420</v>
      </c>
      <c r="CM52" s="105" t="s">
        <v>197</v>
      </c>
      <c r="CN52" s="105" t="s">
        <v>197</v>
      </c>
      <c r="CO52" s="105"/>
      <c r="CP52" s="105"/>
      <c r="CQ52" s="105" t="s">
        <v>1421</v>
      </c>
      <c r="CR52" s="105" t="s">
        <v>1422</v>
      </c>
      <c r="CS52" s="105" t="s">
        <v>197</v>
      </c>
      <c r="CT52" s="105" t="s">
        <v>197</v>
      </c>
      <c r="CU52" s="105" t="s">
        <v>1423</v>
      </c>
      <c r="CV52" s="105" t="s">
        <v>1422</v>
      </c>
      <c r="CW52" s="105" t="s">
        <v>1424</v>
      </c>
      <c r="CX52" s="105" t="s">
        <v>1422</v>
      </c>
      <c r="CY52" s="105"/>
      <c r="CZ52" s="105"/>
      <c r="DA52" s="105"/>
      <c r="DB52" s="105"/>
      <c r="DC52" s="105"/>
      <c r="DD52" s="105"/>
      <c r="DE52" s="105"/>
      <c r="DF52" s="105"/>
    </row>
    <row r="53" spans="2:110" x14ac:dyDescent="0.3">
      <c r="B53" s="104">
        <v>50</v>
      </c>
      <c r="C53" s="105"/>
      <c r="D53" s="105"/>
      <c r="E53" s="105" t="s">
        <v>197</v>
      </c>
      <c r="F53" s="105" t="s">
        <v>1375</v>
      </c>
      <c r="G53" s="105" t="s">
        <v>197</v>
      </c>
      <c r="H53" s="105" t="s">
        <v>197</v>
      </c>
      <c r="I53" s="105"/>
      <c r="J53" s="105"/>
      <c r="K53" s="105" t="s">
        <v>197</v>
      </c>
      <c r="L53" s="105" t="s">
        <v>1377</v>
      </c>
      <c r="M53" s="105" t="s">
        <v>197</v>
      </c>
      <c r="N53" s="105" t="s">
        <v>197</v>
      </c>
      <c r="O53" s="105" t="s">
        <v>197</v>
      </c>
      <c r="P53" s="105" t="s">
        <v>1390</v>
      </c>
      <c r="Q53" s="105" t="s">
        <v>1393</v>
      </c>
      <c r="R53" s="105" t="s">
        <v>1377</v>
      </c>
      <c r="S53" s="105" t="s">
        <v>197</v>
      </c>
      <c r="T53" s="105" t="s">
        <v>197</v>
      </c>
      <c r="U53" s="105" t="s">
        <v>197</v>
      </c>
      <c r="V53" s="105" t="s">
        <v>1370</v>
      </c>
      <c r="W53" s="105" t="s">
        <v>197</v>
      </c>
      <c r="X53" s="105" t="s">
        <v>1370</v>
      </c>
      <c r="Y53" s="105" t="s">
        <v>197</v>
      </c>
      <c r="Z53" s="105" t="s">
        <v>1370</v>
      </c>
      <c r="AA53" s="105" t="s">
        <v>197</v>
      </c>
      <c r="AB53" s="105" t="s">
        <v>1370</v>
      </c>
      <c r="AC53" s="105" t="s">
        <v>197</v>
      </c>
      <c r="AD53" s="105" t="s">
        <v>1370</v>
      </c>
      <c r="AE53" s="105" t="s">
        <v>197</v>
      </c>
      <c r="AF53" s="105" t="s">
        <v>1370</v>
      </c>
      <c r="AG53" s="105" t="s">
        <v>1394</v>
      </c>
      <c r="AH53" s="105" t="s">
        <v>1370</v>
      </c>
      <c r="AI53" s="105" t="s">
        <v>1356</v>
      </c>
      <c r="AJ53" s="105" t="s">
        <v>1370</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1364</v>
      </c>
      <c r="BJ53" s="105" t="s">
        <v>1411</v>
      </c>
      <c r="BK53" s="105" t="s">
        <v>197</v>
      </c>
      <c r="BL53" s="105" t="s">
        <v>197</v>
      </c>
      <c r="BM53" s="105" t="s">
        <v>1413</v>
      </c>
      <c r="BN53" s="105" t="s">
        <v>1412</v>
      </c>
      <c r="BO53" s="105" t="s">
        <v>197</v>
      </c>
      <c r="BP53" s="105" t="s">
        <v>197</v>
      </c>
      <c r="BQ53" s="105" t="s">
        <v>1413</v>
      </c>
      <c r="BR53" s="105" t="s">
        <v>1412</v>
      </c>
      <c r="BS53" s="105" t="s">
        <v>1413</v>
      </c>
      <c r="BT53" s="105" t="s">
        <v>1412</v>
      </c>
      <c r="BU53" s="105" t="s">
        <v>197</v>
      </c>
      <c r="BV53" s="105" t="s">
        <v>197</v>
      </c>
      <c r="BW53" s="105" t="s">
        <v>1414</v>
      </c>
      <c r="BX53" s="105" t="s">
        <v>1412</v>
      </c>
      <c r="BY53" s="105" t="s">
        <v>1415</v>
      </c>
      <c r="BZ53" s="105" t="s">
        <v>1390</v>
      </c>
      <c r="CA53" s="105" t="s">
        <v>1415</v>
      </c>
      <c r="CB53" s="105" t="s">
        <v>1390</v>
      </c>
      <c r="CC53" s="105"/>
      <c r="CD53" s="105"/>
      <c r="CE53" s="105" t="s">
        <v>1416</v>
      </c>
      <c r="CF53" s="105" t="s">
        <v>1390</v>
      </c>
      <c r="CG53" s="105" t="s">
        <v>1417</v>
      </c>
      <c r="CH53" s="105" t="s">
        <v>1390</v>
      </c>
      <c r="CI53" s="105" t="s">
        <v>1418</v>
      </c>
      <c r="CJ53" s="105" t="s">
        <v>197</v>
      </c>
      <c r="CK53" s="105" t="s">
        <v>1419</v>
      </c>
      <c r="CL53" s="105" t="s">
        <v>1420</v>
      </c>
      <c r="CM53" s="105" t="s">
        <v>197</v>
      </c>
      <c r="CN53" s="105" t="s">
        <v>197</v>
      </c>
      <c r="CO53" s="105"/>
      <c r="CP53" s="105"/>
      <c r="CQ53" s="105" t="s">
        <v>1421</v>
      </c>
      <c r="CR53" s="105" t="s">
        <v>1422</v>
      </c>
      <c r="CS53" s="105" t="s">
        <v>197</v>
      </c>
      <c r="CT53" s="105" t="s">
        <v>197</v>
      </c>
      <c r="CU53" s="105" t="s">
        <v>1423</v>
      </c>
      <c r="CV53" s="105" t="s">
        <v>1422</v>
      </c>
      <c r="CW53" s="105" t="s">
        <v>1424</v>
      </c>
      <c r="CX53" s="105" t="s">
        <v>1422</v>
      </c>
      <c r="CY53" s="105"/>
      <c r="CZ53" s="105"/>
      <c r="DA53" s="105"/>
      <c r="DB53" s="105"/>
      <c r="DC53" s="105"/>
      <c r="DD53" s="105"/>
      <c r="DE53" s="105"/>
      <c r="DF53" s="105"/>
    </row>
    <row r="54" spans="2:110" x14ac:dyDescent="0.3">
      <c r="B54" s="104">
        <v>51</v>
      </c>
      <c r="C54" s="105"/>
      <c r="D54" s="105"/>
      <c r="E54" s="105" t="s">
        <v>197</v>
      </c>
      <c r="F54" s="105" t="s">
        <v>1375</v>
      </c>
      <c r="G54" s="105" t="s">
        <v>197</v>
      </c>
      <c r="H54" s="105" t="s">
        <v>197</v>
      </c>
      <c r="I54" s="105"/>
      <c r="J54" s="105"/>
      <c r="K54" s="105" t="s">
        <v>1376</v>
      </c>
      <c r="L54" s="105" t="s">
        <v>1377</v>
      </c>
      <c r="M54" s="105" t="s">
        <v>197</v>
      </c>
      <c r="N54" s="105" t="s">
        <v>197</v>
      </c>
      <c r="O54" s="105" t="s">
        <v>197</v>
      </c>
      <c r="P54" s="105" t="s">
        <v>1390</v>
      </c>
      <c r="Q54" s="105" t="s">
        <v>1392</v>
      </c>
      <c r="R54" s="105" t="s">
        <v>1377</v>
      </c>
      <c r="S54" s="105" t="s">
        <v>197</v>
      </c>
      <c r="T54" s="105" t="s">
        <v>197</v>
      </c>
      <c r="U54" s="105" t="s">
        <v>197</v>
      </c>
      <c r="V54" s="105" t="s">
        <v>1370</v>
      </c>
      <c r="W54" s="105" t="s">
        <v>197</v>
      </c>
      <c r="X54" s="105" t="s">
        <v>1370</v>
      </c>
      <c r="Y54" s="105" t="s">
        <v>197</v>
      </c>
      <c r="Z54" s="105" t="s">
        <v>1370</v>
      </c>
      <c r="AA54" s="105" t="s">
        <v>197</v>
      </c>
      <c r="AB54" s="105" t="s">
        <v>1370</v>
      </c>
      <c r="AC54" s="105" t="s">
        <v>197</v>
      </c>
      <c r="AD54" s="105" t="s">
        <v>1370</v>
      </c>
      <c r="AE54" s="105" t="s">
        <v>197</v>
      </c>
      <c r="AF54" s="105" t="s">
        <v>1370</v>
      </c>
      <c r="AG54" s="105" t="s">
        <v>1394</v>
      </c>
      <c r="AH54" s="105" t="s">
        <v>1370</v>
      </c>
      <c r="AI54" s="105" t="s">
        <v>1356</v>
      </c>
      <c r="AJ54" s="105" t="s">
        <v>1370</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1364</v>
      </c>
      <c r="BJ54" s="105" t="s">
        <v>1411</v>
      </c>
      <c r="BK54" s="105" t="s">
        <v>197</v>
      </c>
      <c r="BL54" s="105" t="s">
        <v>197</v>
      </c>
      <c r="BM54" s="105" t="s">
        <v>1413</v>
      </c>
      <c r="BN54" s="105" t="s">
        <v>1412</v>
      </c>
      <c r="BO54" s="105" t="s">
        <v>197</v>
      </c>
      <c r="BP54" s="105" t="s">
        <v>197</v>
      </c>
      <c r="BQ54" s="105" t="s">
        <v>1413</v>
      </c>
      <c r="BR54" s="105" t="s">
        <v>1412</v>
      </c>
      <c r="BS54" s="105" t="s">
        <v>1413</v>
      </c>
      <c r="BT54" s="105" t="s">
        <v>1412</v>
      </c>
      <c r="BU54" s="105" t="s">
        <v>197</v>
      </c>
      <c r="BV54" s="105" t="s">
        <v>197</v>
      </c>
      <c r="BW54" s="105" t="s">
        <v>1414</v>
      </c>
      <c r="BX54" s="105" t="s">
        <v>1412</v>
      </c>
      <c r="BY54" s="105" t="s">
        <v>1415</v>
      </c>
      <c r="BZ54" s="105" t="s">
        <v>1390</v>
      </c>
      <c r="CA54" s="105" t="s">
        <v>1415</v>
      </c>
      <c r="CB54" s="105" t="s">
        <v>1390</v>
      </c>
      <c r="CC54" s="105"/>
      <c r="CD54" s="105"/>
      <c r="CE54" s="105" t="s">
        <v>1416</v>
      </c>
      <c r="CF54" s="105" t="s">
        <v>1390</v>
      </c>
      <c r="CG54" s="105" t="s">
        <v>1417</v>
      </c>
      <c r="CH54" s="105" t="s">
        <v>1390</v>
      </c>
      <c r="CI54" s="105" t="s">
        <v>1418</v>
      </c>
      <c r="CJ54" s="105" t="s">
        <v>197</v>
      </c>
      <c r="CK54" s="105" t="s">
        <v>1419</v>
      </c>
      <c r="CL54" s="105" t="s">
        <v>1420</v>
      </c>
      <c r="CM54" s="105" t="s">
        <v>197</v>
      </c>
      <c r="CN54" s="105" t="s">
        <v>197</v>
      </c>
      <c r="CO54" s="105"/>
      <c r="CP54" s="105"/>
      <c r="CQ54" s="105" t="s">
        <v>1421</v>
      </c>
      <c r="CR54" s="105" t="s">
        <v>1422</v>
      </c>
      <c r="CS54" s="105" t="s">
        <v>197</v>
      </c>
      <c r="CT54" s="105" t="s">
        <v>197</v>
      </c>
      <c r="CU54" s="105" t="s">
        <v>1423</v>
      </c>
      <c r="CV54" s="105" t="s">
        <v>1422</v>
      </c>
      <c r="CW54" s="105" t="s">
        <v>1424</v>
      </c>
      <c r="CX54" s="105" t="s">
        <v>1422</v>
      </c>
      <c r="CY54" s="105"/>
      <c r="CZ54" s="105"/>
      <c r="DA54" s="105"/>
      <c r="DB54" s="105"/>
      <c r="DC54" s="105"/>
      <c r="DD54" s="105"/>
      <c r="DE54" s="105"/>
      <c r="DF54" s="105"/>
    </row>
    <row r="55" spans="2:110" x14ac:dyDescent="0.3">
      <c r="B55" s="104">
        <v>52</v>
      </c>
      <c r="C55" s="105"/>
      <c r="D55" s="105"/>
      <c r="E55" s="105" t="s">
        <v>197</v>
      </c>
      <c r="F55" s="105" t="s">
        <v>1375</v>
      </c>
      <c r="G55" s="105" t="s">
        <v>197</v>
      </c>
      <c r="H55" s="105" t="s">
        <v>197</v>
      </c>
      <c r="I55" s="105"/>
      <c r="J55" s="105"/>
      <c r="K55" s="105" t="s">
        <v>197</v>
      </c>
      <c r="L55" s="105" t="s">
        <v>1377</v>
      </c>
      <c r="M55" s="105" t="s">
        <v>197</v>
      </c>
      <c r="N55" s="105" t="s">
        <v>197</v>
      </c>
      <c r="O55" s="105" t="s">
        <v>197</v>
      </c>
      <c r="P55" s="105" t="s">
        <v>1390</v>
      </c>
      <c r="Q55" s="105" t="s">
        <v>1391</v>
      </c>
      <c r="R55" s="105" t="s">
        <v>1377</v>
      </c>
      <c r="S55" s="105" t="s">
        <v>197</v>
      </c>
      <c r="T55" s="105" t="s">
        <v>1377</v>
      </c>
      <c r="U55" s="105" t="s">
        <v>197</v>
      </c>
      <c r="V55" s="105" t="s">
        <v>1370</v>
      </c>
      <c r="W55" s="105" t="s">
        <v>197</v>
      </c>
      <c r="X55" s="105" t="s">
        <v>1370</v>
      </c>
      <c r="Y55" s="105" t="s">
        <v>197</v>
      </c>
      <c r="Z55" s="105" t="s">
        <v>1370</v>
      </c>
      <c r="AA55" s="105" t="s">
        <v>197</v>
      </c>
      <c r="AB55" s="105" t="s">
        <v>1370</v>
      </c>
      <c r="AC55" s="105" t="s">
        <v>197</v>
      </c>
      <c r="AD55" s="105" t="s">
        <v>1370</v>
      </c>
      <c r="AE55" s="105" t="s">
        <v>197</v>
      </c>
      <c r="AF55" s="105" t="s">
        <v>1370</v>
      </c>
      <c r="AG55" s="105" t="s">
        <v>1394</v>
      </c>
      <c r="AH55" s="105" t="s">
        <v>1370</v>
      </c>
      <c r="AI55" s="105" t="s">
        <v>1356</v>
      </c>
      <c r="AJ55" s="105" t="s">
        <v>1370</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1364</v>
      </c>
      <c r="BJ55" s="105" t="s">
        <v>1411</v>
      </c>
      <c r="BK55" s="105" t="s">
        <v>197</v>
      </c>
      <c r="BL55" s="105" t="s">
        <v>197</v>
      </c>
      <c r="BM55" s="105" t="s">
        <v>1413</v>
      </c>
      <c r="BN55" s="105" t="s">
        <v>1412</v>
      </c>
      <c r="BO55" s="105" t="s">
        <v>197</v>
      </c>
      <c r="BP55" s="105" t="s">
        <v>197</v>
      </c>
      <c r="BQ55" s="105" t="s">
        <v>1413</v>
      </c>
      <c r="BR55" s="105" t="s">
        <v>1412</v>
      </c>
      <c r="BS55" s="105" t="s">
        <v>1413</v>
      </c>
      <c r="BT55" s="105" t="s">
        <v>1412</v>
      </c>
      <c r="BU55" s="105" t="s">
        <v>197</v>
      </c>
      <c r="BV55" s="105" t="s">
        <v>197</v>
      </c>
      <c r="BW55" s="105" t="s">
        <v>1414</v>
      </c>
      <c r="BX55" s="105" t="s">
        <v>1412</v>
      </c>
      <c r="BY55" s="105" t="s">
        <v>1415</v>
      </c>
      <c r="BZ55" s="105" t="s">
        <v>1390</v>
      </c>
      <c r="CA55" s="105" t="s">
        <v>1415</v>
      </c>
      <c r="CB55" s="105" t="s">
        <v>1390</v>
      </c>
      <c r="CC55" s="105"/>
      <c r="CD55" s="105"/>
      <c r="CE55" s="105" t="s">
        <v>1416</v>
      </c>
      <c r="CF55" s="105" t="s">
        <v>1390</v>
      </c>
      <c r="CG55" s="105" t="s">
        <v>1417</v>
      </c>
      <c r="CH55" s="105" t="s">
        <v>1390</v>
      </c>
      <c r="CI55" s="105" t="s">
        <v>1418</v>
      </c>
      <c r="CJ55" s="105" t="s">
        <v>197</v>
      </c>
      <c r="CK55" s="105" t="s">
        <v>1419</v>
      </c>
      <c r="CL55" s="105" t="s">
        <v>1420</v>
      </c>
      <c r="CM55" s="105" t="s">
        <v>197</v>
      </c>
      <c r="CN55" s="105" t="s">
        <v>197</v>
      </c>
      <c r="CO55" s="105"/>
      <c r="CP55" s="105"/>
      <c r="CQ55" s="105" t="s">
        <v>1421</v>
      </c>
      <c r="CR55" s="105" t="s">
        <v>1422</v>
      </c>
      <c r="CS55" s="105" t="s">
        <v>197</v>
      </c>
      <c r="CT55" s="105" t="s">
        <v>197</v>
      </c>
      <c r="CU55" s="105" t="s">
        <v>1423</v>
      </c>
      <c r="CV55" s="105" t="s">
        <v>1422</v>
      </c>
      <c r="CW55" s="105" t="s">
        <v>1424</v>
      </c>
      <c r="CX55" s="105" t="s">
        <v>1422</v>
      </c>
      <c r="CY55" s="105"/>
      <c r="CZ55" s="105"/>
      <c r="DA55" s="105"/>
      <c r="DB55" s="105"/>
      <c r="DC55" s="105"/>
      <c r="DD55" s="105"/>
      <c r="DE55" s="105"/>
      <c r="DF55" s="105"/>
    </row>
    <row r="56" spans="2:110" x14ac:dyDescent="0.3">
      <c r="B56" s="104">
        <v>53</v>
      </c>
      <c r="C56" s="105"/>
      <c r="D56" s="105"/>
      <c r="E56" s="105" t="s">
        <v>197</v>
      </c>
      <c r="F56" s="105" t="s">
        <v>1375</v>
      </c>
      <c r="G56" s="105" t="s">
        <v>197</v>
      </c>
      <c r="H56" s="105" t="s">
        <v>197</v>
      </c>
      <c r="I56" s="105"/>
      <c r="J56" s="105"/>
      <c r="K56" s="105" t="s">
        <v>197</v>
      </c>
      <c r="L56" s="105" t="s">
        <v>1377</v>
      </c>
      <c r="M56" s="105" t="s">
        <v>197</v>
      </c>
      <c r="N56" s="105" t="s">
        <v>197</v>
      </c>
      <c r="O56" s="105" t="s">
        <v>197</v>
      </c>
      <c r="P56" s="105" t="s">
        <v>1390</v>
      </c>
      <c r="Q56" s="105" t="s">
        <v>1391</v>
      </c>
      <c r="R56" s="105" t="s">
        <v>1377</v>
      </c>
      <c r="S56" s="105" t="s">
        <v>197</v>
      </c>
      <c r="T56" s="105" t="s">
        <v>1377</v>
      </c>
      <c r="U56" s="105" t="s">
        <v>197</v>
      </c>
      <c r="V56" s="105" t="s">
        <v>1370</v>
      </c>
      <c r="W56" s="105" t="s">
        <v>197</v>
      </c>
      <c r="X56" s="105" t="s">
        <v>1370</v>
      </c>
      <c r="Y56" s="105" t="s">
        <v>197</v>
      </c>
      <c r="Z56" s="105" t="s">
        <v>1370</v>
      </c>
      <c r="AA56" s="105" t="s">
        <v>197</v>
      </c>
      <c r="AB56" s="105" t="s">
        <v>1370</v>
      </c>
      <c r="AC56" s="105" t="s">
        <v>197</v>
      </c>
      <c r="AD56" s="105" t="s">
        <v>1370</v>
      </c>
      <c r="AE56" s="105" t="s">
        <v>197</v>
      </c>
      <c r="AF56" s="105" t="s">
        <v>1370</v>
      </c>
      <c r="AG56" s="105" t="s">
        <v>1394</v>
      </c>
      <c r="AH56" s="105" t="s">
        <v>1370</v>
      </c>
      <c r="AI56" s="105" t="s">
        <v>1356</v>
      </c>
      <c r="AJ56" s="105" t="s">
        <v>1370</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1364</v>
      </c>
      <c r="BJ56" s="105" t="s">
        <v>1411</v>
      </c>
      <c r="BK56" s="105" t="s">
        <v>197</v>
      </c>
      <c r="BL56" s="105" t="s">
        <v>197</v>
      </c>
      <c r="BM56" s="105" t="s">
        <v>1413</v>
      </c>
      <c r="BN56" s="105" t="s">
        <v>1412</v>
      </c>
      <c r="BO56" s="105" t="s">
        <v>197</v>
      </c>
      <c r="BP56" s="105" t="s">
        <v>197</v>
      </c>
      <c r="BQ56" s="105" t="s">
        <v>1413</v>
      </c>
      <c r="BR56" s="105" t="s">
        <v>1412</v>
      </c>
      <c r="BS56" s="105" t="s">
        <v>1413</v>
      </c>
      <c r="BT56" s="105" t="s">
        <v>1412</v>
      </c>
      <c r="BU56" s="105" t="s">
        <v>197</v>
      </c>
      <c r="BV56" s="105" t="s">
        <v>197</v>
      </c>
      <c r="BW56" s="105" t="s">
        <v>1414</v>
      </c>
      <c r="BX56" s="105" t="s">
        <v>1412</v>
      </c>
      <c r="BY56" s="105" t="s">
        <v>1415</v>
      </c>
      <c r="BZ56" s="105" t="s">
        <v>1390</v>
      </c>
      <c r="CA56" s="105" t="s">
        <v>1415</v>
      </c>
      <c r="CB56" s="105" t="s">
        <v>1390</v>
      </c>
      <c r="CC56" s="105"/>
      <c r="CD56" s="105"/>
      <c r="CE56" s="105" t="s">
        <v>1416</v>
      </c>
      <c r="CF56" s="105" t="s">
        <v>1390</v>
      </c>
      <c r="CG56" s="105" t="s">
        <v>1417</v>
      </c>
      <c r="CH56" s="105" t="s">
        <v>1390</v>
      </c>
      <c r="CI56" s="105" t="s">
        <v>1418</v>
      </c>
      <c r="CJ56" s="105" t="s">
        <v>197</v>
      </c>
      <c r="CK56" s="105" t="s">
        <v>1419</v>
      </c>
      <c r="CL56" s="105" t="s">
        <v>1420</v>
      </c>
      <c r="CM56" s="105" t="s">
        <v>197</v>
      </c>
      <c r="CN56" s="105" t="s">
        <v>197</v>
      </c>
      <c r="CO56" s="105"/>
      <c r="CP56" s="105"/>
      <c r="CQ56" s="105" t="s">
        <v>1421</v>
      </c>
      <c r="CR56" s="105" t="s">
        <v>1422</v>
      </c>
      <c r="CS56" s="105" t="s">
        <v>197</v>
      </c>
      <c r="CT56" s="105" t="s">
        <v>197</v>
      </c>
      <c r="CU56" s="105" t="s">
        <v>1423</v>
      </c>
      <c r="CV56" s="105" t="s">
        <v>1422</v>
      </c>
      <c r="CW56" s="105" t="s">
        <v>1424</v>
      </c>
      <c r="CX56" s="105" t="s">
        <v>1422</v>
      </c>
      <c r="CY56" s="105"/>
      <c r="CZ56" s="105"/>
      <c r="DA56" s="105"/>
      <c r="DB56" s="105"/>
      <c r="DC56" s="105"/>
      <c r="DD56" s="105"/>
      <c r="DE56" s="105"/>
      <c r="DF56" s="105"/>
    </row>
    <row r="57" spans="2:110" x14ac:dyDescent="0.3">
      <c r="B57" s="104">
        <v>54</v>
      </c>
      <c r="C57" s="105"/>
      <c r="D57" s="105"/>
      <c r="E57" s="105" t="s">
        <v>197</v>
      </c>
      <c r="F57" s="105" t="s">
        <v>1375</v>
      </c>
      <c r="G57" s="105" t="s">
        <v>197</v>
      </c>
      <c r="H57" s="105" t="s">
        <v>197</v>
      </c>
      <c r="I57" s="105"/>
      <c r="J57" s="105"/>
      <c r="K57" s="105" t="s">
        <v>197</v>
      </c>
      <c r="L57" s="105" t="s">
        <v>1377</v>
      </c>
      <c r="M57" s="105" t="s">
        <v>197</v>
      </c>
      <c r="N57" s="105" t="s">
        <v>197</v>
      </c>
      <c r="O57" s="105" t="s">
        <v>197</v>
      </c>
      <c r="P57" s="105" t="s">
        <v>1390</v>
      </c>
      <c r="Q57" s="105" t="s">
        <v>1391</v>
      </c>
      <c r="R57" s="105" t="s">
        <v>1377</v>
      </c>
      <c r="S57" s="105" t="s">
        <v>197</v>
      </c>
      <c r="T57" s="105" t="s">
        <v>1377</v>
      </c>
      <c r="U57" s="105" t="s">
        <v>197</v>
      </c>
      <c r="V57" s="105" t="s">
        <v>1370</v>
      </c>
      <c r="W57" s="105" t="s">
        <v>197</v>
      </c>
      <c r="X57" s="105" t="s">
        <v>1370</v>
      </c>
      <c r="Y57" s="105" t="s">
        <v>197</v>
      </c>
      <c r="Z57" s="105" t="s">
        <v>1370</v>
      </c>
      <c r="AA57" s="105" t="s">
        <v>197</v>
      </c>
      <c r="AB57" s="105" t="s">
        <v>1370</v>
      </c>
      <c r="AC57" s="105" t="s">
        <v>197</v>
      </c>
      <c r="AD57" s="105" t="s">
        <v>1370</v>
      </c>
      <c r="AE57" s="105" t="s">
        <v>197</v>
      </c>
      <c r="AF57" s="105" t="s">
        <v>1370</v>
      </c>
      <c r="AG57" s="105" t="s">
        <v>1394</v>
      </c>
      <c r="AH57" s="105" t="s">
        <v>1370</v>
      </c>
      <c r="AI57" s="105" t="s">
        <v>1356</v>
      </c>
      <c r="AJ57" s="105" t="s">
        <v>1370</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1364</v>
      </c>
      <c r="BJ57" s="105" t="s">
        <v>1411</v>
      </c>
      <c r="BK57" s="105" t="s">
        <v>197</v>
      </c>
      <c r="BL57" s="105" t="s">
        <v>197</v>
      </c>
      <c r="BM57" s="105" t="s">
        <v>1413</v>
      </c>
      <c r="BN57" s="105" t="s">
        <v>1412</v>
      </c>
      <c r="BO57" s="105" t="s">
        <v>197</v>
      </c>
      <c r="BP57" s="105" t="s">
        <v>197</v>
      </c>
      <c r="BQ57" s="105" t="s">
        <v>1413</v>
      </c>
      <c r="BR57" s="105" t="s">
        <v>1412</v>
      </c>
      <c r="BS57" s="105" t="s">
        <v>1413</v>
      </c>
      <c r="BT57" s="105" t="s">
        <v>1412</v>
      </c>
      <c r="BU57" s="105" t="s">
        <v>197</v>
      </c>
      <c r="BV57" s="105" t="s">
        <v>197</v>
      </c>
      <c r="BW57" s="105" t="s">
        <v>1414</v>
      </c>
      <c r="BX57" s="105" t="s">
        <v>1412</v>
      </c>
      <c r="BY57" s="105" t="s">
        <v>1415</v>
      </c>
      <c r="BZ57" s="105" t="s">
        <v>1390</v>
      </c>
      <c r="CA57" s="105" t="s">
        <v>1415</v>
      </c>
      <c r="CB57" s="105" t="s">
        <v>1390</v>
      </c>
      <c r="CC57" s="105"/>
      <c r="CD57" s="105"/>
      <c r="CE57" s="105" t="s">
        <v>1416</v>
      </c>
      <c r="CF57" s="105" t="s">
        <v>1390</v>
      </c>
      <c r="CG57" s="105" t="s">
        <v>1417</v>
      </c>
      <c r="CH57" s="105" t="s">
        <v>1390</v>
      </c>
      <c r="CI57" s="105" t="s">
        <v>1418</v>
      </c>
      <c r="CJ57" s="105" t="s">
        <v>197</v>
      </c>
      <c r="CK57" s="105" t="s">
        <v>1419</v>
      </c>
      <c r="CL57" s="105" t="s">
        <v>1420</v>
      </c>
      <c r="CM57" s="105" t="s">
        <v>197</v>
      </c>
      <c r="CN57" s="105" t="s">
        <v>197</v>
      </c>
      <c r="CO57" s="105"/>
      <c r="CP57" s="105"/>
      <c r="CQ57" s="105" t="s">
        <v>1421</v>
      </c>
      <c r="CR57" s="105" t="s">
        <v>1422</v>
      </c>
      <c r="CS57" s="105" t="s">
        <v>197</v>
      </c>
      <c r="CT57" s="105" t="s">
        <v>197</v>
      </c>
      <c r="CU57" s="105" t="s">
        <v>1423</v>
      </c>
      <c r="CV57" s="105" t="s">
        <v>1422</v>
      </c>
      <c r="CW57" s="105" t="s">
        <v>1424</v>
      </c>
      <c r="CX57" s="105" t="s">
        <v>1422</v>
      </c>
      <c r="CY57" s="105"/>
      <c r="CZ57" s="105"/>
      <c r="DA57" s="105"/>
      <c r="DB57" s="105"/>
      <c r="DC57" s="105"/>
      <c r="DD57" s="105"/>
      <c r="DE57" s="105"/>
      <c r="DF57" s="105"/>
    </row>
    <row r="58" spans="2:110" x14ac:dyDescent="0.3">
      <c r="B58" s="104">
        <v>55</v>
      </c>
      <c r="C58" s="105"/>
      <c r="D58" s="105"/>
      <c r="E58" s="105" t="s">
        <v>197</v>
      </c>
      <c r="F58" s="105" t="s">
        <v>1375</v>
      </c>
      <c r="G58" s="105" t="s">
        <v>197</v>
      </c>
      <c r="H58" s="105" t="s">
        <v>197</v>
      </c>
      <c r="I58" s="105"/>
      <c r="J58" s="105"/>
      <c r="K58" s="105" t="s">
        <v>197</v>
      </c>
      <c r="L58" s="105" t="s">
        <v>1377</v>
      </c>
      <c r="M58" s="105" t="s">
        <v>197</v>
      </c>
      <c r="N58" s="105" t="s">
        <v>197</v>
      </c>
      <c r="O58" s="105" t="s">
        <v>197</v>
      </c>
      <c r="P58" s="105" t="s">
        <v>1390</v>
      </c>
      <c r="Q58" s="105" t="s">
        <v>1391</v>
      </c>
      <c r="R58" s="105" t="s">
        <v>1377</v>
      </c>
      <c r="S58" s="105" t="s">
        <v>197</v>
      </c>
      <c r="T58" s="105" t="s">
        <v>1377</v>
      </c>
      <c r="U58" s="105" t="s">
        <v>197</v>
      </c>
      <c r="V58" s="105" t="s">
        <v>1370</v>
      </c>
      <c r="W58" s="105" t="s">
        <v>197</v>
      </c>
      <c r="X58" s="105" t="s">
        <v>1370</v>
      </c>
      <c r="Y58" s="105" t="s">
        <v>197</v>
      </c>
      <c r="Z58" s="105" t="s">
        <v>1370</v>
      </c>
      <c r="AA58" s="105" t="s">
        <v>197</v>
      </c>
      <c r="AB58" s="105" t="s">
        <v>1370</v>
      </c>
      <c r="AC58" s="105" t="s">
        <v>197</v>
      </c>
      <c r="AD58" s="105" t="s">
        <v>1370</v>
      </c>
      <c r="AE58" s="105" t="s">
        <v>197</v>
      </c>
      <c r="AF58" s="105" t="s">
        <v>1370</v>
      </c>
      <c r="AG58" s="105" t="s">
        <v>1394</v>
      </c>
      <c r="AH58" s="105" t="s">
        <v>1370</v>
      </c>
      <c r="AI58" s="105" t="s">
        <v>1356</v>
      </c>
      <c r="AJ58" s="105" t="s">
        <v>1370</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1364</v>
      </c>
      <c r="BJ58" s="105" t="s">
        <v>1411</v>
      </c>
      <c r="BK58" s="105" t="s">
        <v>197</v>
      </c>
      <c r="BL58" s="105" t="s">
        <v>197</v>
      </c>
      <c r="BM58" s="105" t="s">
        <v>1413</v>
      </c>
      <c r="BN58" s="105" t="s">
        <v>1412</v>
      </c>
      <c r="BO58" s="105" t="s">
        <v>197</v>
      </c>
      <c r="BP58" s="105" t="s">
        <v>197</v>
      </c>
      <c r="BQ58" s="105" t="s">
        <v>1413</v>
      </c>
      <c r="BR58" s="105" t="s">
        <v>1412</v>
      </c>
      <c r="BS58" s="105" t="s">
        <v>1413</v>
      </c>
      <c r="BT58" s="105" t="s">
        <v>1412</v>
      </c>
      <c r="BU58" s="105" t="s">
        <v>197</v>
      </c>
      <c r="BV58" s="105" t="s">
        <v>197</v>
      </c>
      <c r="BW58" s="105" t="s">
        <v>1414</v>
      </c>
      <c r="BX58" s="105" t="s">
        <v>1412</v>
      </c>
      <c r="BY58" s="105" t="s">
        <v>1415</v>
      </c>
      <c r="BZ58" s="105" t="s">
        <v>1390</v>
      </c>
      <c r="CA58" s="105" t="s">
        <v>1415</v>
      </c>
      <c r="CB58" s="105" t="s">
        <v>1390</v>
      </c>
      <c r="CC58" s="105"/>
      <c r="CD58" s="105"/>
      <c r="CE58" s="105" t="s">
        <v>1416</v>
      </c>
      <c r="CF58" s="105" t="s">
        <v>1390</v>
      </c>
      <c r="CG58" s="105" t="s">
        <v>1417</v>
      </c>
      <c r="CH58" s="105" t="s">
        <v>1390</v>
      </c>
      <c r="CI58" s="105" t="s">
        <v>1418</v>
      </c>
      <c r="CJ58" s="105" t="s">
        <v>197</v>
      </c>
      <c r="CK58" s="105" t="s">
        <v>1419</v>
      </c>
      <c r="CL58" s="105" t="s">
        <v>1420</v>
      </c>
      <c r="CM58" s="105" t="s">
        <v>197</v>
      </c>
      <c r="CN58" s="105" t="s">
        <v>197</v>
      </c>
      <c r="CO58" s="105"/>
      <c r="CP58" s="105"/>
      <c r="CQ58" s="105" t="s">
        <v>1421</v>
      </c>
      <c r="CR58" s="105" t="s">
        <v>1422</v>
      </c>
      <c r="CS58" s="105" t="s">
        <v>197</v>
      </c>
      <c r="CT58" s="105" t="s">
        <v>197</v>
      </c>
      <c r="CU58" s="105" t="s">
        <v>1423</v>
      </c>
      <c r="CV58" s="105" t="s">
        <v>1422</v>
      </c>
      <c r="CW58" s="105" t="s">
        <v>1424</v>
      </c>
      <c r="CX58" s="105" t="s">
        <v>1422</v>
      </c>
      <c r="CY58" s="105"/>
      <c r="CZ58" s="105"/>
      <c r="DA58" s="105"/>
      <c r="DB58" s="105"/>
      <c r="DC58" s="105"/>
      <c r="DD58" s="105"/>
      <c r="DE58" s="105"/>
      <c r="DF58" s="105"/>
    </row>
    <row r="59" spans="2:110" x14ac:dyDescent="0.3">
      <c r="B59" s="104">
        <v>56</v>
      </c>
      <c r="C59" s="105"/>
      <c r="D59" s="105"/>
      <c r="E59" s="105" t="s">
        <v>197</v>
      </c>
      <c r="F59" s="105" t="s">
        <v>1375</v>
      </c>
      <c r="G59" s="105" t="s">
        <v>197</v>
      </c>
      <c r="H59" s="105" t="s">
        <v>197</v>
      </c>
      <c r="I59" s="105"/>
      <c r="J59" s="105"/>
      <c r="K59" s="105" t="s">
        <v>197</v>
      </c>
      <c r="L59" s="105" t="s">
        <v>1377</v>
      </c>
      <c r="M59" s="105" t="s">
        <v>197</v>
      </c>
      <c r="N59" s="105" t="s">
        <v>197</v>
      </c>
      <c r="O59" s="105" t="s">
        <v>197</v>
      </c>
      <c r="P59" s="105" t="s">
        <v>1390</v>
      </c>
      <c r="Q59" s="105" t="s">
        <v>197</v>
      </c>
      <c r="R59" s="105" t="s">
        <v>197</v>
      </c>
      <c r="S59" s="105" t="s">
        <v>197</v>
      </c>
      <c r="T59" s="105" t="s">
        <v>197</v>
      </c>
      <c r="U59" s="105" t="s">
        <v>197</v>
      </c>
      <c r="V59" s="105" t="s">
        <v>1370</v>
      </c>
      <c r="W59" s="105" t="s">
        <v>197</v>
      </c>
      <c r="X59" s="105" t="s">
        <v>1370</v>
      </c>
      <c r="Y59" s="105" t="s">
        <v>197</v>
      </c>
      <c r="Z59" s="105" t="s">
        <v>1370</v>
      </c>
      <c r="AA59" s="105" t="s">
        <v>197</v>
      </c>
      <c r="AB59" s="105" t="s">
        <v>1370</v>
      </c>
      <c r="AC59" s="105" t="s">
        <v>197</v>
      </c>
      <c r="AD59" s="105" t="s">
        <v>1370</v>
      </c>
      <c r="AE59" s="105" t="s">
        <v>197</v>
      </c>
      <c r="AF59" s="105" t="s">
        <v>1370</v>
      </c>
      <c r="AG59" s="105" t="s">
        <v>1394</v>
      </c>
      <c r="AH59" s="105" t="s">
        <v>1370</v>
      </c>
      <c r="AI59" s="105" t="s">
        <v>1356</v>
      </c>
      <c r="AJ59" s="105" t="s">
        <v>1370</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1364</v>
      </c>
      <c r="BJ59" s="105" t="s">
        <v>1411</v>
      </c>
      <c r="BK59" s="105" t="s">
        <v>197</v>
      </c>
      <c r="BL59" s="105" t="s">
        <v>197</v>
      </c>
      <c r="BM59" s="105" t="s">
        <v>1413</v>
      </c>
      <c r="BN59" s="105" t="s">
        <v>1412</v>
      </c>
      <c r="BO59" s="105" t="s">
        <v>197</v>
      </c>
      <c r="BP59" s="105" t="s">
        <v>197</v>
      </c>
      <c r="BQ59" s="105" t="s">
        <v>1413</v>
      </c>
      <c r="BR59" s="105" t="s">
        <v>1412</v>
      </c>
      <c r="BS59" s="105" t="s">
        <v>1413</v>
      </c>
      <c r="BT59" s="105" t="s">
        <v>1412</v>
      </c>
      <c r="BU59" s="105" t="s">
        <v>197</v>
      </c>
      <c r="BV59" s="105" t="s">
        <v>197</v>
      </c>
      <c r="BW59" s="105" t="s">
        <v>1414</v>
      </c>
      <c r="BX59" s="105" t="s">
        <v>1412</v>
      </c>
      <c r="BY59" s="105" t="s">
        <v>1415</v>
      </c>
      <c r="BZ59" s="105" t="s">
        <v>1390</v>
      </c>
      <c r="CA59" s="105" t="s">
        <v>1415</v>
      </c>
      <c r="CB59" s="105" t="s">
        <v>1390</v>
      </c>
      <c r="CC59" s="105"/>
      <c r="CD59" s="105"/>
      <c r="CE59" s="105" t="s">
        <v>1416</v>
      </c>
      <c r="CF59" s="105" t="s">
        <v>1390</v>
      </c>
      <c r="CG59" s="105" t="s">
        <v>1417</v>
      </c>
      <c r="CH59" s="105" t="s">
        <v>1390</v>
      </c>
      <c r="CI59" s="105" t="s">
        <v>1418</v>
      </c>
      <c r="CJ59" s="105" t="s">
        <v>197</v>
      </c>
      <c r="CK59" s="105" t="s">
        <v>1419</v>
      </c>
      <c r="CL59" s="105" t="s">
        <v>1420</v>
      </c>
      <c r="CM59" s="105" t="s">
        <v>197</v>
      </c>
      <c r="CN59" s="105" t="s">
        <v>197</v>
      </c>
      <c r="CO59" s="105"/>
      <c r="CP59" s="105"/>
      <c r="CQ59" s="105" t="s">
        <v>1421</v>
      </c>
      <c r="CR59" s="105" t="s">
        <v>1422</v>
      </c>
      <c r="CS59" s="105" t="s">
        <v>197</v>
      </c>
      <c r="CT59" s="105" t="s">
        <v>197</v>
      </c>
      <c r="CU59" s="105" t="s">
        <v>1423</v>
      </c>
      <c r="CV59" s="105" t="s">
        <v>1422</v>
      </c>
      <c r="CW59" s="105" t="s">
        <v>1424</v>
      </c>
      <c r="CX59" s="105" t="s">
        <v>1422</v>
      </c>
      <c r="CY59" s="105"/>
      <c r="CZ59" s="105"/>
      <c r="DA59" s="105"/>
      <c r="DB59" s="105"/>
      <c r="DC59" s="105"/>
      <c r="DD59" s="105"/>
      <c r="DE59" s="105"/>
      <c r="DF59" s="105"/>
    </row>
    <row r="60" spans="2:110" x14ac:dyDescent="0.3">
      <c r="B60" s="104">
        <v>57</v>
      </c>
      <c r="C60" s="105"/>
      <c r="D60" s="105"/>
      <c r="E60" s="105" t="s">
        <v>197</v>
      </c>
      <c r="F60" s="105" t="s">
        <v>1375</v>
      </c>
      <c r="G60" s="105" t="s">
        <v>197</v>
      </c>
      <c r="H60" s="105" t="s">
        <v>197</v>
      </c>
      <c r="I60" s="105"/>
      <c r="J60" s="105"/>
      <c r="K60" s="105" t="s">
        <v>197</v>
      </c>
      <c r="L60" s="105" t="s">
        <v>1377</v>
      </c>
      <c r="M60" s="105" t="s">
        <v>197</v>
      </c>
      <c r="N60" s="105" t="s">
        <v>197</v>
      </c>
      <c r="O60" s="105" t="s">
        <v>197</v>
      </c>
      <c r="P60" s="105" t="s">
        <v>1390</v>
      </c>
      <c r="Q60" s="105" t="s">
        <v>1393</v>
      </c>
      <c r="R60" s="105" t="s">
        <v>1377</v>
      </c>
      <c r="S60" s="105" t="s">
        <v>197</v>
      </c>
      <c r="T60" s="105" t="s">
        <v>197</v>
      </c>
      <c r="U60" s="105" t="s">
        <v>197</v>
      </c>
      <c r="V60" s="105" t="s">
        <v>1370</v>
      </c>
      <c r="W60" s="105" t="s">
        <v>197</v>
      </c>
      <c r="X60" s="105" t="s">
        <v>1370</v>
      </c>
      <c r="Y60" s="105" t="s">
        <v>197</v>
      </c>
      <c r="Z60" s="105" t="s">
        <v>1370</v>
      </c>
      <c r="AA60" s="105" t="s">
        <v>197</v>
      </c>
      <c r="AB60" s="105" t="s">
        <v>1370</v>
      </c>
      <c r="AC60" s="105" t="s">
        <v>197</v>
      </c>
      <c r="AD60" s="105" t="s">
        <v>1370</v>
      </c>
      <c r="AE60" s="105" t="s">
        <v>197</v>
      </c>
      <c r="AF60" s="105" t="s">
        <v>1370</v>
      </c>
      <c r="AG60" s="105" t="s">
        <v>1394</v>
      </c>
      <c r="AH60" s="105" t="s">
        <v>1370</v>
      </c>
      <c r="AI60" s="105" t="s">
        <v>1356</v>
      </c>
      <c r="AJ60" s="105" t="s">
        <v>1370</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1364</v>
      </c>
      <c r="BJ60" s="105" t="s">
        <v>1411</v>
      </c>
      <c r="BK60" s="105" t="s">
        <v>197</v>
      </c>
      <c r="BL60" s="105" t="s">
        <v>197</v>
      </c>
      <c r="BM60" s="105" t="s">
        <v>1413</v>
      </c>
      <c r="BN60" s="105" t="s">
        <v>1412</v>
      </c>
      <c r="BO60" s="105" t="s">
        <v>197</v>
      </c>
      <c r="BP60" s="105" t="s">
        <v>197</v>
      </c>
      <c r="BQ60" s="105" t="s">
        <v>1413</v>
      </c>
      <c r="BR60" s="105" t="s">
        <v>1412</v>
      </c>
      <c r="BS60" s="105" t="s">
        <v>1413</v>
      </c>
      <c r="BT60" s="105" t="s">
        <v>1412</v>
      </c>
      <c r="BU60" s="105" t="s">
        <v>197</v>
      </c>
      <c r="BV60" s="105" t="s">
        <v>197</v>
      </c>
      <c r="BW60" s="105" t="s">
        <v>1414</v>
      </c>
      <c r="BX60" s="105" t="s">
        <v>1412</v>
      </c>
      <c r="BY60" s="105" t="s">
        <v>1415</v>
      </c>
      <c r="BZ60" s="105" t="s">
        <v>1390</v>
      </c>
      <c r="CA60" s="105" t="s">
        <v>1415</v>
      </c>
      <c r="CB60" s="105" t="s">
        <v>1390</v>
      </c>
      <c r="CC60" s="105"/>
      <c r="CD60" s="105"/>
      <c r="CE60" s="105" t="s">
        <v>1416</v>
      </c>
      <c r="CF60" s="105" t="s">
        <v>1390</v>
      </c>
      <c r="CG60" s="105" t="s">
        <v>1417</v>
      </c>
      <c r="CH60" s="105" t="s">
        <v>1390</v>
      </c>
      <c r="CI60" s="105" t="s">
        <v>1418</v>
      </c>
      <c r="CJ60" s="105" t="s">
        <v>197</v>
      </c>
      <c r="CK60" s="105" t="s">
        <v>1419</v>
      </c>
      <c r="CL60" s="105" t="s">
        <v>1420</v>
      </c>
      <c r="CM60" s="105" t="s">
        <v>197</v>
      </c>
      <c r="CN60" s="105" t="s">
        <v>197</v>
      </c>
      <c r="CO60" s="105"/>
      <c r="CP60" s="105"/>
      <c r="CQ60" s="105" t="s">
        <v>1421</v>
      </c>
      <c r="CR60" s="105" t="s">
        <v>1422</v>
      </c>
      <c r="CS60" s="105" t="s">
        <v>197</v>
      </c>
      <c r="CT60" s="105" t="s">
        <v>197</v>
      </c>
      <c r="CU60" s="105" t="s">
        <v>1423</v>
      </c>
      <c r="CV60" s="105" t="s">
        <v>1422</v>
      </c>
      <c r="CW60" s="105" t="s">
        <v>1424</v>
      </c>
      <c r="CX60" s="105" t="s">
        <v>1422</v>
      </c>
      <c r="CY60" s="105"/>
      <c r="CZ60" s="105"/>
      <c r="DA60" s="105"/>
      <c r="DB60" s="105"/>
      <c r="DC60" s="105"/>
      <c r="DD60" s="105"/>
      <c r="DE60" s="105"/>
      <c r="DF60" s="105"/>
    </row>
    <row r="61" spans="2:110" x14ac:dyDescent="0.3">
      <c r="B61" s="104">
        <v>58</v>
      </c>
      <c r="C61" s="105"/>
      <c r="D61" s="105"/>
      <c r="E61" s="105" t="s">
        <v>197</v>
      </c>
      <c r="F61" s="105" t="s">
        <v>1375</v>
      </c>
      <c r="G61" s="105" t="s">
        <v>197</v>
      </c>
      <c r="H61" s="105" t="s">
        <v>197</v>
      </c>
      <c r="I61" s="105"/>
      <c r="J61" s="105"/>
      <c r="K61" s="105" t="s">
        <v>197</v>
      </c>
      <c r="L61" s="105" t="s">
        <v>1377</v>
      </c>
      <c r="M61" s="105" t="s">
        <v>197</v>
      </c>
      <c r="N61" s="105" t="s">
        <v>197</v>
      </c>
      <c r="O61" s="105" t="s">
        <v>197</v>
      </c>
      <c r="P61" s="105" t="s">
        <v>1390</v>
      </c>
      <c r="Q61" s="105" t="s">
        <v>1391</v>
      </c>
      <c r="R61" s="105" t="s">
        <v>1377</v>
      </c>
      <c r="S61" s="105" t="s">
        <v>197</v>
      </c>
      <c r="T61" s="105" t="s">
        <v>1377</v>
      </c>
      <c r="U61" s="105" t="s">
        <v>197</v>
      </c>
      <c r="V61" s="105" t="s">
        <v>1370</v>
      </c>
      <c r="W61" s="105" t="s">
        <v>197</v>
      </c>
      <c r="X61" s="105" t="s">
        <v>1370</v>
      </c>
      <c r="Y61" s="105" t="s">
        <v>197</v>
      </c>
      <c r="Z61" s="105" t="s">
        <v>1370</v>
      </c>
      <c r="AA61" s="105" t="s">
        <v>197</v>
      </c>
      <c r="AB61" s="105" t="s">
        <v>1370</v>
      </c>
      <c r="AC61" s="105" t="s">
        <v>197</v>
      </c>
      <c r="AD61" s="105" t="s">
        <v>1370</v>
      </c>
      <c r="AE61" s="105" t="s">
        <v>197</v>
      </c>
      <c r="AF61" s="105" t="s">
        <v>1370</v>
      </c>
      <c r="AG61" s="105" t="s">
        <v>1394</v>
      </c>
      <c r="AH61" s="105" t="s">
        <v>1370</v>
      </c>
      <c r="AI61" s="105" t="s">
        <v>1356</v>
      </c>
      <c r="AJ61" s="105" t="s">
        <v>1370</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1364</v>
      </c>
      <c r="BJ61" s="105" t="s">
        <v>1411</v>
      </c>
      <c r="BK61" s="105" t="s">
        <v>197</v>
      </c>
      <c r="BL61" s="105" t="s">
        <v>197</v>
      </c>
      <c r="BM61" s="105" t="s">
        <v>1413</v>
      </c>
      <c r="BN61" s="105" t="s">
        <v>1412</v>
      </c>
      <c r="BO61" s="105" t="s">
        <v>197</v>
      </c>
      <c r="BP61" s="105" t="s">
        <v>197</v>
      </c>
      <c r="BQ61" s="105" t="s">
        <v>1413</v>
      </c>
      <c r="BR61" s="105" t="s">
        <v>1412</v>
      </c>
      <c r="BS61" s="105" t="s">
        <v>1413</v>
      </c>
      <c r="BT61" s="105" t="s">
        <v>1412</v>
      </c>
      <c r="BU61" s="105" t="s">
        <v>197</v>
      </c>
      <c r="BV61" s="105" t="s">
        <v>197</v>
      </c>
      <c r="BW61" s="105" t="s">
        <v>1414</v>
      </c>
      <c r="BX61" s="105" t="s">
        <v>1412</v>
      </c>
      <c r="BY61" s="105" t="s">
        <v>1415</v>
      </c>
      <c r="BZ61" s="105" t="s">
        <v>1390</v>
      </c>
      <c r="CA61" s="105" t="s">
        <v>1415</v>
      </c>
      <c r="CB61" s="105" t="s">
        <v>1390</v>
      </c>
      <c r="CC61" s="105"/>
      <c r="CD61" s="105"/>
      <c r="CE61" s="105" t="s">
        <v>1416</v>
      </c>
      <c r="CF61" s="105" t="s">
        <v>1390</v>
      </c>
      <c r="CG61" s="105" t="s">
        <v>1417</v>
      </c>
      <c r="CH61" s="105" t="s">
        <v>1390</v>
      </c>
      <c r="CI61" s="105" t="s">
        <v>1418</v>
      </c>
      <c r="CJ61" s="105" t="s">
        <v>197</v>
      </c>
      <c r="CK61" s="105" t="s">
        <v>1419</v>
      </c>
      <c r="CL61" s="105" t="s">
        <v>1420</v>
      </c>
      <c r="CM61" s="105" t="s">
        <v>197</v>
      </c>
      <c r="CN61" s="105" t="s">
        <v>197</v>
      </c>
      <c r="CO61" s="105"/>
      <c r="CP61" s="105"/>
      <c r="CQ61" s="105" t="s">
        <v>1421</v>
      </c>
      <c r="CR61" s="105" t="s">
        <v>1422</v>
      </c>
      <c r="CS61" s="105" t="s">
        <v>197</v>
      </c>
      <c r="CT61" s="105" t="s">
        <v>197</v>
      </c>
      <c r="CU61" s="105" t="s">
        <v>1423</v>
      </c>
      <c r="CV61" s="105" t="s">
        <v>1422</v>
      </c>
      <c r="CW61" s="105" t="s">
        <v>1424</v>
      </c>
      <c r="CX61" s="105" t="s">
        <v>1422</v>
      </c>
      <c r="CY61" s="105"/>
      <c r="CZ61" s="105"/>
      <c r="DA61" s="105"/>
      <c r="DB61" s="105"/>
      <c r="DC61" s="105"/>
      <c r="DD61" s="105"/>
      <c r="DE61" s="105"/>
      <c r="DF61" s="105"/>
    </row>
    <row r="62" spans="2:110" x14ac:dyDescent="0.3">
      <c r="B62" s="104">
        <v>59</v>
      </c>
      <c r="C62" s="105"/>
      <c r="D62" s="105"/>
      <c r="E62" s="105" t="s">
        <v>197</v>
      </c>
      <c r="F62" s="105" t="s">
        <v>1375</v>
      </c>
      <c r="G62" s="105" t="s">
        <v>197</v>
      </c>
      <c r="H62" s="105" t="s">
        <v>197</v>
      </c>
      <c r="I62" s="105"/>
      <c r="J62" s="105"/>
      <c r="K62" s="105" t="s">
        <v>197</v>
      </c>
      <c r="L62" s="105" t="s">
        <v>1377</v>
      </c>
      <c r="M62" s="105" t="s">
        <v>197</v>
      </c>
      <c r="N62" s="105" t="s">
        <v>197</v>
      </c>
      <c r="O62" s="105" t="s">
        <v>197</v>
      </c>
      <c r="P62" s="105" t="s">
        <v>1390</v>
      </c>
      <c r="Q62" s="105" t="s">
        <v>1391</v>
      </c>
      <c r="R62" s="105" t="s">
        <v>1377</v>
      </c>
      <c r="S62" s="105" t="s">
        <v>197</v>
      </c>
      <c r="T62" s="105" t="s">
        <v>1377</v>
      </c>
      <c r="U62" s="105" t="s">
        <v>197</v>
      </c>
      <c r="V62" s="105" t="s">
        <v>1370</v>
      </c>
      <c r="W62" s="105" t="s">
        <v>197</v>
      </c>
      <c r="X62" s="105" t="s">
        <v>1370</v>
      </c>
      <c r="Y62" s="105" t="s">
        <v>197</v>
      </c>
      <c r="Z62" s="105" t="s">
        <v>1370</v>
      </c>
      <c r="AA62" s="105" t="s">
        <v>197</v>
      </c>
      <c r="AB62" s="105" t="s">
        <v>1370</v>
      </c>
      <c r="AC62" s="105" t="s">
        <v>197</v>
      </c>
      <c r="AD62" s="105" t="s">
        <v>1370</v>
      </c>
      <c r="AE62" s="105" t="s">
        <v>197</v>
      </c>
      <c r="AF62" s="105" t="s">
        <v>1370</v>
      </c>
      <c r="AG62" s="105" t="s">
        <v>1394</v>
      </c>
      <c r="AH62" s="105" t="s">
        <v>1370</v>
      </c>
      <c r="AI62" s="105" t="s">
        <v>1356</v>
      </c>
      <c r="AJ62" s="105" t="s">
        <v>1370</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1364</v>
      </c>
      <c r="BJ62" s="105" t="s">
        <v>1411</v>
      </c>
      <c r="BK62" s="105" t="s">
        <v>197</v>
      </c>
      <c r="BL62" s="105" t="s">
        <v>197</v>
      </c>
      <c r="BM62" s="105" t="s">
        <v>1413</v>
      </c>
      <c r="BN62" s="105" t="s">
        <v>1412</v>
      </c>
      <c r="BO62" s="105" t="s">
        <v>197</v>
      </c>
      <c r="BP62" s="105" t="s">
        <v>197</v>
      </c>
      <c r="BQ62" s="105" t="s">
        <v>1413</v>
      </c>
      <c r="BR62" s="105" t="s">
        <v>1412</v>
      </c>
      <c r="BS62" s="105" t="s">
        <v>1413</v>
      </c>
      <c r="BT62" s="105" t="s">
        <v>1412</v>
      </c>
      <c r="BU62" s="105" t="s">
        <v>197</v>
      </c>
      <c r="BV62" s="105" t="s">
        <v>197</v>
      </c>
      <c r="BW62" s="105" t="s">
        <v>1414</v>
      </c>
      <c r="BX62" s="105" t="s">
        <v>1412</v>
      </c>
      <c r="BY62" s="105" t="s">
        <v>1415</v>
      </c>
      <c r="BZ62" s="105" t="s">
        <v>1390</v>
      </c>
      <c r="CA62" s="105" t="s">
        <v>1415</v>
      </c>
      <c r="CB62" s="105" t="s">
        <v>1390</v>
      </c>
      <c r="CC62" s="105"/>
      <c r="CD62" s="105"/>
      <c r="CE62" s="105" t="s">
        <v>1416</v>
      </c>
      <c r="CF62" s="105" t="s">
        <v>1390</v>
      </c>
      <c r="CG62" s="105" t="s">
        <v>1417</v>
      </c>
      <c r="CH62" s="105" t="s">
        <v>1390</v>
      </c>
      <c r="CI62" s="105" t="s">
        <v>1418</v>
      </c>
      <c r="CJ62" s="105" t="s">
        <v>197</v>
      </c>
      <c r="CK62" s="105" t="s">
        <v>1419</v>
      </c>
      <c r="CL62" s="105" t="s">
        <v>1420</v>
      </c>
      <c r="CM62" s="105" t="s">
        <v>197</v>
      </c>
      <c r="CN62" s="105" t="s">
        <v>197</v>
      </c>
      <c r="CO62" s="105"/>
      <c r="CP62" s="105"/>
      <c r="CQ62" s="105" t="s">
        <v>1421</v>
      </c>
      <c r="CR62" s="105" t="s">
        <v>1422</v>
      </c>
      <c r="CS62" s="105" t="s">
        <v>197</v>
      </c>
      <c r="CT62" s="105" t="s">
        <v>197</v>
      </c>
      <c r="CU62" s="105" t="s">
        <v>1423</v>
      </c>
      <c r="CV62" s="105" t="s">
        <v>1422</v>
      </c>
      <c r="CW62" s="105" t="s">
        <v>1424</v>
      </c>
      <c r="CX62" s="105" t="s">
        <v>1422</v>
      </c>
      <c r="CY62" s="105"/>
      <c r="CZ62" s="105"/>
      <c r="DA62" s="105"/>
      <c r="DB62" s="105"/>
      <c r="DC62" s="105"/>
      <c r="DD62" s="105"/>
      <c r="DE62" s="105"/>
      <c r="DF62" s="105"/>
    </row>
    <row r="63" spans="2:110" x14ac:dyDescent="0.3">
      <c r="B63" s="104">
        <v>60</v>
      </c>
      <c r="C63" s="105"/>
      <c r="D63" s="105"/>
      <c r="E63" s="105" t="s">
        <v>197</v>
      </c>
      <c r="F63" s="105" t="s">
        <v>1375</v>
      </c>
      <c r="G63" s="105" t="s">
        <v>197</v>
      </c>
      <c r="H63" s="105" t="s">
        <v>197</v>
      </c>
      <c r="I63" s="105"/>
      <c r="J63" s="105"/>
      <c r="K63" s="105" t="s">
        <v>197</v>
      </c>
      <c r="L63" s="105" t="s">
        <v>1377</v>
      </c>
      <c r="M63" s="105" t="s">
        <v>197</v>
      </c>
      <c r="N63" s="105" t="s">
        <v>197</v>
      </c>
      <c r="O63" s="105" t="s">
        <v>197</v>
      </c>
      <c r="P63" s="105" t="s">
        <v>1390</v>
      </c>
      <c r="Q63" s="105" t="s">
        <v>1391</v>
      </c>
      <c r="R63" s="105" t="s">
        <v>1377</v>
      </c>
      <c r="S63" s="105" t="s">
        <v>197</v>
      </c>
      <c r="T63" s="105" t="s">
        <v>1377</v>
      </c>
      <c r="U63" s="105" t="s">
        <v>197</v>
      </c>
      <c r="V63" s="105" t="s">
        <v>1370</v>
      </c>
      <c r="W63" s="105" t="s">
        <v>197</v>
      </c>
      <c r="X63" s="105" t="s">
        <v>1370</v>
      </c>
      <c r="Y63" s="105" t="s">
        <v>197</v>
      </c>
      <c r="Z63" s="105" t="s">
        <v>1370</v>
      </c>
      <c r="AA63" s="105" t="s">
        <v>197</v>
      </c>
      <c r="AB63" s="105" t="s">
        <v>1370</v>
      </c>
      <c r="AC63" s="105" t="s">
        <v>197</v>
      </c>
      <c r="AD63" s="105" t="s">
        <v>1370</v>
      </c>
      <c r="AE63" s="105" t="s">
        <v>197</v>
      </c>
      <c r="AF63" s="105" t="s">
        <v>1370</v>
      </c>
      <c r="AG63" s="105" t="s">
        <v>1394</v>
      </c>
      <c r="AH63" s="105" t="s">
        <v>1370</v>
      </c>
      <c r="AI63" s="105" t="s">
        <v>1356</v>
      </c>
      <c r="AJ63" s="105" t="s">
        <v>1370</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1364</v>
      </c>
      <c r="BJ63" s="105" t="s">
        <v>1411</v>
      </c>
      <c r="BK63" s="105" t="s">
        <v>197</v>
      </c>
      <c r="BL63" s="105" t="s">
        <v>197</v>
      </c>
      <c r="BM63" s="105" t="s">
        <v>1413</v>
      </c>
      <c r="BN63" s="105" t="s">
        <v>1412</v>
      </c>
      <c r="BO63" s="105" t="s">
        <v>197</v>
      </c>
      <c r="BP63" s="105" t="s">
        <v>197</v>
      </c>
      <c r="BQ63" s="105" t="s">
        <v>1413</v>
      </c>
      <c r="BR63" s="105" t="s">
        <v>1412</v>
      </c>
      <c r="BS63" s="105" t="s">
        <v>1413</v>
      </c>
      <c r="BT63" s="105" t="s">
        <v>1412</v>
      </c>
      <c r="BU63" s="105" t="s">
        <v>197</v>
      </c>
      <c r="BV63" s="105" t="s">
        <v>197</v>
      </c>
      <c r="BW63" s="105" t="s">
        <v>1414</v>
      </c>
      <c r="BX63" s="105" t="s">
        <v>1412</v>
      </c>
      <c r="BY63" s="105" t="s">
        <v>1415</v>
      </c>
      <c r="BZ63" s="105" t="s">
        <v>1390</v>
      </c>
      <c r="CA63" s="105" t="s">
        <v>1415</v>
      </c>
      <c r="CB63" s="105" t="s">
        <v>1390</v>
      </c>
      <c r="CC63" s="105"/>
      <c r="CD63" s="105"/>
      <c r="CE63" s="105" t="s">
        <v>1416</v>
      </c>
      <c r="CF63" s="105" t="s">
        <v>1390</v>
      </c>
      <c r="CG63" s="105" t="s">
        <v>1417</v>
      </c>
      <c r="CH63" s="105" t="s">
        <v>1390</v>
      </c>
      <c r="CI63" s="105" t="s">
        <v>1418</v>
      </c>
      <c r="CJ63" s="105" t="s">
        <v>197</v>
      </c>
      <c r="CK63" s="105" t="s">
        <v>1419</v>
      </c>
      <c r="CL63" s="105" t="s">
        <v>1420</v>
      </c>
      <c r="CM63" s="105" t="s">
        <v>197</v>
      </c>
      <c r="CN63" s="105" t="s">
        <v>197</v>
      </c>
      <c r="CO63" s="105"/>
      <c r="CP63" s="105"/>
      <c r="CQ63" s="105" t="s">
        <v>1421</v>
      </c>
      <c r="CR63" s="105" t="s">
        <v>1422</v>
      </c>
      <c r="CS63" s="105" t="s">
        <v>197</v>
      </c>
      <c r="CT63" s="105" t="s">
        <v>197</v>
      </c>
      <c r="CU63" s="105" t="s">
        <v>1423</v>
      </c>
      <c r="CV63" s="105" t="s">
        <v>1422</v>
      </c>
      <c r="CW63" s="105" t="s">
        <v>1424</v>
      </c>
      <c r="CX63" s="105" t="s">
        <v>1422</v>
      </c>
      <c r="CY63" s="105"/>
      <c r="CZ63" s="105"/>
      <c r="DA63" s="105"/>
      <c r="DB63" s="105"/>
      <c r="DC63" s="105"/>
      <c r="DD63" s="105"/>
      <c r="DE63" s="105"/>
      <c r="DF63" s="105"/>
    </row>
    <row r="64" spans="2:110" x14ac:dyDescent="0.3">
      <c r="B64" s="104">
        <v>61</v>
      </c>
      <c r="C64" s="105"/>
      <c r="D64" s="105"/>
      <c r="E64" s="105" t="s">
        <v>197</v>
      </c>
      <c r="F64" s="105" t="s">
        <v>1375</v>
      </c>
      <c r="G64" s="105" t="s">
        <v>197</v>
      </c>
      <c r="H64" s="105" t="s">
        <v>197</v>
      </c>
      <c r="I64" s="105"/>
      <c r="J64" s="105"/>
      <c r="K64" s="105" t="s">
        <v>197</v>
      </c>
      <c r="L64" s="105" t="s">
        <v>1377</v>
      </c>
      <c r="M64" s="105" t="s">
        <v>197</v>
      </c>
      <c r="N64" s="105" t="s">
        <v>197</v>
      </c>
      <c r="O64" s="105" t="s">
        <v>197</v>
      </c>
      <c r="P64" s="105" t="s">
        <v>1390</v>
      </c>
      <c r="Q64" s="105" t="s">
        <v>1391</v>
      </c>
      <c r="R64" s="105" t="s">
        <v>1377</v>
      </c>
      <c r="S64" s="105" t="s">
        <v>197</v>
      </c>
      <c r="T64" s="105" t="s">
        <v>1377</v>
      </c>
      <c r="U64" s="105" t="s">
        <v>197</v>
      </c>
      <c r="V64" s="105" t="s">
        <v>1370</v>
      </c>
      <c r="W64" s="105" t="s">
        <v>197</v>
      </c>
      <c r="X64" s="105" t="s">
        <v>1370</v>
      </c>
      <c r="Y64" s="105" t="s">
        <v>197</v>
      </c>
      <c r="Z64" s="105" t="s">
        <v>1370</v>
      </c>
      <c r="AA64" s="105" t="s">
        <v>197</v>
      </c>
      <c r="AB64" s="105" t="s">
        <v>1370</v>
      </c>
      <c r="AC64" s="105" t="s">
        <v>197</v>
      </c>
      <c r="AD64" s="105" t="s">
        <v>1370</v>
      </c>
      <c r="AE64" s="105" t="s">
        <v>197</v>
      </c>
      <c r="AF64" s="105" t="s">
        <v>1370</v>
      </c>
      <c r="AG64" s="105" t="s">
        <v>1394</v>
      </c>
      <c r="AH64" s="105" t="s">
        <v>1370</v>
      </c>
      <c r="AI64" s="105" t="s">
        <v>1356</v>
      </c>
      <c r="AJ64" s="105" t="s">
        <v>1370</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1364</v>
      </c>
      <c r="BJ64" s="105" t="s">
        <v>1411</v>
      </c>
      <c r="BK64" s="105" t="s">
        <v>197</v>
      </c>
      <c r="BL64" s="105" t="s">
        <v>197</v>
      </c>
      <c r="BM64" s="105" t="s">
        <v>1413</v>
      </c>
      <c r="BN64" s="105" t="s">
        <v>1412</v>
      </c>
      <c r="BO64" s="105" t="s">
        <v>197</v>
      </c>
      <c r="BP64" s="105" t="s">
        <v>197</v>
      </c>
      <c r="BQ64" s="105" t="s">
        <v>1413</v>
      </c>
      <c r="BR64" s="105" t="s">
        <v>1412</v>
      </c>
      <c r="BS64" s="105" t="s">
        <v>1413</v>
      </c>
      <c r="BT64" s="105" t="s">
        <v>1412</v>
      </c>
      <c r="BU64" s="105" t="s">
        <v>197</v>
      </c>
      <c r="BV64" s="105" t="s">
        <v>197</v>
      </c>
      <c r="BW64" s="105" t="s">
        <v>1414</v>
      </c>
      <c r="BX64" s="105" t="s">
        <v>1412</v>
      </c>
      <c r="BY64" s="105" t="s">
        <v>1415</v>
      </c>
      <c r="BZ64" s="105" t="s">
        <v>1390</v>
      </c>
      <c r="CA64" s="105" t="s">
        <v>1415</v>
      </c>
      <c r="CB64" s="105" t="s">
        <v>1390</v>
      </c>
      <c r="CC64" s="105"/>
      <c r="CD64" s="105"/>
      <c r="CE64" s="105" t="s">
        <v>1416</v>
      </c>
      <c r="CF64" s="105" t="s">
        <v>1390</v>
      </c>
      <c r="CG64" s="105" t="s">
        <v>1417</v>
      </c>
      <c r="CH64" s="105" t="s">
        <v>1390</v>
      </c>
      <c r="CI64" s="105" t="s">
        <v>1418</v>
      </c>
      <c r="CJ64" s="105" t="s">
        <v>197</v>
      </c>
      <c r="CK64" s="105" t="s">
        <v>1419</v>
      </c>
      <c r="CL64" s="105" t="s">
        <v>1420</v>
      </c>
      <c r="CM64" s="105" t="s">
        <v>197</v>
      </c>
      <c r="CN64" s="105" t="s">
        <v>197</v>
      </c>
      <c r="CO64" s="105"/>
      <c r="CP64" s="105"/>
      <c r="CQ64" s="105" t="s">
        <v>1421</v>
      </c>
      <c r="CR64" s="105" t="s">
        <v>1422</v>
      </c>
      <c r="CS64" s="105" t="s">
        <v>197</v>
      </c>
      <c r="CT64" s="105" t="s">
        <v>197</v>
      </c>
      <c r="CU64" s="105" t="s">
        <v>1423</v>
      </c>
      <c r="CV64" s="105" t="s">
        <v>1422</v>
      </c>
      <c r="CW64" s="105" t="s">
        <v>1424</v>
      </c>
      <c r="CX64" s="105" t="s">
        <v>1422</v>
      </c>
      <c r="CY64" s="105"/>
      <c r="CZ64" s="105"/>
      <c r="DA64" s="105"/>
      <c r="DB64" s="105"/>
      <c r="DC64" s="105"/>
      <c r="DD64" s="105"/>
      <c r="DE64" s="105"/>
      <c r="DF64" s="105"/>
    </row>
    <row r="65" spans="2:110" x14ac:dyDescent="0.3">
      <c r="B65" s="104">
        <v>62</v>
      </c>
      <c r="C65" s="105"/>
      <c r="D65" s="105"/>
      <c r="E65" s="105" t="s">
        <v>197</v>
      </c>
      <c r="F65" s="105" t="s">
        <v>1375</v>
      </c>
      <c r="G65" s="105" t="s">
        <v>197</v>
      </c>
      <c r="H65" s="105" t="s">
        <v>197</v>
      </c>
      <c r="I65" s="105"/>
      <c r="J65" s="105"/>
      <c r="K65" s="105" t="s">
        <v>197</v>
      </c>
      <c r="L65" s="105" t="s">
        <v>1377</v>
      </c>
      <c r="M65" s="105" t="s">
        <v>197</v>
      </c>
      <c r="N65" s="105" t="s">
        <v>197</v>
      </c>
      <c r="O65" s="105" t="s">
        <v>197</v>
      </c>
      <c r="P65" s="105" t="s">
        <v>1390</v>
      </c>
      <c r="Q65" s="105" t="s">
        <v>1391</v>
      </c>
      <c r="R65" s="105" t="s">
        <v>1377</v>
      </c>
      <c r="S65" s="105" t="s">
        <v>197</v>
      </c>
      <c r="T65" s="105" t="s">
        <v>1377</v>
      </c>
      <c r="U65" s="105" t="s">
        <v>197</v>
      </c>
      <c r="V65" s="105" t="s">
        <v>1370</v>
      </c>
      <c r="W65" s="105" t="s">
        <v>197</v>
      </c>
      <c r="X65" s="105" t="s">
        <v>1370</v>
      </c>
      <c r="Y65" s="105" t="s">
        <v>197</v>
      </c>
      <c r="Z65" s="105" t="s">
        <v>1370</v>
      </c>
      <c r="AA65" s="105" t="s">
        <v>197</v>
      </c>
      <c r="AB65" s="105" t="s">
        <v>1370</v>
      </c>
      <c r="AC65" s="105" t="s">
        <v>197</v>
      </c>
      <c r="AD65" s="105" t="s">
        <v>1370</v>
      </c>
      <c r="AE65" s="105" t="s">
        <v>197</v>
      </c>
      <c r="AF65" s="105" t="s">
        <v>1370</v>
      </c>
      <c r="AG65" s="105" t="s">
        <v>1394</v>
      </c>
      <c r="AH65" s="105" t="s">
        <v>1370</v>
      </c>
      <c r="AI65" s="105" t="s">
        <v>1356</v>
      </c>
      <c r="AJ65" s="105" t="s">
        <v>1370</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1364</v>
      </c>
      <c r="BJ65" s="105" t="s">
        <v>1411</v>
      </c>
      <c r="BK65" s="105" t="s">
        <v>197</v>
      </c>
      <c r="BL65" s="105" t="s">
        <v>197</v>
      </c>
      <c r="BM65" s="105" t="s">
        <v>1413</v>
      </c>
      <c r="BN65" s="105" t="s">
        <v>1412</v>
      </c>
      <c r="BO65" s="105" t="s">
        <v>197</v>
      </c>
      <c r="BP65" s="105" t="s">
        <v>197</v>
      </c>
      <c r="BQ65" s="105" t="s">
        <v>1413</v>
      </c>
      <c r="BR65" s="105" t="s">
        <v>1412</v>
      </c>
      <c r="BS65" s="105" t="s">
        <v>1413</v>
      </c>
      <c r="BT65" s="105" t="s">
        <v>1412</v>
      </c>
      <c r="BU65" s="105" t="s">
        <v>197</v>
      </c>
      <c r="BV65" s="105" t="s">
        <v>197</v>
      </c>
      <c r="BW65" s="105" t="s">
        <v>1414</v>
      </c>
      <c r="BX65" s="105" t="s">
        <v>1412</v>
      </c>
      <c r="BY65" s="105" t="s">
        <v>1415</v>
      </c>
      <c r="BZ65" s="105" t="s">
        <v>1390</v>
      </c>
      <c r="CA65" s="105" t="s">
        <v>1415</v>
      </c>
      <c r="CB65" s="105" t="s">
        <v>1390</v>
      </c>
      <c r="CC65" s="105"/>
      <c r="CD65" s="105"/>
      <c r="CE65" s="105" t="s">
        <v>1416</v>
      </c>
      <c r="CF65" s="105" t="s">
        <v>1390</v>
      </c>
      <c r="CG65" s="105" t="s">
        <v>1417</v>
      </c>
      <c r="CH65" s="105" t="s">
        <v>1390</v>
      </c>
      <c r="CI65" s="105" t="s">
        <v>1418</v>
      </c>
      <c r="CJ65" s="105" t="s">
        <v>197</v>
      </c>
      <c r="CK65" s="105" t="s">
        <v>1419</v>
      </c>
      <c r="CL65" s="105" t="s">
        <v>1420</v>
      </c>
      <c r="CM65" s="105" t="s">
        <v>197</v>
      </c>
      <c r="CN65" s="105" t="s">
        <v>197</v>
      </c>
      <c r="CO65" s="105"/>
      <c r="CP65" s="105"/>
      <c r="CQ65" s="105" t="s">
        <v>1421</v>
      </c>
      <c r="CR65" s="105" t="s">
        <v>1422</v>
      </c>
      <c r="CS65" s="105" t="s">
        <v>197</v>
      </c>
      <c r="CT65" s="105" t="s">
        <v>197</v>
      </c>
      <c r="CU65" s="105" t="s">
        <v>1423</v>
      </c>
      <c r="CV65" s="105" t="s">
        <v>1422</v>
      </c>
      <c r="CW65" s="105" t="s">
        <v>1424</v>
      </c>
      <c r="CX65" s="105" t="s">
        <v>1422</v>
      </c>
      <c r="CY65" s="105"/>
      <c r="CZ65" s="105"/>
      <c r="DA65" s="105"/>
      <c r="DB65" s="105"/>
      <c r="DC65" s="105"/>
      <c r="DD65" s="105"/>
      <c r="DE65" s="105"/>
      <c r="DF65" s="105"/>
    </row>
    <row r="66" spans="2:110" x14ac:dyDescent="0.3">
      <c r="B66" s="104">
        <v>63</v>
      </c>
      <c r="C66" s="105"/>
      <c r="D66" s="105"/>
      <c r="E66" s="105" t="s">
        <v>197</v>
      </c>
      <c r="F66" s="105" t="s">
        <v>1375</v>
      </c>
      <c r="G66" s="105" t="s">
        <v>197</v>
      </c>
      <c r="H66" s="105" t="s">
        <v>197</v>
      </c>
      <c r="I66" s="105"/>
      <c r="J66" s="105"/>
      <c r="K66" s="105" t="s">
        <v>197</v>
      </c>
      <c r="L66" s="105" t="s">
        <v>1377</v>
      </c>
      <c r="M66" s="105" t="s">
        <v>197</v>
      </c>
      <c r="N66" s="105" t="s">
        <v>197</v>
      </c>
      <c r="O66" s="105" t="s">
        <v>197</v>
      </c>
      <c r="P66" s="105" t="s">
        <v>1390</v>
      </c>
      <c r="Q66" s="105" t="s">
        <v>1391</v>
      </c>
      <c r="R66" s="105" t="s">
        <v>1377</v>
      </c>
      <c r="S66" s="105" t="s">
        <v>197</v>
      </c>
      <c r="T66" s="105" t="s">
        <v>1377</v>
      </c>
      <c r="U66" s="105" t="s">
        <v>197</v>
      </c>
      <c r="V66" s="105" t="s">
        <v>1370</v>
      </c>
      <c r="W66" s="105" t="s">
        <v>197</v>
      </c>
      <c r="X66" s="105" t="s">
        <v>1370</v>
      </c>
      <c r="Y66" s="105" t="s">
        <v>197</v>
      </c>
      <c r="Z66" s="105" t="s">
        <v>1370</v>
      </c>
      <c r="AA66" s="105" t="s">
        <v>197</v>
      </c>
      <c r="AB66" s="105" t="s">
        <v>1370</v>
      </c>
      <c r="AC66" s="105" t="s">
        <v>197</v>
      </c>
      <c r="AD66" s="105" t="s">
        <v>1370</v>
      </c>
      <c r="AE66" s="105" t="s">
        <v>197</v>
      </c>
      <c r="AF66" s="105" t="s">
        <v>1370</v>
      </c>
      <c r="AG66" s="105" t="s">
        <v>1394</v>
      </c>
      <c r="AH66" s="105" t="s">
        <v>1370</v>
      </c>
      <c r="AI66" s="105" t="s">
        <v>1356</v>
      </c>
      <c r="AJ66" s="105" t="s">
        <v>1370</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1364</v>
      </c>
      <c r="BJ66" s="105" t="s">
        <v>1411</v>
      </c>
      <c r="BK66" s="105" t="s">
        <v>197</v>
      </c>
      <c r="BL66" s="105" t="s">
        <v>197</v>
      </c>
      <c r="BM66" s="105" t="s">
        <v>1413</v>
      </c>
      <c r="BN66" s="105" t="s">
        <v>1412</v>
      </c>
      <c r="BO66" s="105" t="s">
        <v>197</v>
      </c>
      <c r="BP66" s="105" t="s">
        <v>197</v>
      </c>
      <c r="BQ66" s="105" t="s">
        <v>1413</v>
      </c>
      <c r="BR66" s="105" t="s">
        <v>1412</v>
      </c>
      <c r="BS66" s="105" t="s">
        <v>1413</v>
      </c>
      <c r="BT66" s="105" t="s">
        <v>1412</v>
      </c>
      <c r="BU66" s="105" t="s">
        <v>197</v>
      </c>
      <c r="BV66" s="105" t="s">
        <v>197</v>
      </c>
      <c r="BW66" s="105" t="s">
        <v>1414</v>
      </c>
      <c r="BX66" s="105" t="s">
        <v>1412</v>
      </c>
      <c r="BY66" s="105" t="s">
        <v>1415</v>
      </c>
      <c r="BZ66" s="105" t="s">
        <v>1390</v>
      </c>
      <c r="CA66" s="105" t="s">
        <v>1415</v>
      </c>
      <c r="CB66" s="105" t="s">
        <v>1390</v>
      </c>
      <c r="CC66" s="105"/>
      <c r="CD66" s="105"/>
      <c r="CE66" s="105" t="s">
        <v>1416</v>
      </c>
      <c r="CF66" s="105" t="s">
        <v>1390</v>
      </c>
      <c r="CG66" s="105" t="s">
        <v>1417</v>
      </c>
      <c r="CH66" s="105" t="s">
        <v>1390</v>
      </c>
      <c r="CI66" s="105" t="s">
        <v>1418</v>
      </c>
      <c r="CJ66" s="105" t="s">
        <v>197</v>
      </c>
      <c r="CK66" s="105" t="s">
        <v>1419</v>
      </c>
      <c r="CL66" s="105" t="s">
        <v>1420</v>
      </c>
      <c r="CM66" s="105" t="s">
        <v>197</v>
      </c>
      <c r="CN66" s="105" t="s">
        <v>197</v>
      </c>
      <c r="CO66" s="105"/>
      <c r="CP66" s="105"/>
      <c r="CQ66" s="105" t="s">
        <v>1421</v>
      </c>
      <c r="CR66" s="105" t="s">
        <v>1422</v>
      </c>
      <c r="CS66" s="105" t="s">
        <v>197</v>
      </c>
      <c r="CT66" s="105" t="s">
        <v>197</v>
      </c>
      <c r="CU66" s="105" t="s">
        <v>1423</v>
      </c>
      <c r="CV66" s="105" t="s">
        <v>1422</v>
      </c>
      <c r="CW66" s="105" t="s">
        <v>1424</v>
      </c>
      <c r="CX66" s="105" t="s">
        <v>1422</v>
      </c>
      <c r="CY66" s="105"/>
      <c r="CZ66" s="105"/>
      <c r="DA66" s="105"/>
      <c r="DB66" s="105"/>
      <c r="DC66" s="105"/>
      <c r="DD66" s="105"/>
      <c r="DE66" s="105"/>
      <c r="DF66" s="105"/>
    </row>
    <row r="67" spans="2:110" x14ac:dyDescent="0.3">
      <c r="B67" s="104">
        <v>64</v>
      </c>
      <c r="C67" s="105"/>
      <c r="D67" s="105"/>
      <c r="E67" s="105" t="s">
        <v>197</v>
      </c>
      <c r="F67" s="105" t="s">
        <v>1375</v>
      </c>
      <c r="G67" s="105" t="s">
        <v>197</v>
      </c>
      <c r="H67" s="105" t="s">
        <v>197</v>
      </c>
      <c r="I67" s="105"/>
      <c r="J67" s="105"/>
      <c r="K67" s="105" t="s">
        <v>197</v>
      </c>
      <c r="L67" s="105" t="s">
        <v>1377</v>
      </c>
      <c r="M67" s="105" t="s">
        <v>197</v>
      </c>
      <c r="N67" s="105" t="s">
        <v>197</v>
      </c>
      <c r="O67" s="105" t="s">
        <v>197</v>
      </c>
      <c r="P67" s="105" t="s">
        <v>1390</v>
      </c>
      <c r="Q67" s="105" t="s">
        <v>1391</v>
      </c>
      <c r="R67" s="105" t="s">
        <v>1377</v>
      </c>
      <c r="S67" s="105" t="s">
        <v>197</v>
      </c>
      <c r="T67" s="105" t="s">
        <v>1377</v>
      </c>
      <c r="U67" s="105" t="s">
        <v>197</v>
      </c>
      <c r="V67" s="105" t="s">
        <v>1370</v>
      </c>
      <c r="W67" s="105" t="s">
        <v>197</v>
      </c>
      <c r="X67" s="105" t="s">
        <v>1370</v>
      </c>
      <c r="Y67" s="105" t="s">
        <v>197</v>
      </c>
      <c r="Z67" s="105" t="s">
        <v>1370</v>
      </c>
      <c r="AA67" s="105" t="s">
        <v>197</v>
      </c>
      <c r="AB67" s="105" t="s">
        <v>1370</v>
      </c>
      <c r="AC67" s="105" t="s">
        <v>197</v>
      </c>
      <c r="AD67" s="105" t="s">
        <v>1370</v>
      </c>
      <c r="AE67" s="105" t="s">
        <v>197</v>
      </c>
      <c r="AF67" s="105" t="s">
        <v>1370</v>
      </c>
      <c r="AG67" s="105" t="s">
        <v>1394</v>
      </c>
      <c r="AH67" s="105" t="s">
        <v>1370</v>
      </c>
      <c r="AI67" s="105" t="s">
        <v>1356</v>
      </c>
      <c r="AJ67" s="105" t="s">
        <v>1370</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1364</v>
      </c>
      <c r="BJ67" s="105" t="s">
        <v>1411</v>
      </c>
      <c r="BK67" s="105" t="s">
        <v>197</v>
      </c>
      <c r="BL67" s="105" t="s">
        <v>197</v>
      </c>
      <c r="BM67" s="105" t="s">
        <v>1413</v>
      </c>
      <c r="BN67" s="105" t="s">
        <v>1412</v>
      </c>
      <c r="BO67" s="105" t="s">
        <v>197</v>
      </c>
      <c r="BP67" s="105" t="s">
        <v>197</v>
      </c>
      <c r="BQ67" s="105" t="s">
        <v>1413</v>
      </c>
      <c r="BR67" s="105" t="s">
        <v>1412</v>
      </c>
      <c r="BS67" s="105" t="s">
        <v>1413</v>
      </c>
      <c r="BT67" s="105" t="s">
        <v>1412</v>
      </c>
      <c r="BU67" s="105" t="s">
        <v>197</v>
      </c>
      <c r="BV67" s="105" t="s">
        <v>197</v>
      </c>
      <c r="BW67" s="105" t="s">
        <v>1414</v>
      </c>
      <c r="BX67" s="105" t="s">
        <v>1412</v>
      </c>
      <c r="BY67" s="105" t="s">
        <v>1415</v>
      </c>
      <c r="BZ67" s="105" t="s">
        <v>1390</v>
      </c>
      <c r="CA67" s="105" t="s">
        <v>1415</v>
      </c>
      <c r="CB67" s="105" t="s">
        <v>1390</v>
      </c>
      <c r="CC67" s="105"/>
      <c r="CD67" s="105"/>
      <c r="CE67" s="105" t="s">
        <v>1416</v>
      </c>
      <c r="CF67" s="105" t="s">
        <v>1390</v>
      </c>
      <c r="CG67" s="105" t="s">
        <v>1417</v>
      </c>
      <c r="CH67" s="105" t="s">
        <v>1390</v>
      </c>
      <c r="CI67" s="105" t="s">
        <v>1418</v>
      </c>
      <c r="CJ67" s="105" t="s">
        <v>197</v>
      </c>
      <c r="CK67" s="105" t="s">
        <v>1419</v>
      </c>
      <c r="CL67" s="105" t="s">
        <v>1420</v>
      </c>
      <c r="CM67" s="105" t="s">
        <v>197</v>
      </c>
      <c r="CN67" s="105" t="s">
        <v>197</v>
      </c>
      <c r="CO67" s="105"/>
      <c r="CP67" s="105"/>
      <c r="CQ67" s="105" t="s">
        <v>1421</v>
      </c>
      <c r="CR67" s="105" t="s">
        <v>1422</v>
      </c>
      <c r="CS67" s="105" t="s">
        <v>197</v>
      </c>
      <c r="CT67" s="105" t="s">
        <v>197</v>
      </c>
      <c r="CU67" s="105" t="s">
        <v>1423</v>
      </c>
      <c r="CV67" s="105" t="s">
        <v>1422</v>
      </c>
      <c r="CW67" s="105" t="s">
        <v>1424</v>
      </c>
      <c r="CX67" s="105" t="s">
        <v>1422</v>
      </c>
      <c r="CY67" s="105"/>
      <c r="CZ67" s="105"/>
      <c r="DA67" s="105"/>
      <c r="DB67" s="105"/>
      <c r="DC67" s="105"/>
      <c r="DD67" s="105"/>
      <c r="DE67" s="105"/>
      <c r="DF67" s="105"/>
    </row>
    <row r="68" spans="2:110" x14ac:dyDescent="0.3">
      <c r="B68" s="104">
        <v>65</v>
      </c>
      <c r="C68" s="105"/>
      <c r="D68" s="105"/>
      <c r="E68" s="105" t="s">
        <v>197</v>
      </c>
      <c r="F68" s="105" t="s">
        <v>1375</v>
      </c>
      <c r="G68" s="105" t="s">
        <v>197</v>
      </c>
      <c r="H68" s="105" t="s">
        <v>197</v>
      </c>
      <c r="I68" s="105"/>
      <c r="J68" s="105"/>
      <c r="K68" s="105" t="s">
        <v>197</v>
      </c>
      <c r="L68" s="105" t="s">
        <v>1377</v>
      </c>
      <c r="M68" s="105" t="s">
        <v>197</v>
      </c>
      <c r="N68" s="105" t="s">
        <v>197</v>
      </c>
      <c r="O68" s="105" t="s">
        <v>197</v>
      </c>
      <c r="P68" s="105" t="s">
        <v>1390</v>
      </c>
      <c r="Q68" s="105" t="s">
        <v>1391</v>
      </c>
      <c r="R68" s="105" t="s">
        <v>1377</v>
      </c>
      <c r="S68" s="105" t="s">
        <v>197</v>
      </c>
      <c r="T68" s="105" t="s">
        <v>1377</v>
      </c>
      <c r="U68" s="105" t="s">
        <v>197</v>
      </c>
      <c r="V68" s="105" t="s">
        <v>1370</v>
      </c>
      <c r="W68" s="105" t="s">
        <v>197</v>
      </c>
      <c r="X68" s="105" t="s">
        <v>1370</v>
      </c>
      <c r="Y68" s="105" t="s">
        <v>197</v>
      </c>
      <c r="Z68" s="105" t="s">
        <v>1370</v>
      </c>
      <c r="AA68" s="105" t="s">
        <v>197</v>
      </c>
      <c r="AB68" s="105" t="s">
        <v>1370</v>
      </c>
      <c r="AC68" s="105" t="s">
        <v>197</v>
      </c>
      <c r="AD68" s="105" t="s">
        <v>1370</v>
      </c>
      <c r="AE68" s="105" t="s">
        <v>197</v>
      </c>
      <c r="AF68" s="105" t="s">
        <v>1370</v>
      </c>
      <c r="AG68" s="105" t="s">
        <v>1394</v>
      </c>
      <c r="AH68" s="105" t="s">
        <v>1370</v>
      </c>
      <c r="AI68" s="105" t="s">
        <v>1356</v>
      </c>
      <c r="AJ68" s="105" t="s">
        <v>1370</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1364</v>
      </c>
      <c r="BJ68" s="105" t="s">
        <v>1411</v>
      </c>
      <c r="BK68" s="105" t="s">
        <v>197</v>
      </c>
      <c r="BL68" s="105" t="s">
        <v>197</v>
      </c>
      <c r="BM68" s="105" t="s">
        <v>1413</v>
      </c>
      <c r="BN68" s="105" t="s">
        <v>1412</v>
      </c>
      <c r="BO68" s="105" t="s">
        <v>197</v>
      </c>
      <c r="BP68" s="105" t="s">
        <v>197</v>
      </c>
      <c r="BQ68" s="105" t="s">
        <v>1413</v>
      </c>
      <c r="BR68" s="105" t="s">
        <v>1412</v>
      </c>
      <c r="BS68" s="105" t="s">
        <v>1413</v>
      </c>
      <c r="BT68" s="105" t="s">
        <v>1412</v>
      </c>
      <c r="BU68" s="105" t="s">
        <v>197</v>
      </c>
      <c r="BV68" s="105" t="s">
        <v>197</v>
      </c>
      <c r="BW68" s="105" t="s">
        <v>1414</v>
      </c>
      <c r="BX68" s="105" t="s">
        <v>1412</v>
      </c>
      <c r="BY68" s="105" t="s">
        <v>1415</v>
      </c>
      <c r="BZ68" s="105" t="s">
        <v>1390</v>
      </c>
      <c r="CA68" s="105" t="s">
        <v>1415</v>
      </c>
      <c r="CB68" s="105" t="s">
        <v>1390</v>
      </c>
      <c r="CC68" s="105"/>
      <c r="CD68" s="105"/>
      <c r="CE68" s="105" t="s">
        <v>1416</v>
      </c>
      <c r="CF68" s="105" t="s">
        <v>1390</v>
      </c>
      <c r="CG68" s="105" t="s">
        <v>1417</v>
      </c>
      <c r="CH68" s="105" t="s">
        <v>1390</v>
      </c>
      <c r="CI68" s="105" t="s">
        <v>1418</v>
      </c>
      <c r="CJ68" s="105" t="s">
        <v>197</v>
      </c>
      <c r="CK68" s="105" t="s">
        <v>1419</v>
      </c>
      <c r="CL68" s="105" t="s">
        <v>1420</v>
      </c>
      <c r="CM68" s="105" t="s">
        <v>197</v>
      </c>
      <c r="CN68" s="105" t="s">
        <v>197</v>
      </c>
      <c r="CO68" s="105"/>
      <c r="CP68" s="105"/>
      <c r="CQ68" s="105" t="s">
        <v>1421</v>
      </c>
      <c r="CR68" s="105" t="s">
        <v>1422</v>
      </c>
      <c r="CS68" s="105" t="s">
        <v>197</v>
      </c>
      <c r="CT68" s="105" t="s">
        <v>197</v>
      </c>
      <c r="CU68" s="105" t="s">
        <v>1423</v>
      </c>
      <c r="CV68" s="105" t="s">
        <v>1422</v>
      </c>
      <c r="CW68" s="105" t="s">
        <v>1424</v>
      </c>
      <c r="CX68" s="105" t="s">
        <v>1422</v>
      </c>
      <c r="CY68" s="105"/>
      <c r="CZ68" s="105"/>
      <c r="DA68" s="105"/>
      <c r="DB68" s="105"/>
      <c r="DC68" s="105"/>
      <c r="DD68" s="105"/>
      <c r="DE68" s="105"/>
      <c r="DF68" s="105"/>
    </row>
    <row r="69" spans="2:110" x14ac:dyDescent="0.3">
      <c r="B69" s="104">
        <v>66</v>
      </c>
      <c r="C69" s="105"/>
      <c r="D69" s="105"/>
      <c r="E69" s="105" t="s">
        <v>197</v>
      </c>
      <c r="F69" s="105" t="s">
        <v>711</v>
      </c>
      <c r="G69" s="105" t="s">
        <v>197</v>
      </c>
      <c r="H69" s="105" t="s">
        <v>197</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813</v>
      </c>
      <c r="AI69" s="105"/>
      <c r="AJ69" s="105"/>
      <c r="AK69" s="105"/>
      <c r="AL69" s="105"/>
      <c r="AM69" s="105" t="s">
        <v>1408</v>
      </c>
      <c r="AN69" s="105" t="s">
        <v>1407</v>
      </c>
      <c r="AO69" s="105" t="s">
        <v>1409</v>
      </c>
      <c r="AP69" s="105" t="s">
        <v>197</v>
      </c>
      <c r="AQ69" s="105"/>
      <c r="AR69" s="105"/>
      <c r="AS69" s="105"/>
      <c r="AT69" s="105"/>
      <c r="AU69" s="105"/>
      <c r="AV69" s="105"/>
      <c r="AW69" s="105"/>
      <c r="AX69" s="105"/>
      <c r="AY69" s="105" t="s">
        <v>695</v>
      </c>
      <c r="AZ69" s="105"/>
      <c r="BA69" s="105"/>
      <c r="BB69" s="105"/>
      <c r="BC69" s="105"/>
      <c r="BD69" s="105"/>
      <c r="BE69" s="105"/>
      <c r="BF69" s="105"/>
      <c r="BG69" s="105"/>
      <c r="BH69" s="105"/>
      <c r="BI69" s="105" t="s">
        <v>197</v>
      </c>
      <c r="BJ69" s="105" t="s">
        <v>197</v>
      </c>
      <c r="BK69" s="105" t="s">
        <v>698</v>
      </c>
      <c r="BL69" s="105" t="s">
        <v>699</v>
      </c>
      <c r="BM69" s="105" t="s">
        <v>700</v>
      </c>
      <c r="BN69" s="105" t="s">
        <v>701</v>
      </c>
      <c r="BO69" s="105" t="s">
        <v>704</v>
      </c>
      <c r="BP69" s="105" t="s">
        <v>703</v>
      </c>
      <c r="BQ69" s="105" t="s">
        <v>930</v>
      </c>
      <c r="BR69" s="105" t="s">
        <v>701</v>
      </c>
      <c r="BS69" s="105" t="s">
        <v>931</v>
      </c>
      <c r="BT69" s="105" t="s">
        <v>701</v>
      </c>
      <c r="BU69" s="105" t="s">
        <v>197</v>
      </c>
      <c r="BV69" s="105" t="s">
        <v>197</v>
      </c>
      <c r="BW69" s="105" t="s">
        <v>934</v>
      </c>
      <c r="BX69" s="105" t="s">
        <v>702</v>
      </c>
      <c r="BY69" s="105" t="s">
        <v>197</v>
      </c>
      <c r="BZ69" s="105" t="s">
        <v>197</v>
      </c>
      <c r="CA69" s="105" t="s">
        <v>197</v>
      </c>
      <c r="CB69" s="105" t="s">
        <v>197</v>
      </c>
      <c r="CC69" s="105" t="s">
        <v>935</v>
      </c>
      <c r="CD69" s="105" t="s">
        <v>197</v>
      </c>
      <c r="CE69" s="105" t="s">
        <v>935</v>
      </c>
      <c r="CF69" s="105" t="s">
        <v>197</v>
      </c>
      <c r="CG69" s="105" t="s">
        <v>937</v>
      </c>
      <c r="CH69" s="105" t="s">
        <v>197</v>
      </c>
      <c r="CI69" s="105" t="s">
        <v>938</v>
      </c>
      <c r="CJ69" s="105" t="s">
        <v>197</v>
      </c>
      <c r="CK69" s="105" t="s">
        <v>197</v>
      </c>
      <c r="CL69" s="105" t="s">
        <v>197</v>
      </c>
      <c r="CM69" s="105" t="s">
        <v>197</v>
      </c>
      <c r="CN69" s="105" t="s">
        <v>197</v>
      </c>
      <c r="CO69" s="105" t="s">
        <v>197</v>
      </c>
      <c r="CP69" s="105" t="s">
        <v>197</v>
      </c>
      <c r="CQ69" s="105" t="s">
        <v>197</v>
      </c>
      <c r="CR69" s="105" t="s">
        <v>703</v>
      </c>
      <c r="CS69" s="105" t="s">
        <v>197</v>
      </c>
      <c r="CT69" s="105" t="s">
        <v>703</v>
      </c>
      <c r="CU69" s="105" t="s">
        <v>814</v>
      </c>
      <c r="CV69" s="105" t="s">
        <v>197</v>
      </c>
      <c r="CW69" s="105" t="s">
        <v>197</v>
      </c>
      <c r="CX69" s="105" t="s">
        <v>703</v>
      </c>
      <c r="CY69" s="105" t="s">
        <v>710</v>
      </c>
      <c r="CZ69" s="105" t="s">
        <v>711</v>
      </c>
      <c r="DA69" s="105" t="s">
        <v>197</v>
      </c>
      <c r="DB69" s="105" t="s">
        <v>197</v>
      </c>
      <c r="DC69" s="105" t="s">
        <v>197</v>
      </c>
      <c r="DD69" s="105" t="s">
        <v>197</v>
      </c>
      <c r="DE69" s="105" t="s">
        <v>197</v>
      </c>
      <c r="DF69" s="105" t="s">
        <v>197</v>
      </c>
    </row>
    <row r="70" spans="2:110" x14ac:dyDescent="0.3">
      <c r="B70" s="104">
        <v>67</v>
      </c>
      <c r="C70" s="105"/>
      <c r="D70" s="105"/>
      <c r="E70" s="105" t="s">
        <v>197</v>
      </c>
      <c r="F70" s="105" t="s">
        <v>711</v>
      </c>
      <c r="G70" s="105" t="s">
        <v>197</v>
      </c>
      <c r="H70" s="105" t="s">
        <v>197</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813</v>
      </c>
      <c r="AI70" s="105"/>
      <c r="AJ70" s="105"/>
      <c r="AK70" s="105"/>
      <c r="AL70" s="105"/>
      <c r="AM70" s="105" t="s">
        <v>1408</v>
      </c>
      <c r="AN70" s="105" t="s">
        <v>1407</v>
      </c>
      <c r="AO70" s="105" t="s">
        <v>1409</v>
      </c>
      <c r="AP70" s="105" t="s">
        <v>197</v>
      </c>
      <c r="AQ70" s="105"/>
      <c r="AR70" s="105"/>
      <c r="AS70" s="105"/>
      <c r="AT70" s="105"/>
      <c r="AU70" s="105"/>
      <c r="AV70" s="105"/>
      <c r="AW70" s="105"/>
      <c r="AX70" s="105"/>
      <c r="AY70" s="105" t="s">
        <v>695</v>
      </c>
      <c r="AZ70" s="105"/>
      <c r="BA70" s="105"/>
      <c r="BB70" s="105"/>
      <c r="BC70" s="105"/>
      <c r="BD70" s="105"/>
      <c r="BE70" s="105"/>
      <c r="BF70" s="105"/>
      <c r="BG70" s="105"/>
      <c r="BH70" s="105"/>
      <c r="BI70" s="105" t="s">
        <v>197</v>
      </c>
      <c r="BJ70" s="105" t="s">
        <v>197</v>
      </c>
      <c r="BK70" s="105" t="s">
        <v>698</v>
      </c>
      <c r="BL70" s="105" t="s">
        <v>699</v>
      </c>
      <c r="BM70" s="105" t="s">
        <v>700</v>
      </c>
      <c r="BN70" s="105" t="s">
        <v>701</v>
      </c>
      <c r="BO70" s="105" t="s">
        <v>704</v>
      </c>
      <c r="BP70" s="105" t="s">
        <v>703</v>
      </c>
      <c r="BQ70" s="105" t="s">
        <v>930</v>
      </c>
      <c r="BR70" s="105" t="s">
        <v>701</v>
      </c>
      <c r="BS70" s="105" t="s">
        <v>931</v>
      </c>
      <c r="BT70" s="105" t="s">
        <v>701</v>
      </c>
      <c r="BU70" s="105" t="s">
        <v>197</v>
      </c>
      <c r="BV70" s="105" t="s">
        <v>197</v>
      </c>
      <c r="BW70" s="105" t="s">
        <v>934</v>
      </c>
      <c r="BX70" s="105" t="s">
        <v>702</v>
      </c>
      <c r="BY70" s="105" t="s">
        <v>197</v>
      </c>
      <c r="BZ70" s="105" t="s">
        <v>197</v>
      </c>
      <c r="CA70" s="105" t="s">
        <v>197</v>
      </c>
      <c r="CB70" s="105" t="s">
        <v>197</v>
      </c>
      <c r="CC70" s="105" t="s">
        <v>935</v>
      </c>
      <c r="CD70" s="105" t="s">
        <v>197</v>
      </c>
      <c r="CE70" s="105" t="s">
        <v>935</v>
      </c>
      <c r="CF70" s="105" t="s">
        <v>197</v>
      </c>
      <c r="CG70" s="105" t="s">
        <v>937</v>
      </c>
      <c r="CH70" s="105" t="s">
        <v>197</v>
      </c>
      <c r="CI70" s="105" t="s">
        <v>938</v>
      </c>
      <c r="CJ70" s="105" t="s">
        <v>197</v>
      </c>
      <c r="CK70" s="105" t="s">
        <v>197</v>
      </c>
      <c r="CL70" s="105" t="s">
        <v>197</v>
      </c>
      <c r="CM70" s="105" t="s">
        <v>197</v>
      </c>
      <c r="CN70" s="105" t="s">
        <v>197</v>
      </c>
      <c r="CO70" s="105" t="s">
        <v>197</v>
      </c>
      <c r="CP70" s="105" t="s">
        <v>197</v>
      </c>
      <c r="CQ70" s="105" t="s">
        <v>197</v>
      </c>
      <c r="CR70" s="105" t="s">
        <v>703</v>
      </c>
      <c r="CS70" s="105" t="s">
        <v>197</v>
      </c>
      <c r="CT70" s="105" t="s">
        <v>703</v>
      </c>
      <c r="CU70" s="105" t="s">
        <v>814</v>
      </c>
      <c r="CV70" s="105" t="s">
        <v>197</v>
      </c>
      <c r="CW70" s="105" t="s">
        <v>197</v>
      </c>
      <c r="CX70" s="105" t="s">
        <v>703</v>
      </c>
      <c r="CY70" s="105" t="s">
        <v>710</v>
      </c>
      <c r="CZ70" s="105" t="s">
        <v>711</v>
      </c>
      <c r="DA70" s="105" t="s">
        <v>197</v>
      </c>
      <c r="DB70" s="105" t="s">
        <v>197</v>
      </c>
      <c r="DC70" s="105" t="s">
        <v>197</v>
      </c>
      <c r="DD70" s="105" t="s">
        <v>197</v>
      </c>
      <c r="DE70" s="105" t="s">
        <v>197</v>
      </c>
      <c r="DF70" s="105" t="s">
        <v>197</v>
      </c>
    </row>
    <row r="71" spans="2:110" x14ac:dyDescent="0.3">
      <c r="B71" s="104">
        <v>68</v>
      </c>
      <c r="C71" s="105"/>
      <c r="D71" s="105"/>
      <c r="E71" s="105" t="s">
        <v>197</v>
      </c>
      <c r="F71" s="105" t="s">
        <v>711</v>
      </c>
      <c r="G71" s="105" t="s">
        <v>197</v>
      </c>
      <c r="H71" s="105" t="s">
        <v>197</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813</v>
      </c>
      <c r="AI71" s="105"/>
      <c r="AJ71" s="105"/>
      <c r="AK71" s="105"/>
      <c r="AL71" s="105"/>
      <c r="AM71" s="105" t="s">
        <v>1408</v>
      </c>
      <c r="AN71" s="105" t="s">
        <v>1407</v>
      </c>
      <c r="AO71" s="105" t="s">
        <v>1409</v>
      </c>
      <c r="AP71" s="105" t="s">
        <v>197</v>
      </c>
      <c r="AQ71" s="105"/>
      <c r="AR71" s="105"/>
      <c r="AS71" s="105"/>
      <c r="AT71" s="105"/>
      <c r="AU71" s="105"/>
      <c r="AV71" s="105"/>
      <c r="AW71" s="105"/>
      <c r="AX71" s="105"/>
      <c r="AY71" s="105" t="s">
        <v>695</v>
      </c>
      <c r="AZ71" s="105"/>
      <c r="BA71" s="105"/>
      <c r="BB71" s="105"/>
      <c r="BC71" s="105"/>
      <c r="BD71" s="105"/>
      <c r="BE71" s="105"/>
      <c r="BF71" s="105"/>
      <c r="BG71" s="105"/>
      <c r="BH71" s="105"/>
      <c r="BI71" s="105" t="s">
        <v>197</v>
      </c>
      <c r="BJ71" s="105" t="s">
        <v>197</v>
      </c>
      <c r="BK71" s="105" t="s">
        <v>698</v>
      </c>
      <c r="BL71" s="105" t="s">
        <v>699</v>
      </c>
      <c r="BM71" s="105" t="s">
        <v>700</v>
      </c>
      <c r="BN71" s="105" t="s">
        <v>701</v>
      </c>
      <c r="BO71" s="105" t="s">
        <v>704</v>
      </c>
      <c r="BP71" s="105" t="s">
        <v>703</v>
      </c>
      <c r="BQ71" s="105" t="s">
        <v>930</v>
      </c>
      <c r="BR71" s="105" t="s">
        <v>701</v>
      </c>
      <c r="BS71" s="105" t="s">
        <v>931</v>
      </c>
      <c r="BT71" s="105" t="s">
        <v>701</v>
      </c>
      <c r="BU71" s="105" t="s">
        <v>197</v>
      </c>
      <c r="BV71" s="105" t="s">
        <v>197</v>
      </c>
      <c r="BW71" s="105" t="s">
        <v>934</v>
      </c>
      <c r="BX71" s="105" t="s">
        <v>702</v>
      </c>
      <c r="BY71" s="105" t="s">
        <v>197</v>
      </c>
      <c r="BZ71" s="105" t="s">
        <v>197</v>
      </c>
      <c r="CA71" s="105" t="s">
        <v>197</v>
      </c>
      <c r="CB71" s="105" t="s">
        <v>197</v>
      </c>
      <c r="CC71" s="105" t="s">
        <v>935</v>
      </c>
      <c r="CD71" s="105" t="s">
        <v>197</v>
      </c>
      <c r="CE71" s="105" t="s">
        <v>935</v>
      </c>
      <c r="CF71" s="105" t="s">
        <v>197</v>
      </c>
      <c r="CG71" s="105" t="s">
        <v>937</v>
      </c>
      <c r="CH71" s="105" t="s">
        <v>197</v>
      </c>
      <c r="CI71" s="105" t="s">
        <v>938</v>
      </c>
      <c r="CJ71" s="105" t="s">
        <v>197</v>
      </c>
      <c r="CK71" s="105" t="s">
        <v>197</v>
      </c>
      <c r="CL71" s="105" t="s">
        <v>197</v>
      </c>
      <c r="CM71" s="105" t="s">
        <v>197</v>
      </c>
      <c r="CN71" s="105" t="s">
        <v>197</v>
      </c>
      <c r="CO71" s="105" t="s">
        <v>197</v>
      </c>
      <c r="CP71" s="105" t="s">
        <v>197</v>
      </c>
      <c r="CQ71" s="105" t="s">
        <v>197</v>
      </c>
      <c r="CR71" s="105" t="s">
        <v>703</v>
      </c>
      <c r="CS71" s="105" t="s">
        <v>197</v>
      </c>
      <c r="CT71" s="105" t="s">
        <v>703</v>
      </c>
      <c r="CU71" s="105" t="s">
        <v>814</v>
      </c>
      <c r="CV71" s="105" t="s">
        <v>197</v>
      </c>
      <c r="CW71" s="105" t="s">
        <v>197</v>
      </c>
      <c r="CX71" s="105" t="s">
        <v>703</v>
      </c>
      <c r="CY71" s="105" t="s">
        <v>710</v>
      </c>
      <c r="CZ71" s="105" t="s">
        <v>711</v>
      </c>
      <c r="DA71" s="105" t="s">
        <v>197</v>
      </c>
      <c r="DB71" s="105" t="s">
        <v>197</v>
      </c>
      <c r="DC71" s="105" t="s">
        <v>197</v>
      </c>
      <c r="DD71" s="105" t="s">
        <v>197</v>
      </c>
      <c r="DE71" s="105" t="s">
        <v>197</v>
      </c>
      <c r="DF71" s="105" t="s">
        <v>197</v>
      </c>
    </row>
    <row r="72" spans="2:110" x14ac:dyDescent="0.3">
      <c r="B72" s="104">
        <v>69</v>
      </c>
      <c r="C72" s="105"/>
      <c r="D72" s="105"/>
      <c r="E72" s="105" t="s">
        <v>197</v>
      </c>
      <c r="F72" s="105" t="s">
        <v>711</v>
      </c>
      <c r="G72" s="105" t="s">
        <v>197</v>
      </c>
      <c r="H72" s="105" t="s">
        <v>197</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813</v>
      </c>
      <c r="AI72" s="105"/>
      <c r="AJ72" s="105"/>
      <c r="AK72" s="105"/>
      <c r="AL72" s="105"/>
      <c r="AM72" s="105" t="s">
        <v>1408</v>
      </c>
      <c r="AN72" s="105" t="s">
        <v>1407</v>
      </c>
      <c r="AO72" s="105" t="s">
        <v>1409</v>
      </c>
      <c r="AP72" s="105" t="s">
        <v>197</v>
      </c>
      <c r="AQ72" s="105"/>
      <c r="AR72" s="105"/>
      <c r="AS72" s="105"/>
      <c r="AT72" s="105"/>
      <c r="AU72" s="105"/>
      <c r="AV72" s="105"/>
      <c r="AW72" s="105"/>
      <c r="AX72" s="105"/>
      <c r="AY72" s="105" t="s">
        <v>695</v>
      </c>
      <c r="AZ72" s="105"/>
      <c r="BA72" s="105"/>
      <c r="BB72" s="105"/>
      <c r="BC72" s="105"/>
      <c r="BD72" s="105"/>
      <c r="BE72" s="105"/>
      <c r="BF72" s="105"/>
      <c r="BG72" s="105"/>
      <c r="BH72" s="105"/>
      <c r="BI72" s="105" t="s">
        <v>197</v>
      </c>
      <c r="BJ72" s="105" t="s">
        <v>197</v>
      </c>
      <c r="BK72" s="105" t="s">
        <v>698</v>
      </c>
      <c r="BL72" s="105" t="s">
        <v>699</v>
      </c>
      <c r="BM72" s="105" t="s">
        <v>700</v>
      </c>
      <c r="BN72" s="105" t="s">
        <v>701</v>
      </c>
      <c r="BO72" s="105" t="s">
        <v>704</v>
      </c>
      <c r="BP72" s="105" t="s">
        <v>703</v>
      </c>
      <c r="BQ72" s="105" t="s">
        <v>930</v>
      </c>
      <c r="BR72" s="105" t="s">
        <v>701</v>
      </c>
      <c r="BS72" s="105" t="s">
        <v>931</v>
      </c>
      <c r="BT72" s="105" t="s">
        <v>701</v>
      </c>
      <c r="BU72" s="105" t="s">
        <v>197</v>
      </c>
      <c r="BV72" s="105" t="s">
        <v>197</v>
      </c>
      <c r="BW72" s="105" t="s">
        <v>934</v>
      </c>
      <c r="BX72" s="105" t="s">
        <v>702</v>
      </c>
      <c r="BY72" s="105" t="s">
        <v>197</v>
      </c>
      <c r="BZ72" s="105" t="s">
        <v>197</v>
      </c>
      <c r="CA72" s="105" t="s">
        <v>197</v>
      </c>
      <c r="CB72" s="105" t="s">
        <v>197</v>
      </c>
      <c r="CC72" s="105" t="s">
        <v>935</v>
      </c>
      <c r="CD72" s="105" t="s">
        <v>197</v>
      </c>
      <c r="CE72" s="105" t="s">
        <v>935</v>
      </c>
      <c r="CF72" s="105" t="s">
        <v>197</v>
      </c>
      <c r="CG72" s="105" t="s">
        <v>937</v>
      </c>
      <c r="CH72" s="105" t="s">
        <v>197</v>
      </c>
      <c r="CI72" s="105" t="s">
        <v>938</v>
      </c>
      <c r="CJ72" s="105" t="s">
        <v>197</v>
      </c>
      <c r="CK72" s="105" t="s">
        <v>197</v>
      </c>
      <c r="CL72" s="105" t="s">
        <v>197</v>
      </c>
      <c r="CM72" s="105" t="s">
        <v>197</v>
      </c>
      <c r="CN72" s="105" t="s">
        <v>197</v>
      </c>
      <c r="CO72" s="105" t="s">
        <v>197</v>
      </c>
      <c r="CP72" s="105" t="s">
        <v>197</v>
      </c>
      <c r="CQ72" s="105" t="s">
        <v>197</v>
      </c>
      <c r="CR72" s="105" t="s">
        <v>703</v>
      </c>
      <c r="CS72" s="105" t="s">
        <v>197</v>
      </c>
      <c r="CT72" s="105" t="s">
        <v>703</v>
      </c>
      <c r="CU72" s="105" t="s">
        <v>814</v>
      </c>
      <c r="CV72" s="105" t="s">
        <v>197</v>
      </c>
      <c r="CW72" s="105" t="s">
        <v>197</v>
      </c>
      <c r="CX72" s="105" t="s">
        <v>703</v>
      </c>
      <c r="CY72" s="105" t="s">
        <v>710</v>
      </c>
      <c r="CZ72" s="105" t="s">
        <v>711</v>
      </c>
      <c r="DA72" s="105" t="s">
        <v>197</v>
      </c>
      <c r="DB72" s="105" t="s">
        <v>197</v>
      </c>
      <c r="DC72" s="105" t="s">
        <v>197</v>
      </c>
      <c r="DD72" s="105" t="s">
        <v>197</v>
      </c>
      <c r="DE72" s="105" t="s">
        <v>197</v>
      </c>
      <c r="DF72" s="105" t="s">
        <v>197</v>
      </c>
    </row>
    <row r="73" spans="2:110" x14ac:dyDescent="0.3">
      <c r="B73" s="104">
        <v>70</v>
      </c>
      <c r="C73" s="105"/>
      <c r="D73" s="105"/>
      <c r="E73" s="105" t="s">
        <v>197</v>
      </c>
      <c r="F73" s="105" t="s">
        <v>711</v>
      </c>
      <c r="G73" s="105" t="s">
        <v>197</v>
      </c>
      <c r="H73" s="105" t="s">
        <v>197</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813</v>
      </c>
      <c r="AI73" s="105"/>
      <c r="AJ73" s="105"/>
      <c r="AK73" s="105"/>
      <c r="AL73" s="105"/>
      <c r="AM73" s="105" t="s">
        <v>1408</v>
      </c>
      <c r="AN73" s="105" t="s">
        <v>1407</v>
      </c>
      <c r="AO73" s="105" t="s">
        <v>1409</v>
      </c>
      <c r="AP73" s="105" t="s">
        <v>197</v>
      </c>
      <c r="AQ73" s="105"/>
      <c r="AR73" s="105"/>
      <c r="AS73" s="105"/>
      <c r="AT73" s="105"/>
      <c r="AU73" s="105"/>
      <c r="AV73" s="105"/>
      <c r="AW73" s="105"/>
      <c r="AX73" s="105"/>
      <c r="AY73" s="105" t="s">
        <v>695</v>
      </c>
      <c r="AZ73" s="105"/>
      <c r="BA73" s="105"/>
      <c r="BB73" s="105"/>
      <c r="BC73" s="105"/>
      <c r="BD73" s="105"/>
      <c r="BE73" s="105"/>
      <c r="BF73" s="105"/>
      <c r="BG73" s="105"/>
      <c r="BH73" s="105"/>
      <c r="BI73" s="105" t="s">
        <v>197</v>
      </c>
      <c r="BJ73" s="105" t="s">
        <v>197</v>
      </c>
      <c r="BK73" s="105" t="s">
        <v>698</v>
      </c>
      <c r="BL73" s="105" t="s">
        <v>699</v>
      </c>
      <c r="BM73" s="105" t="s">
        <v>700</v>
      </c>
      <c r="BN73" s="105" t="s">
        <v>701</v>
      </c>
      <c r="BO73" s="105" t="s">
        <v>704</v>
      </c>
      <c r="BP73" s="105" t="s">
        <v>703</v>
      </c>
      <c r="BQ73" s="105" t="s">
        <v>930</v>
      </c>
      <c r="BR73" s="105" t="s">
        <v>701</v>
      </c>
      <c r="BS73" s="105" t="s">
        <v>931</v>
      </c>
      <c r="BT73" s="105" t="s">
        <v>701</v>
      </c>
      <c r="BU73" s="105" t="s">
        <v>197</v>
      </c>
      <c r="BV73" s="105" t="s">
        <v>197</v>
      </c>
      <c r="BW73" s="105" t="s">
        <v>934</v>
      </c>
      <c r="BX73" s="105" t="s">
        <v>702</v>
      </c>
      <c r="BY73" s="105" t="s">
        <v>197</v>
      </c>
      <c r="BZ73" s="105" t="s">
        <v>197</v>
      </c>
      <c r="CA73" s="105" t="s">
        <v>197</v>
      </c>
      <c r="CB73" s="105" t="s">
        <v>197</v>
      </c>
      <c r="CC73" s="105" t="s">
        <v>935</v>
      </c>
      <c r="CD73" s="105" t="s">
        <v>197</v>
      </c>
      <c r="CE73" s="105" t="s">
        <v>935</v>
      </c>
      <c r="CF73" s="105" t="s">
        <v>197</v>
      </c>
      <c r="CG73" s="105" t="s">
        <v>937</v>
      </c>
      <c r="CH73" s="105" t="s">
        <v>197</v>
      </c>
      <c r="CI73" s="105" t="s">
        <v>938</v>
      </c>
      <c r="CJ73" s="105" t="s">
        <v>197</v>
      </c>
      <c r="CK73" s="105" t="s">
        <v>197</v>
      </c>
      <c r="CL73" s="105" t="s">
        <v>197</v>
      </c>
      <c r="CM73" s="105" t="s">
        <v>197</v>
      </c>
      <c r="CN73" s="105" t="s">
        <v>197</v>
      </c>
      <c r="CO73" s="105" t="s">
        <v>197</v>
      </c>
      <c r="CP73" s="105" t="s">
        <v>197</v>
      </c>
      <c r="CQ73" s="105" t="s">
        <v>197</v>
      </c>
      <c r="CR73" s="105" t="s">
        <v>703</v>
      </c>
      <c r="CS73" s="105" t="s">
        <v>197</v>
      </c>
      <c r="CT73" s="105" t="s">
        <v>703</v>
      </c>
      <c r="CU73" s="105" t="s">
        <v>814</v>
      </c>
      <c r="CV73" s="105" t="s">
        <v>197</v>
      </c>
      <c r="CW73" s="105" t="s">
        <v>197</v>
      </c>
      <c r="CX73" s="105" t="s">
        <v>703</v>
      </c>
      <c r="CY73" s="105" t="s">
        <v>710</v>
      </c>
      <c r="CZ73" s="105" t="s">
        <v>711</v>
      </c>
      <c r="DA73" s="105" t="s">
        <v>197</v>
      </c>
      <c r="DB73" s="105" t="s">
        <v>197</v>
      </c>
      <c r="DC73" s="105" t="s">
        <v>197</v>
      </c>
      <c r="DD73" s="105" t="s">
        <v>197</v>
      </c>
      <c r="DE73" s="105" t="s">
        <v>197</v>
      </c>
      <c r="DF73" s="105" t="s">
        <v>197</v>
      </c>
    </row>
    <row r="74" spans="2:110" x14ac:dyDescent="0.3">
      <c r="B74" s="104">
        <v>71</v>
      </c>
      <c r="C74" s="105"/>
      <c r="D74" s="105"/>
      <c r="E74" s="105" t="s">
        <v>197</v>
      </c>
      <c r="F74" s="105" t="s">
        <v>711</v>
      </c>
      <c r="G74" s="105" t="s">
        <v>197</v>
      </c>
      <c r="H74" s="105" t="s">
        <v>197</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813</v>
      </c>
      <c r="AI74" s="105"/>
      <c r="AJ74" s="105"/>
      <c r="AK74" s="105"/>
      <c r="AL74" s="105"/>
      <c r="AM74" s="105" t="s">
        <v>1408</v>
      </c>
      <c r="AN74" s="105" t="s">
        <v>1407</v>
      </c>
      <c r="AO74" s="105" t="s">
        <v>1409</v>
      </c>
      <c r="AP74" s="105" t="s">
        <v>197</v>
      </c>
      <c r="AQ74" s="105"/>
      <c r="AR74" s="105"/>
      <c r="AS74" s="105"/>
      <c r="AT74" s="105"/>
      <c r="AU74" s="105"/>
      <c r="AV74" s="105"/>
      <c r="AW74" s="105"/>
      <c r="AX74" s="105"/>
      <c r="AY74" s="105" t="s">
        <v>695</v>
      </c>
      <c r="AZ74" s="105"/>
      <c r="BA74" s="105"/>
      <c r="BB74" s="105"/>
      <c r="BC74" s="105"/>
      <c r="BD74" s="105"/>
      <c r="BE74" s="105"/>
      <c r="BF74" s="105"/>
      <c r="BG74" s="105"/>
      <c r="BH74" s="105"/>
      <c r="BI74" s="105" t="s">
        <v>197</v>
      </c>
      <c r="BJ74" s="105" t="s">
        <v>197</v>
      </c>
      <c r="BK74" s="105" t="s">
        <v>698</v>
      </c>
      <c r="BL74" s="105" t="s">
        <v>699</v>
      </c>
      <c r="BM74" s="105" t="s">
        <v>700</v>
      </c>
      <c r="BN74" s="105" t="s">
        <v>701</v>
      </c>
      <c r="BO74" s="105" t="s">
        <v>704</v>
      </c>
      <c r="BP74" s="105" t="s">
        <v>703</v>
      </c>
      <c r="BQ74" s="105" t="s">
        <v>930</v>
      </c>
      <c r="BR74" s="105" t="s">
        <v>701</v>
      </c>
      <c r="BS74" s="105" t="s">
        <v>931</v>
      </c>
      <c r="BT74" s="105" t="s">
        <v>701</v>
      </c>
      <c r="BU74" s="105" t="s">
        <v>197</v>
      </c>
      <c r="BV74" s="105" t="s">
        <v>197</v>
      </c>
      <c r="BW74" s="105" t="s">
        <v>934</v>
      </c>
      <c r="BX74" s="105" t="s">
        <v>702</v>
      </c>
      <c r="BY74" s="105" t="s">
        <v>197</v>
      </c>
      <c r="BZ74" s="105" t="s">
        <v>197</v>
      </c>
      <c r="CA74" s="105" t="s">
        <v>197</v>
      </c>
      <c r="CB74" s="105" t="s">
        <v>197</v>
      </c>
      <c r="CC74" s="105" t="s">
        <v>935</v>
      </c>
      <c r="CD74" s="105" t="s">
        <v>197</v>
      </c>
      <c r="CE74" s="105" t="s">
        <v>935</v>
      </c>
      <c r="CF74" s="105" t="s">
        <v>197</v>
      </c>
      <c r="CG74" s="105" t="s">
        <v>937</v>
      </c>
      <c r="CH74" s="105" t="s">
        <v>197</v>
      </c>
      <c r="CI74" s="105" t="s">
        <v>938</v>
      </c>
      <c r="CJ74" s="105" t="s">
        <v>197</v>
      </c>
      <c r="CK74" s="105" t="s">
        <v>197</v>
      </c>
      <c r="CL74" s="105" t="s">
        <v>197</v>
      </c>
      <c r="CM74" s="105" t="s">
        <v>197</v>
      </c>
      <c r="CN74" s="105" t="s">
        <v>197</v>
      </c>
      <c r="CO74" s="105" t="s">
        <v>197</v>
      </c>
      <c r="CP74" s="105" t="s">
        <v>197</v>
      </c>
      <c r="CQ74" s="105" t="s">
        <v>197</v>
      </c>
      <c r="CR74" s="105" t="s">
        <v>703</v>
      </c>
      <c r="CS74" s="105" t="s">
        <v>197</v>
      </c>
      <c r="CT74" s="105" t="s">
        <v>703</v>
      </c>
      <c r="CU74" s="105" t="s">
        <v>814</v>
      </c>
      <c r="CV74" s="105" t="s">
        <v>197</v>
      </c>
      <c r="CW74" s="105" t="s">
        <v>197</v>
      </c>
      <c r="CX74" s="105" t="s">
        <v>703</v>
      </c>
      <c r="CY74" s="105" t="s">
        <v>710</v>
      </c>
      <c r="CZ74" s="105" t="s">
        <v>711</v>
      </c>
      <c r="DA74" s="105" t="s">
        <v>197</v>
      </c>
      <c r="DB74" s="105" t="s">
        <v>197</v>
      </c>
      <c r="DC74" s="105" t="s">
        <v>197</v>
      </c>
      <c r="DD74" s="105" t="s">
        <v>197</v>
      </c>
      <c r="DE74" s="105" t="s">
        <v>197</v>
      </c>
      <c r="DF74" s="105" t="s">
        <v>197</v>
      </c>
    </row>
    <row r="75" spans="2:110" x14ac:dyDescent="0.3">
      <c r="B75" s="104">
        <v>72</v>
      </c>
      <c r="C75" s="105"/>
      <c r="D75" s="105"/>
      <c r="E75" s="105" t="s">
        <v>197</v>
      </c>
      <c r="F75" s="105" t="s">
        <v>711</v>
      </c>
      <c r="G75" s="105" t="s">
        <v>197</v>
      </c>
      <c r="H75" s="105" t="s">
        <v>197</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813</v>
      </c>
      <c r="AI75" s="105"/>
      <c r="AJ75" s="105"/>
      <c r="AK75" s="105"/>
      <c r="AL75" s="105"/>
      <c r="AM75" s="105" t="s">
        <v>1408</v>
      </c>
      <c r="AN75" s="105" t="s">
        <v>1407</v>
      </c>
      <c r="AO75" s="105" t="s">
        <v>1409</v>
      </c>
      <c r="AP75" s="105" t="s">
        <v>197</v>
      </c>
      <c r="AQ75" s="105"/>
      <c r="AR75" s="105"/>
      <c r="AS75" s="105"/>
      <c r="AT75" s="105"/>
      <c r="AU75" s="105"/>
      <c r="AV75" s="105"/>
      <c r="AW75" s="105"/>
      <c r="AX75" s="105"/>
      <c r="AY75" s="105" t="s">
        <v>695</v>
      </c>
      <c r="AZ75" s="105"/>
      <c r="BA75" s="105"/>
      <c r="BB75" s="105"/>
      <c r="BC75" s="105"/>
      <c r="BD75" s="105"/>
      <c r="BE75" s="105"/>
      <c r="BF75" s="105"/>
      <c r="BG75" s="105"/>
      <c r="BH75" s="105"/>
      <c r="BI75" s="105" t="s">
        <v>197</v>
      </c>
      <c r="BJ75" s="105" t="s">
        <v>197</v>
      </c>
      <c r="BK75" s="105" t="s">
        <v>698</v>
      </c>
      <c r="BL75" s="105" t="s">
        <v>699</v>
      </c>
      <c r="BM75" s="105" t="s">
        <v>700</v>
      </c>
      <c r="BN75" s="105" t="s">
        <v>701</v>
      </c>
      <c r="BO75" s="105" t="s">
        <v>704</v>
      </c>
      <c r="BP75" s="105" t="s">
        <v>703</v>
      </c>
      <c r="BQ75" s="105" t="s">
        <v>930</v>
      </c>
      <c r="BR75" s="105" t="s">
        <v>701</v>
      </c>
      <c r="BS75" s="105" t="s">
        <v>931</v>
      </c>
      <c r="BT75" s="105" t="s">
        <v>701</v>
      </c>
      <c r="BU75" s="105" t="s">
        <v>197</v>
      </c>
      <c r="BV75" s="105" t="s">
        <v>197</v>
      </c>
      <c r="BW75" s="105" t="s">
        <v>934</v>
      </c>
      <c r="BX75" s="105" t="s">
        <v>702</v>
      </c>
      <c r="BY75" s="105" t="s">
        <v>197</v>
      </c>
      <c r="BZ75" s="105" t="s">
        <v>197</v>
      </c>
      <c r="CA75" s="105" t="s">
        <v>197</v>
      </c>
      <c r="CB75" s="105" t="s">
        <v>197</v>
      </c>
      <c r="CC75" s="105" t="s">
        <v>935</v>
      </c>
      <c r="CD75" s="105" t="s">
        <v>197</v>
      </c>
      <c r="CE75" s="105" t="s">
        <v>935</v>
      </c>
      <c r="CF75" s="105" t="s">
        <v>197</v>
      </c>
      <c r="CG75" s="105" t="s">
        <v>937</v>
      </c>
      <c r="CH75" s="105" t="s">
        <v>197</v>
      </c>
      <c r="CI75" s="105" t="s">
        <v>938</v>
      </c>
      <c r="CJ75" s="105" t="s">
        <v>197</v>
      </c>
      <c r="CK75" s="105" t="s">
        <v>197</v>
      </c>
      <c r="CL75" s="105" t="s">
        <v>197</v>
      </c>
      <c r="CM75" s="105" t="s">
        <v>197</v>
      </c>
      <c r="CN75" s="105" t="s">
        <v>197</v>
      </c>
      <c r="CO75" s="105" t="s">
        <v>197</v>
      </c>
      <c r="CP75" s="105" t="s">
        <v>197</v>
      </c>
      <c r="CQ75" s="105" t="s">
        <v>197</v>
      </c>
      <c r="CR75" s="105" t="s">
        <v>703</v>
      </c>
      <c r="CS75" s="105" t="s">
        <v>197</v>
      </c>
      <c r="CT75" s="105" t="s">
        <v>703</v>
      </c>
      <c r="CU75" s="105" t="s">
        <v>814</v>
      </c>
      <c r="CV75" s="105" t="s">
        <v>197</v>
      </c>
      <c r="CW75" s="105" t="s">
        <v>197</v>
      </c>
      <c r="CX75" s="105" t="s">
        <v>703</v>
      </c>
      <c r="CY75" s="105" t="s">
        <v>710</v>
      </c>
      <c r="CZ75" s="105" t="s">
        <v>711</v>
      </c>
      <c r="DA75" s="105" t="s">
        <v>197</v>
      </c>
      <c r="DB75" s="105" t="s">
        <v>197</v>
      </c>
      <c r="DC75" s="105" t="s">
        <v>197</v>
      </c>
      <c r="DD75" s="105" t="s">
        <v>197</v>
      </c>
      <c r="DE75" s="105" t="s">
        <v>197</v>
      </c>
      <c r="DF75" s="105" t="s">
        <v>197</v>
      </c>
    </row>
    <row r="76" spans="2:110" x14ac:dyDescent="0.3">
      <c r="B76" s="104">
        <v>73</v>
      </c>
      <c r="C76" s="105"/>
      <c r="D76" s="105"/>
      <c r="E76" s="105" t="s">
        <v>197</v>
      </c>
      <c r="F76" s="105" t="s">
        <v>711</v>
      </c>
      <c r="G76" s="105" t="s">
        <v>197</v>
      </c>
      <c r="H76" s="105" t="s">
        <v>197</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813</v>
      </c>
      <c r="AI76" s="105"/>
      <c r="AJ76" s="105"/>
      <c r="AK76" s="105"/>
      <c r="AL76" s="105"/>
      <c r="AM76" s="105" t="s">
        <v>1408</v>
      </c>
      <c r="AN76" s="105" t="s">
        <v>1407</v>
      </c>
      <c r="AO76" s="105" t="s">
        <v>1409</v>
      </c>
      <c r="AP76" s="105" t="s">
        <v>197</v>
      </c>
      <c r="AQ76" s="105"/>
      <c r="AR76" s="105"/>
      <c r="AS76" s="105"/>
      <c r="AT76" s="105"/>
      <c r="AU76" s="105"/>
      <c r="AV76" s="105"/>
      <c r="AW76" s="105"/>
      <c r="AX76" s="105"/>
      <c r="AY76" s="105" t="s">
        <v>695</v>
      </c>
      <c r="AZ76" s="105"/>
      <c r="BA76" s="105"/>
      <c r="BB76" s="105"/>
      <c r="BC76" s="105"/>
      <c r="BD76" s="105"/>
      <c r="BE76" s="105"/>
      <c r="BF76" s="105"/>
      <c r="BG76" s="105"/>
      <c r="BH76" s="105"/>
      <c r="BI76" s="105" t="s">
        <v>197</v>
      </c>
      <c r="BJ76" s="105" t="s">
        <v>197</v>
      </c>
      <c r="BK76" s="105" t="s">
        <v>698</v>
      </c>
      <c r="BL76" s="105" t="s">
        <v>699</v>
      </c>
      <c r="BM76" s="105" t="s">
        <v>700</v>
      </c>
      <c r="BN76" s="105" t="s">
        <v>701</v>
      </c>
      <c r="BO76" s="105" t="s">
        <v>704</v>
      </c>
      <c r="BP76" s="105" t="s">
        <v>703</v>
      </c>
      <c r="BQ76" s="105" t="s">
        <v>930</v>
      </c>
      <c r="BR76" s="105" t="s">
        <v>701</v>
      </c>
      <c r="BS76" s="105" t="s">
        <v>931</v>
      </c>
      <c r="BT76" s="105" t="s">
        <v>701</v>
      </c>
      <c r="BU76" s="105" t="s">
        <v>197</v>
      </c>
      <c r="BV76" s="105" t="s">
        <v>197</v>
      </c>
      <c r="BW76" s="105" t="s">
        <v>934</v>
      </c>
      <c r="BX76" s="105" t="s">
        <v>702</v>
      </c>
      <c r="BY76" s="105" t="s">
        <v>197</v>
      </c>
      <c r="BZ76" s="105" t="s">
        <v>197</v>
      </c>
      <c r="CA76" s="105" t="s">
        <v>197</v>
      </c>
      <c r="CB76" s="105" t="s">
        <v>197</v>
      </c>
      <c r="CC76" s="105" t="s">
        <v>935</v>
      </c>
      <c r="CD76" s="105" t="s">
        <v>197</v>
      </c>
      <c r="CE76" s="105" t="s">
        <v>935</v>
      </c>
      <c r="CF76" s="105" t="s">
        <v>197</v>
      </c>
      <c r="CG76" s="105" t="s">
        <v>937</v>
      </c>
      <c r="CH76" s="105" t="s">
        <v>197</v>
      </c>
      <c r="CI76" s="105" t="s">
        <v>938</v>
      </c>
      <c r="CJ76" s="105" t="s">
        <v>197</v>
      </c>
      <c r="CK76" s="105" t="s">
        <v>197</v>
      </c>
      <c r="CL76" s="105" t="s">
        <v>197</v>
      </c>
      <c r="CM76" s="105" t="s">
        <v>197</v>
      </c>
      <c r="CN76" s="105" t="s">
        <v>197</v>
      </c>
      <c r="CO76" s="105" t="s">
        <v>197</v>
      </c>
      <c r="CP76" s="105" t="s">
        <v>197</v>
      </c>
      <c r="CQ76" s="105" t="s">
        <v>197</v>
      </c>
      <c r="CR76" s="105" t="s">
        <v>703</v>
      </c>
      <c r="CS76" s="105" t="s">
        <v>197</v>
      </c>
      <c r="CT76" s="105" t="s">
        <v>703</v>
      </c>
      <c r="CU76" s="105" t="s">
        <v>814</v>
      </c>
      <c r="CV76" s="105" t="s">
        <v>197</v>
      </c>
      <c r="CW76" s="105" t="s">
        <v>197</v>
      </c>
      <c r="CX76" s="105" t="s">
        <v>703</v>
      </c>
      <c r="CY76" s="105" t="s">
        <v>710</v>
      </c>
      <c r="CZ76" s="105" t="s">
        <v>711</v>
      </c>
      <c r="DA76" s="105" t="s">
        <v>197</v>
      </c>
      <c r="DB76" s="105" t="s">
        <v>197</v>
      </c>
      <c r="DC76" s="105" t="s">
        <v>197</v>
      </c>
      <c r="DD76" s="105" t="s">
        <v>197</v>
      </c>
      <c r="DE76" s="105" t="s">
        <v>197</v>
      </c>
      <c r="DF76" s="105" t="s">
        <v>197</v>
      </c>
    </row>
    <row r="77" spans="2:110" x14ac:dyDescent="0.3">
      <c r="B77" s="104">
        <v>74</v>
      </c>
      <c r="C77" s="105"/>
      <c r="D77" s="105"/>
      <c r="E77" s="105" t="s">
        <v>197</v>
      </c>
      <c r="F77" s="105" t="s">
        <v>711</v>
      </c>
      <c r="G77" s="105" t="s">
        <v>197</v>
      </c>
      <c r="H77" s="105" t="s">
        <v>197</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813</v>
      </c>
      <c r="AI77" s="105"/>
      <c r="AJ77" s="105"/>
      <c r="AK77" s="105"/>
      <c r="AL77" s="105"/>
      <c r="AM77" s="105" t="s">
        <v>1408</v>
      </c>
      <c r="AN77" s="105" t="s">
        <v>1407</v>
      </c>
      <c r="AO77" s="105" t="s">
        <v>1409</v>
      </c>
      <c r="AP77" s="105" t="s">
        <v>197</v>
      </c>
      <c r="AQ77" s="105"/>
      <c r="AR77" s="105"/>
      <c r="AS77" s="105"/>
      <c r="AT77" s="105"/>
      <c r="AU77" s="105"/>
      <c r="AV77" s="105"/>
      <c r="AW77" s="105"/>
      <c r="AX77" s="105"/>
      <c r="AY77" s="105" t="s">
        <v>695</v>
      </c>
      <c r="AZ77" s="105"/>
      <c r="BA77" s="105"/>
      <c r="BB77" s="105"/>
      <c r="BC77" s="105"/>
      <c r="BD77" s="105"/>
      <c r="BE77" s="105"/>
      <c r="BF77" s="105"/>
      <c r="BG77" s="105"/>
      <c r="BH77" s="105"/>
      <c r="BI77" s="105" t="s">
        <v>197</v>
      </c>
      <c r="BJ77" s="105" t="s">
        <v>197</v>
      </c>
      <c r="BK77" s="105" t="s">
        <v>698</v>
      </c>
      <c r="BL77" s="105" t="s">
        <v>699</v>
      </c>
      <c r="BM77" s="105" t="s">
        <v>700</v>
      </c>
      <c r="BN77" s="105" t="s">
        <v>701</v>
      </c>
      <c r="BO77" s="105" t="s">
        <v>704</v>
      </c>
      <c r="BP77" s="105" t="s">
        <v>703</v>
      </c>
      <c r="BQ77" s="105" t="s">
        <v>930</v>
      </c>
      <c r="BR77" s="105" t="s">
        <v>701</v>
      </c>
      <c r="BS77" s="105" t="s">
        <v>931</v>
      </c>
      <c r="BT77" s="105" t="s">
        <v>701</v>
      </c>
      <c r="BU77" s="105" t="s">
        <v>197</v>
      </c>
      <c r="BV77" s="105" t="s">
        <v>197</v>
      </c>
      <c r="BW77" s="105" t="s">
        <v>934</v>
      </c>
      <c r="BX77" s="105" t="s">
        <v>702</v>
      </c>
      <c r="BY77" s="105" t="s">
        <v>197</v>
      </c>
      <c r="BZ77" s="105" t="s">
        <v>197</v>
      </c>
      <c r="CA77" s="105" t="s">
        <v>197</v>
      </c>
      <c r="CB77" s="105" t="s">
        <v>197</v>
      </c>
      <c r="CC77" s="105" t="s">
        <v>935</v>
      </c>
      <c r="CD77" s="105" t="s">
        <v>197</v>
      </c>
      <c r="CE77" s="105" t="s">
        <v>935</v>
      </c>
      <c r="CF77" s="105" t="s">
        <v>197</v>
      </c>
      <c r="CG77" s="105" t="s">
        <v>937</v>
      </c>
      <c r="CH77" s="105" t="s">
        <v>197</v>
      </c>
      <c r="CI77" s="105" t="s">
        <v>938</v>
      </c>
      <c r="CJ77" s="105" t="s">
        <v>197</v>
      </c>
      <c r="CK77" s="105" t="s">
        <v>197</v>
      </c>
      <c r="CL77" s="105" t="s">
        <v>197</v>
      </c>
      <c r="CM77" s="105" t="s">
        <v>197</v>
      </c>
      <c r="CN77" s="105" t="s">
        <v>197</v>
      </c>
      <c r="CO77" s="105" t="s">
        <v>197</v>
      </c>
      <c r="CP77" s="105" t="s">
        <v>197</v>
      </c>
      <c r="CQ77" s="105" t="s">
        <v>197</v>
      </c>
      <c r="CR77" s="105" t="s">
        <v>703</v>
      </c>
      <c r="CS77" s="105" t="s">
        <v>197</v>
      </c>
      <c r="CT77" s="105" t="s">
        <v>703</v>
      </c>
      <c r="CU77" s="105" t="s">
        <v>814</v>
      </c>
      <c r="CV77" s="105" t="s">
        <v>197</v>
      </c>
      <c r="CW77" s="105" t="s">
        <v>197</v>
      </c>
      <c r="CX77" s="105" t="s">
        <v>703</v>
      </c>
      <c r="CY77" s="105" t="s">
        <v>710</v>
      </c>
      <c r="CZ77" s="105" t="s">
        <v>711</v>
      </c>
      <c r="DA77" s="105" t="s">
        <v>197</v>
      </c>
      <c r="DB77" s="105" t="s">
        <v>197</v>
      </c>
      <c r="DC77" s="105" t="s">
        <v>197</v>
      </c>
      <c r="DD77" s="105" t="s">
        <v>197</v>
      </c>
      <c r="DE77" s="105" t="s">
        <v>197</v>
      </c>
      <c r="DF77" s="105" t="s">
        <v>197</v>
      </c>
    </row>
    <row r="78" spans="2:110" x14ac:dyDescent="0.3">
      <c r="B78" s="104">
        <v>75</v>
      </c>
      <c r="C78" s="105"/>
      <c r="D78" s="105"/>
      <c r="E78" s="105" t="s">
        <v>197</v>
      </c>
      <c r="F78" s="105" t="s">
        <v>711</v>
      </c>
      <c r="G78" s="105" t="s">
        <v>197</v>
      </c>
      <c r="H78" s="105" t="s">
        <v>197</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813</v>
      </c>
      <c r="AI78" s="105"/>
      <c r="AJ78" s="105"/>
      <c r="AK78" s="105"/>
      <c r="AL78" s="105"/>
      <c r="AM78" s="105" t="s">
        <v>1408</v>
      </c>
      <c r="AN78" s="105" t="s">
        <v>1407</v>
      </c>
      <c r="AO78" s="105" t="s">
        <v>1409</v>
      </c>
      <c r="AP78" s="105" t="s">
        <v>197</v>
      </c>
      <c r="AQ78" s="105"/>
      <c r="AR78" s="105"/>
      <c r="AS78" s="105"/>
      <c r="AT78" s="105"/>
      <c r="AU78" s="105"/>
      <c r="AV78" s="105"/>
      <c r="AW78" s="105"/>
      <c r="AX78" s="105"/>
      <c r="AY78" s="105" t="s">
        <v>695</v>
      </c>
      <c r="AZ78" s="105"/>
      <c r="BA78" s="105"/>
      <c r="BB78" s="105"/>
      <c r="BC78" s="105"/>
      <c r="BD78" s="105"/>
      <c r="BE78" s="105"/>
      <c r="BF78" s="105"/>
      <c r="BG78" s="105"/>
      <c r="BH78" s="105"/>
      <c r="BI78" s="105" t="s">
        <v>197</v>
      </c>
      <c r="BJ78" s="105" t="s">
        <v>197</v>
      </c>
      <c r="BK78" s="105" t="s">
        <v>698</v>
      </c>
      <c r="BL78" s="105" t="s">
        <v>699</v>
      </c>
      <c r="BM78" s="105" t="s">
        <v>700</v>
      </c>
      <c r="BN78" s="105" t="s">
        <v>701</v>
      </c>
      <c r="BO78" s="105" t="s">
        <v>704</v>
      </c>
      <c r="BP78" s="105" t="s">
        <v>703</v>
      </c>
      <c r="BQ78" s="105" t="s">
        <v>930</v>
      </c>
      <c r="BR78" s="105" t="s">
        <v>701</v>
      </c>
      <c r="BS78" s="105" t="s">
        <v>931</v>
      </c>
      <c r="BT78" s="105" t="s">
        <v>701</v>
      </c>
      <c r="BU78" s="105" t="s">
        <v>197</v>
      </c>
      <c r="BV78" s="105" t="s">
        <v>197</v>
      </c>
      <c r="BW78" s="105" t="s">
        <v>934</v>
      </c>
      <c r="BX78" s="105" t="s">
        <v>702</v>
      </c>
      <c r="BY78" s="105" t="s">
        <v>197</v>
      </c>
      <c r="BZ78" s="105" t="s">
        <v>197</v>
      </c>
      <c r="CA78" s="105" t="s">
        <v>197</v>
      </c>
      <c r="CB78" s="105" t="s">
        <v>197</v>
      </c>
      <c r="CC78" s="105" t="s">
        <v>935</v>
      </c>
      <c r="CD78" s="105" t="s">
        <v>197</v>
      </c>
      <c r="CE78" s="105" t="s">
        <v>935</v>
      </c>
      <c r="CF78" s="105" t="s">
        <v>197</v>
      </c>
      <c r="CG78" s="105" t="s">
        <v>937</v>
      </c>
      <c r="CH78" s="105" t="s">
        <v>197</v>
      </c>
      <c r="CI78" s="105" t="s">
        <v>938</v>
      </c>
      <c r="CJ78" s="105" t="s">
        <v>197</v>
      </c>
      <c r="CK78" s="105" t="s">
        <v>197</v>
      </c>
      <c r="CL78" s="105" t="s">
        <v>197</v>
      </c>
      <c r="CM78" s="105" t="s">
        <v>197</v>
      </c>
      <c r="CN78" s="105" t="s">
        <v>197</v>
      </c>
      <c r="CO78" s="105" t="s">
        <v>197</v>
      </c>
      <c r="CP78" s="105" t="s">
        <v>197</v>
      </c>
      <c r="CQ78" s="105" t="s">
        <v>197</v>
      </c>
      <c r="CR78" s="105" t="s">
        <v>703</v>
      </c>
      <c r="CS78" s="105" t="s">
        <v>197</v>
      </c>
      <c r="CT78" s="105" t="s">
        <v>703</v>
      </c>
      <c r="CU78" s="105" t="s">
        <v>814</v>
      </c>
      <c r="CV78" s="105" t="s">
        <v>197</v>
      </c>
      <c r="CW78" s="105" t="s">
        <v>197</v>
      </c>
      <c r="CX78" s="105" t="s">
        <v>703</v>
      </c>
      <c r="CY78" s="105" t="s">
        <v>710</v>
      </c>
      <c r="CZ78" s="105" t="s">
        <v>711</v>
      </c>
      <c r="DA78" s="105" t="s">
        <v>197</v>
      </c>
      <c r="DB78" s="105" t="s">
        <v>197</v>
      </c>
      <c r="DC78" s="105" t="s">
        <v>197</v>
      </c>
      <c r="DD78" s="105" t="s">
        <v>197</v>
      </c>
      <c r="DE78" s="105" t="s">
        <v>197</v>
      </c>
      <c r="DF78" s="105" t="s">
        <v>197</v>
      </c>
    </row>
    <row r="79" spans="2:110" x14ac:dyDescent="0.3">
      <c r="B79" s="104">
        <v>76</v>
      </c>
      <c r="C79" s="105"/>
      <c r="D79" s="105"/>
      <c r="E79" s="105" t="s">
        <v>197</v>
      </c>
      <c r="F79" s="105" t="s">
        <v>711</v>
      </c>
      <c r="G79" s="105" t="s">
        <v>197</v>
      </c>
      <c r="H79" s="105" t="s">
        <v>197</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813</v>
      </c>
      <c r="AI79" s="105"/>
      <c r="AJ79" s="105"/>
      <c r="AK79" s="105"/>
      <c r="AL79" s="105"/>
      <c r="AM79" s="105" t="s">
        <v>1408</v>
      </c>
      <c r="AN79" s="105" t="s">
        <v>1407</v>
      </c>
      <c r="AO79" s="105" t="s">
        <v>1409</v>
      </c>
      <c r="AP79" s="105" t="s">
        <v>197</v>
      </c>
      <c r="AQ79" s="105"/>
      <c r="AR79" s="105"/>
      <c r="AS79" s="105"/>
      <c r="AT79" s="105"/>
      <c r="AU79" s="105"/>
      <c r="AV79" s="105"/>
      <c r="AW79" s="105"/>
      <c r="AX79" s="105"/>
      <c r="AY79" s="105" t="s">
        <v>695</v>
      </c>
      <c r="AZ79" s="105"/>
      <c r="BA79" s="105"/>
      <c r="BB79" s="105"/>
      <c r="BC79" s="105"/>
      <c r="BD79" s="105"/>
      <c r="BE79" s="105"/>
      <c r="BF79" s="105"/>
      <c r="BG79" s="105"/>
      <c r="BH79" s="105"/>
      <c r="BI79" s="105" t="s">
        <v>197</v>
      </c>
      <c r="BJ79" s="105" t="s">
        <v>197</v>
      </c>
      <c r="BK79" s="105" t="s">
        <v>698</v>
      </c>
      <c r="BL79" s="105" t="s">
        <v>699</v>
      </c>
      <c r="BM79" s="105" t="s">
        <v>700</v>
      </c>
      <c r="BN79" s="105" t="s">
        <v>701</v>
      </c>
      <c r="BO79" s="105" t="s">
        <v>704</v>
      </c>
      <c r="BP79" s="105" t="s">
        <v>703</v>
      </c>
      <c r="BQ79" s="105" t="s">
        <v>930</v>
      </c>
      <c r="BR79" s="105" t="s">
        <v>701</v>
      </c>
      <c r="BS79" s="105" t="s">
        <v>931</v>
      </c>
      <c r="BT79" s="105" t="s">
        <v>701</v>
      </c>
      <c r="BU79" s="105" t="s">
        <v>197</v>
      </c>
      <c r="BV79" s="105" t="s">
        <v>197</v>
      </c>
      <c r="BW79" s="105" t="s">
        <v>934</v>
      </c>
      <c r="BX79" s="105" t="s">
        <v>702</v>
      </c>
      <c r="BY79" s="105" t="s">
        <v>197</v>
      </c>
      <c r="BZ79" s="105" t="s">
        <v>197</v>
      </c>
      <c r="CA79" s="105" t="s">
        <v>197</v>
      </c>
      <c r="CB79" s="105" t="s">
        <v>197</v>
      </c>
      <c r="CC79" s="105" t="s">
        <v>935</v>
      </c>
      <c r="CD79" s="105" t="s">
        <v>197</v>
      </c>
      <c r="CE79" s="105" t="s">
        <v>935</v>
      </c>
      <c r="CF79" s="105" t="s">
        <v>197</v>
      </c>
      <c r="CG79" s="105" t="s">
        <v>937</v>
      </c>
      <c r="CH79" s="105" t="s">
        <v>197</v>
      </c>
      <c r="CI79" s="105" t="s">
        <v>938</v>
      </c>
      <c r="CJ79" s="105" t="s">
        <v>197</v>
      </c>
      <c r="CK79" s="105" t="s">
        <v>197</v>
      </c>
      <c r="CL79" s="105" t="s">
        <v>197</v>
      </c>
      <c r="CM79" s="105" t="s">
        <v>197</v>
      </c>
      <c r="CN79" s="105" t="s">
        <v>197</v>
      </c>
      <c r="CO79" s="105" t="s">
        <v>197</v>
      </c>
      <c r="CP79" s="105" t="s">
        <v>197</v>
      </c>
      <c r="CQ79" s="105" t="s">
        <v>197</v>
      </c>
      <c r="CR79" s="105" t="s">
        <v>703</v>
      </c>
      <c r="CS79" s="105" t="s">
        <v>197</v>
      </c>
      <c r="CT79" s="105" t="s">
        <v>703</v>
      </c>
      <c r="CU79" s="105" t="s">
        <v>814</v>
      </c>
      <c r="CV79" s="105" t="s">
        <v>197</v>
      </c>
      <c r="CW79" s="105" t="s">
        <v>197</v>
      </c>
      <c r="CX79" s="105" t="s">
        <v>703</v>
      </c>
      <c r="CY79" s="105" t="s">
        <v>710</v>
      </c>
      <c r="CZ79" s="105" t="s">
        <v>711</v>
      </c>
      <c r="DA79" s="105" t="s">
        <v>197</v>
      </c>
      <c r="DB79" s="105" t="s">
        <v>197</v>
      </c>
      <c r="DC79" s="105" t="s">
        <v>197</v>
      </c>
      <c r="DD79" s="105" t="s">
        <v>197</v>
      </c>
      <c r="DE79" s="105" t="s">
        <v>197</v>
      </c>
      <c r="DF79" s="105" t="s">
        <v>197</v>
      </c>
    </row>
    <row r="80" spans="2:110" x14ac:dyDescent="0.3">
      <c r="B80" s="104">
        <v>77</v>
      </c>
      <c r="C80" s="105"/>
      <c r="D80" s="105"/>
      <c r="E80" s="105" t="s">
        <v>197</v>
      </c>
      <c r="F80" s="105" t="s">
        <v>711</v>
      </c>
      <c r="G80" s="105" t="s">
        <v>197</v>
      </c>
      <c r="H80" s="105" t="s">
        <v>197</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813</v>
      </c>
      <c r="AI80" s="105"/>
      <c r="AJ80" s="105"/>
      <c r="AK80" s="105"/>
      <c r="AL80" s="105"/>
      <c r="AM80" s="105" t="s">
        <v>1408</v>
      </c>
      <c r="AN80" s="105" t="s">
        <v>1407</v>
      </c>
      <c r="AO80" s="105" t="s">
        <v>1409</v>
      </c>
      <c r="AP80" s="105" t="s">
        <v>197</v>
      </c>
      <c r="AQ80" s="105"/>
      <c r="AR80" s="105"/>
      <c r="AS80" s="105"/>
      <c r="AT80" s="105"/>
      <c r="AU80" s="105"/>
      <c r="AV80" s="105"/>
      <c r="AW80" s="105"/>
      <c r="AX80" s="105"/>
      <c r="AY80" s="105" t="s">
        <v>695</v>
      </c>
      <c r="AZ80" s="105"/>
      <c r="BA80" s="105"/>
      <c r="BB80" s="105"/>
      <c r="BC80" s="105"/>
      <c r="BD80" s="105"/>
      <c r="BE80" s="105"/>
      <c r="BF80" s="105"/>
      <c r="BG80" s="105"/>
      <c r="BH80" s="105"/>
      <c r="BI80" s="105" t="s">
        <v>197</v>
      </c>
      <c r="BJ80" s="105" t="s">
        <v>197</v>
      </c>
      <c r="BK80" s="105" t="s">
        <v>698</v>
      </c>
      <c r="BL80" s="105" t="s">
        <v>699</v>
      </c>
      <c r="BM80" s="105" t="s">
        <v>700</v>
      </c>
      <c r="BN80" s="105" t="s">
        <v>701</v>
      </c>
      <c r="BO80" s="105" t="s">
        <v>704</v>
      </c>
      <c r="BP80" s="105" t="s">
        <v>703</v>
      </c>
      <c r="BQ80" s="105" t="s">
        <v>930</v>
      </c>
      <c r="BR80" s="105" t="s">
        <v>701</v>
      </c>
      <c r="BS80" s="105" t="s">
        <v>931</v>
      </c>
      <c r="BT80" s="105" t="s">
        <v>701</v>
      </c>
      <c r="BU80" s="105" t="s">
        <v>197</v>
      </c>
      <c r="BV80" s="105" t="s">
        <v>197</v>
      </c>
      <c r="BW80" s="105" t="s">
        <v>934</v>
      </c>
      <c r="BX80" s="105" t="s">
        <v>702</v>
      </c>
      <c r="BY80" s="105" t="s">
        <v>197</v>
      </c>
      <c r="BZ80" s="105" t="s">
        <v>197</v>
      </c>
      <c r="CA80" s="105" t="s">
        <v>197</v>
      </c>
      <c r="CB80" s="105" t="s">
        <v>197</v>
      </c>
      <c r="CC80" s="105" t="s">
        <v>935</v>
      </c>
      <c r="CD80" s="105" t="s">
        <v>197</v>
      </c>
      <c r="CE80" s="105" t="s">
        <v>935</v>
      </c>
      <c r="CF80" s="105" t="s">
        <v>197</v>
      </c>
      <c r="CG80" s="105" t="s">
        <v>937</v>
      </c>
      <c r="CH80" s="105" t="s">
        <v>197</v>
      </c>
      <c r="CI80" s="105" t="s">
        <v>938</v>
      </c>
      <c r="CJ80" s="105" t="s">
        <v>197</v>
      </c>
      <c r="CK80" s="105" t="s">
        <v>197</v>
      </c>
      <c r="CL80" s="105" t="s">
        <v>197</v>
      </c>
      <c r="CM80" s="105" t="s">
        <v>197</v>
      </c>
      <c r="CN80" s="105" t="s">
        <v>197</v>
      </c>
      <c r="CO80" s="105" t="s">
        <v>197</v>
      </c>
      <c r="CP80" s="105" t="s">
        <v>197</v>
      </c>
      <c r="CQ80" s="105" t="s">
        <v>197</v>
      </c>
      <c r="CR80" s="105" t="s">
        <v>703</v>
      </c>
      <c r="CS80" s="105" t="s">
        <v>197</v>
      </c>
      <c r="CT80" s="105" t="s">
        <v>703</v>
      </c>
      <c r="CU80" s="105" t="s">
        <v>814</v>
      </c>
      <c r="CV80" s="105" t="s">
        <v>197</v>
      </c>
      <c r="CW80" s="105" t="s">
        <v>197</v>
      </c>
      <c r="CX80" s="105" t="s">
        <v>703</v>
      </c>
      <c r="CY80" s="105" t="s">
        <v>710</v>
      </c>
      <c r="CZ80" s="105" t="s">
        <v>711</v>
      </c>
      <c r="DA80" s="105" t="s">
        <v>197</v>
      </c>
      <c r="DB80" s="105" t="s">
        <v>197</v>
      </c>
      <c r="DC80" s="105" t="s">
        <v>197</v>
      </c>
      <c r="DD80" s="105" t="s">
        <v>197</v>
      </c>
      <c r="DE80" s="105" t="s">
        <v>197</v>
      </c>
      <c r="DF80" s="105" t="s">
        <v>197</v>
      </c>
    </row>
    <row r="81" spans="2:110" x14ac:dyDescent="0.3">
      <c r="B81" s="104">
        <v>78</v>
      </c>
      <c r="C81" s="105"/>
      <c r="D81" s="105"/>
      <c r="E81" s="105" t="s">
        <v>197</v>
      </c>
      <c r="F81" s="105" t="s">
        <v>711</v>
      </c>
      <c r="G81" s="105" t="s">
        <v>197</v>
      </c>
      <c r="H81" s="105" t="s">
        <v>197</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813</v>
      </c>
      <c r="AI81" s="105"/>
      <c r="AJ81" s="105"/>
      <c r="AK81" s="105"/>
      <c r="AL81" s="105"/>
      <c r="AM81" s="105" t="s">
        <v>1408</v>
      </c>
      <c r="AN81" s="105" t="s">
        <v>1407</v>
      </c>
      <c r="AO81" s="105" t="s">
        <v>1409</v>
      </c>
      <c r="AP81" s="105" t="s">
        <v>197</v>
      </c>
      <c r="AQ81" s="105"/>
      <c r="AR81" s="105"/>
      <c r="AS81" s="105"/>
      <c r="AT81" s="105"/>
      <c r="AU81" s="105"/>
      <c r="AV81" s="105"/>
      <c r="AW81" s="105"/>
      <c r="AX81" s="105"/>
      <c r="AY81" s="105" t="s">
        <v>695</v>
      </c>
      <c r="AZ81" s="105"/>
      <c r="BA81" s="105"/>
      <c r="BB81" s="105"/>
      <c r="BC81" s="105"/>
      <c r="BD81" s="105"/>
      <c r="BE81" s="105"/>
      <c r="BF81" s="105"/>
      <c r="BG81" s="105"/>
      <c r="BH81" s="105"/>
      <c r="BI81" s="105" t="s">
        <v>197</v>
      </c>
      <c r="BJ81" s="105" t="s">
        <v>197</v>
      </c>
      <c r="BK81" s="105" t="s">
        <v>698</v>
      </c>
      <c r="BL81" s="105" t="s">
        <v>699</v>
      </c>
      <c r="BM81" s="105" t="s">
        <v>700</v>
      </c>
      <c r="BN81" s="105" t="s">
        <v>701</v>
      </c>
      <c r="BO81" s="105" t="s">
        <v>704</v>
      </c>
      <c r="BP81" s="105" t="s">
        <v>703</v>
      </c>
      <c r="BQ81" s="105" t="s">
        <v>930</v>
      </c>
      <c r="BR81" s="105" t="s">
        <v>701</v>
      </c>
      <c r="BS81" s="105" t="s">
        <v>931</v>
      </c>
      <c r="BT81" s="105" t="s">
        <v>701</v>
      </c>
      <c r="BU81" s="105" t="s">
        <v>197</v>
      </c>
      <c r="BV81" s="105" t="s">
        <v>197</v>
      </c>
      <c r="BW81" s="105" t="s">
        <v>934</v>
      </c>
      <c r="BX81" s="105" t="s">
        <v>702</v>
      </c>
      <c r="BY81" s="105" t="s">
        <v>197</v>
      </c>
      <c r="BZ81" s="105" t="s">
        <v>197</v>
      </c>
      <c r="CA81" s="105" t="s">
        <v>197</v>
      </c>
      <c r="CB81" s="105" t="s">
        <v>197</v>
      </c>
      <c r="CC81" s="105" t="s">
        <v>935</v>
      </c>
      <c r="CD81" s="105" t="s">
        <v>197</v>
      </c>
      <c r="CE81" s="105" t="s">
        <v>935</v>
      </c>
      <c r="CF81" s="105" t="s">
        <v>197</v>
      </c>
      <c r="CG81" s="105" t="s">
        <v>937</v>
      </c>
      <c r="CH81" s="105" t="s">
        <v>197</v>
      </c>
      <c r="CI81" s="105" t="s">
        <v>938</v>
      </c>
      <c r="CJ81" s="105" t="s">
        <v>197</v>
      </c>
      <c r="CK81" s="105" t="s">
        <v>197</v>
      </c>
      <c r="CL81" s="105" t="s">
        <v>197</v>
      </c>
      <c r="CM81" s="105" t="s">
        <v>197</v>
      </c>
      <c r="CN81" s="105" t="s">
        <v>197</v>
      </c>
      <c r="CO81" s="105" t="s">
        <v>197</v>
      </c>
      <c r="CP81" s="105" t="s">
        <v>197</v>
      </c>
      <c r="CQ81" s="105" t="s">
        <v>197</v>
      </c>
      <c r="CR81" s="105" t="s">
        <v>703</v>
      </c>
      <c r="CS81" s="105" t="s">
        <v>197</v>
      </c>
      <c r="CT81" s="105" t="s">
        <v>703</v>
      </c>
      <c r="CU81" s="105" t="s">
        <v>814</v>
      </c>
      <c r="CV81" s="105" t="s">
        <v>197</v>
      </c>
      <c r="CW81" s="105" t="s">
        <v>197</v>
      </c>
      <c r="CX81" s="105" t="s">
        <v>703</v>
      </c>
      <c r="CY81" s="105" t="s">
        <v>710</v>
      </c>
      <c r="CZ81" s="105" t="s">
        <v>711</v>
      </c>
      <c r="DA81" s="105" t="s">
        <v>197</v>
      </c>
      <c r="DB81" s="105" t="s">
        <v>197</v>
      </c>
      <c r="DC81" s="105" t="s">
        <v>197</v>
      </c>
      <c r="DD81" s="105" t="s">
        <v>197</v>
      </c>
      <c r="DE81" s="105" t="s">
        <v>197</v>
      </c>
      <c r="DF81" s="105" t="s">
        <v>197</v>
      </c>
    </row>
    <row r="82" spans="2:110" x14ac:dyDescent="0.3">
      <c r="B82" s="104">
        <v>79</v>
      </c>
      <c r="C82" s="105"/>
      <c r="D82" s="105"/>
      <c r="E82" s="105" t="s">
        <v>197</v>
      </c>
      <c r="F82" s="105" t="s">
        <v>711</v>
      </c>
      <c r="G82" s="105" t="s">
        <v>197</v>
      </c>
      <c r="H82" s="105" t="s">
        <v>197</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813</v>
      </c>
      <c r="AI82" s="105"/>
      <c r="AJ82" s="105"/>
      <c r="AK82" s="105"/>
      <c r="AL82" s="105"/>
      <c r="AM82" s="105" t="s">
        <v>1408</v>
      </c>
      <c r="AN82" s="105" t="s">
        <v>1407</v>
      </c>
      <c r="AO82" s="105" t="s">
        <v>1409</v>
      </c>
      <c r="AP82" s="105" t="s">
        <v>197</v>
      </c>
      <c r="AQ82" s="105"/>
      <c r="AR82" s="105"/>
      <c r="AS82" s="105"/>
      <c r="AT82" s="105"/>
      <c r="AU82" s="105"/>
      <c r="AV82" s="105"/>
      <c r="AW82" s="105"/>
      <c r="AX82" s="105"/>
      <c r="AY82" s="105" t="s">
        <v>695</v>
      </c>
      <c r="AZ82" s="105"/>
      <c r="BA82" s="105"/>
      <c r="BB82" s="105"/>
      <c r="BC82" s="105"/>
      <c r="BD82" s="105"/>
      <c r="BE82" s="105"/>
      <c r="BF82" s="105"/>
      <c r="BG82" s="105"/>
      <c r="BH82" s="105"/>
      <c r="BI82" s="105" t="s">
        <v>197</v>
      </c>
      <c r="BJ82" s="105" t="s">
        <v>197</v>
      </c>
      <c r="BK82" s="105" t="s">
        <v>698</v>
      </c>
      <c r="BL82" s="105" t="s">
        <v>699</v>
      </c>
      <c r="BM82" s="105" t="s">
        <v>700</v>
      </c>
      <c r="BN82" s="105" t="s">
        <v>701</v>
      </c>
      <c r="BO82" s="105" t="s">
        <v>704</v>
      </c>
      <c r="BP82" s="105" t="s">
        <v>703</v>
      </c>
      <c r="BQ82" s="105" t="s">
        <v>930</v>
      </c>
      <c r="BR82" s="105" t="s">
        <v>701</v>
      </c>
      <c r="BS82" s="105" t="s">
        <v>931</v>
      </c>
      <c r="BT82" s="105" t="s">
        <v>701</v>
      </c>
      <c r="BU82" s="105" t="s">
        <v>197</v>
      </c>
      <c r="BV82" s="105" t="s">
        <v>197</v>
      </c>
      <c r="BW82" s="105" t="s">
        <v>934</v>
      </c>
      <c r="BX82" s="105" t="s">
        <v>702</v>
      </c>
      <c r="BY82" s="105" t="s">
        <v>197</v>
      </c>
      <c r="BZ82" s="105" t="s">
        <v>197</v>
      </c>
      <c r="CA82" s="105" t="s">
        <v>197</v>
      </c>
      <c r="CB82" s="105" t="s">
        <v>197</v>
      </c>
      <c r="CC82" s="105" t="s">
        <v>935</v>
      </c>
      <c r="CD82" s="105" t="s">
        <v>197</v>
      </c>
      <c r="CE82" s="105" t="s">
        <v>935</v>
      </c>
      <c r="CF82" s="105" t="s">
        <v>197</v>
      </c>
      <c r="CG82" s="105" t="s">
        <v>937</v>
      </c>
      <c r="CH82" s="105" t="s">
        <v>197</v>
      </c>
      <c r="CI82" s="105" t="s">
        <v>938</v>
      </c>
      <c r="CJ82" s="105" t="s">
        <v>197</v>
      </c>
      <c r="CK82" s="105" t="s">
        <v>197</v>
      </c>
      <c r="CL82" s="105" t="s">
        <v>197</v>
      </c>
      <c r="CM82" s="105" t="s">
        <v>197</v>
      </c>
      <c r="CN82" s="105" t="s">
        <v>197</v>
      </c>
      <c r="CO82" s="105" t="s">
        <v>197</v>
      </c>
      <c r="CP82" s="105" t="s">
        <v>197</v>
      </c>
      <c r="CQ82" s="105" t="s">
        <v>197</v>
      </c>
      <c r="CR82" s="105" t="s">
        <v>703</v>
      </c>
      <c r="CS82" s="105" t="s">
        <v>197</v>
      </c>
      <c r="CT82" s="105" t="s">
        <v>703</v>
      </c>
      <c r="CU82" s="105" t="s">
        <v>814</v>
      </c>
      <c r="CV82" s="105" t="s">
        <v>197</v>
      </c>
      <c r="CW82" s="105" t="s">
        <v>197</v>
      </c>
      <c r="CX82" s="105" t="s">
        <v>703</v>
      </c>
      <c r="CY82" s="105" t="s">
        <v>710</v>
      </c>
      <c r="CZ82" s="105" t="s">
        <v>711</v>
      </c>
      <c r="DA82" s="105" t="s">
        <v>197</v>
      </c>
      <c r="DB82" s="105" t="s">
        <v>197</v>
      </c>
      <c r="DC82" s="105" t="s">
        <v>197</v>
      </c>
      <c r="DD82" s="105" t="s">
        <v>197</v>
      </c>
      <c r="DE82" s="105" t="s">
        <v>197</v>
      </c>
      <c r="DF82" s="105" t="s">
        <v>197</v>
      </c>
    </row>
    <row r="83" spans="2:110" x14ac:dyDescent="0.3">
      <c r="B83" s="104">
        <v>80</v>
      </c>
      <c r="C83" s="105"/>
      <c r="D83" s="105"/>
      <c r="E83" s="105" t="s">
        <v>197</v>
      </c>
      <c r="F83" s="105" t="s">
        <v>711</v>
      </c>
      <c r="G83" s="105" t="s">
        <v>197</v>
      </c>
      <c r="H83" s="105" t="s">
        <v>197</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813</v>
      </c>
      <c r="AI83" s="105"/>
      <c r="AJ83" s="105"/>
      <c r="AK83" s="105"/>
      <c r="AL83" s="105"/>
      <c r="AM83" s="105" t="s">
        <v>1408</v>
      </c>
      <c r="AN83" s="105" t="s">
        <v>1407</v>
      </c>
      <c r="AO83" s="105" t="s">
        <v>1409</v>
      </c>
      <c r="AP83" s="105" t="s">
        <v>197</v>
      </c>
      <c r="AQ83" s="105"/>
      <c r="AR83" s="105"/>
      <c r="AS83" s="105"/>
      <c r="AT83" s="105"/>
      <c r="AU83" s="105"/>
      <c r="AV83" s="105"/>
      <c r="AW83" s="105"/>
      <c r="AX83" s="105"/>
      <c r="AY83" s="105" t="s">
        <v>695</v>
      </c>
      <c r="AZ83" s="105"/>
      <c r="BA83" s="105"/>
      <c r="BB83" s="105"/>
      <c r="BC83" s="105"/>
      <c r="BD83" s="105"/>
      <c r="BE83" s="105"/>
      <c r="BF83" s="105"/>
      <c r="BG83" s="105"/>
      <c r="BH83" s="105"/>
      <c r="BI83" s="105" t="s">
        <v>197</v>
      </c>
      <c r="BJ83" s="105" t="s">
        <v>197</v>
      </c>
      <c r="BK83" s="105" t="s">
        <v>698</v>
      </c>
      <c r="BL83" s="105" t="s">
        <v>699</v>
      </c>
      <c r="BM83" s="105" t="s">
        <v>700</v>
      </c>
      <c r="BN83" s="105" t="s">
        <v>701</v>
      </c>
      <c r="BO83" s="105" t="s">
        <v>704</v>
      </c>
      <c r="BP83" s="105" t="s">
        <v>703</v>
      </c>
      <c r="BQ83" s="105" t="s">
        <v>930</v>
      </c>
      <c r="BR83" s="105" t="s">
        <v>701</v>
      </c>
      <c r="BS83" s="105" t="s">
        <v>931</v>
      </c>
      <c r="BT83" s="105" t="s">
        <v>701</v>
      </c>
      <c r="BU83" s="105" t="s">
        <v>197</v>
      </c>
      <c r="BV83" s="105" t="s">
        <v>197</v>
      </c>
      <c r="BW83" s="105" t="s">
        <v>934</v>
      </c>
      <c r="BX83" s="105" t="s">
        <v>702</v>
      </c>
      <c r="BY83" s="105" t="s">
        <v>197</v>
      </c>
      <c r="BZ83" s="105" t="s">
        <v>197</v>
      </c>
      <c r="CA83" s="105" t="s">
        <v>197</v>
      </c>
      <c r="CB83" s="105" t="s">
        <v>197</v>
      </c>
      <c r="CC83" s="105" t="s">
        <v>935</v>
      </c>
      <c r="CD83" s="105" t="s">
        <v>197</v>
      </c>
      <c r="CE83" s="105" t="s">
        <v>935</v>
      </c>
      <c r="CF83" s="105" t="s">
        <v>197</v>
      </c>
      <c r="CG83" s="105" t="s">
        <v>937</v>
      </c>
      <c r="CH83" s="105" t="s">
        <v>197</v>
      </c>
      <c r="CI83" s="105" t="s">
        <v>938</v>
      </c>
      <c r="CJ83" s="105" t="s">
        <v>197</v>
      </c>
      <c r="CK83" s="105" t="s">
        <v>197</v>
      </c>
      <c r="CL83" s="105" t="s">
        <v>197</v>
      </c>
      <c r="CM83" s="105" t="s">
        <v>197</v>
      </c>
      <c r="CN83" s="105" t="s">
        <v>197</v>
      </c>
      <c r="CO83" s="105" t="s">
        <v>197</v>
      </c>
      <c r="CP83" s="105" t="s">
        <v>197</v>
      </c>
      <c r="CQ83" s="105" t="s">
        <v>197</v>
      </c>
      <c r="CR83" s="105" t="s">
        <v>703</v>
      </c>
      <c r="CS83" s="105" t="s">
        <v>197</v>
      </c>
      <c r="CT83" s="105" t="s">
        <v>703</v>
      </c>
      <c r="CU83" s="105" t="s">
        <v>814</v>
      </c>
      <c r="CV83" s="105" t="s">
        <v>197</v>
      </c>
      <c r="CW83" s="105" t="s">
        <v>197</v>
      </c>
      <c r="CX83" s="105" t="s">
        <v>703</v>
      </c>
      <c r="CY83" s="105" t="s">
        <v>710</v>
      </c>
      <c r="CZ83" s="105" t="s">
        <v>711</v>
      </c>
      <c r="DA83" s="105" t="s">
        <v>197</v>
      </c>
      <c r="DB83" s="105" t="s">
        <v>197</v>
      </c>
      <c r="DC83" s="105" t="s">
        <v>197</v>
      </c>
      <c r="DD83" s="105" t="s">
        <v>197</v>
      </c>
      <c r="DE83" s="105" t="s">
        <v>197</v>
      </c>
      <c r="DF83" s="105" t="s">
        <v>197</v>
      </c>
    </row>
    <row r="84" spans="2:110" x14ac:dyDescent="0.3">
      <c r="B84" s="104">
        <v>81</v>
      </c>
      <c r="C84" s="105"/>
      <c r="D84" s="105"/>
      <c r="E84" s="105" t="s">
        <v>197</v>
      </c>
      <c r="F84" s="105" t="s">
        <v>711</v>
      </c>
      <c r="G84" s="105" t="s">
        <v>197</v>
      </c>
      <c r="H84" s="105" t="s">
        <v>197</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813</v>
      </c>
      <c r="AI84" s="105"/>
      <c r="AJ84" s="105"/>
      <c r="AK84" s="105"/>
      <c r="AL84" s="105"/>
      <c r="AM84" s="105" t="s">
        <v>1408</v>
      </c>
      <c r="AN84" s="105" t="s">
        <v>1407</v>
      </c>
      <c r="AO84" s="105" t="s">
        <v>1409</v>
      </c>
      <c r="AP84" s="105" t="s">
        <v>197</v>
      </c>
      <c r="AQ84" s="105"/>
      <c r="AR84" s="105"/>
      <c r="AS84" s="105"/>
      <c r="AT84" s="105"/>
      <c r="AU84" s="105"/>
      <c r="AV84" s="105"/>
      <c r="AW84" s="105"/>
      <c r="AX84" s="105"/>
      <c r="AY84" s="105" t="s">
        <v>695</v>
      </c>
      <c r="AZ84" s="105"/>
      <c r="BA84" s="105"/>
      <c r="BB84" s="105"/>
      <c r="BC84" s="105"/>
      <c r="BD84" s="105"/>
      <c r="BE84" s="105"/>
      <c r="BF84" s="105"/>
      <c r="BG84" s="105"/>
      <c r="BH84" s="105"/>
      <c r="BI84" s="105" t="s">
        <v>197</v>
      </c>
      <c r="BJ84" s="105" t="s">
        <v>197</v>
      </c>
      <c r="BK84" s="105" t="s">
        <v>698</v>
      </c>
      <c r="BL84" s="105" t="s">
        <v>699</v>
      </c>
      <c r="BM84" s="105" t="s">
        <v>700</v>
      </c>
      <c r="BN84" s="105" t="s">
        <v>701</v>
      </c>
      <c r="BO84" s="105" t="s">
        <v>704</v>
      </c>
      <c r="BP84" s="105" t="s">
        <v>703</v>
      </c>
      <c r="BQ84" s="105" t="s">
        <v>930</v>
      </c>
      <c r="BR84" s="105" t="s">
        <v>701</v>
      </c>
      <c r="BS84" s="105" t="s">
        <v>931</v>
      </c>
      <c r="BT84" s="105" t="s">
        <v>701</v>
      </c>
      <c r="BU84" s="105" t="s">
        <v>197</v>
      </c>
      <c r="BV84" s="105" t="s">
        <v>197</v>
      </c>
      <c r="BW84" s="105" t="s">
        <v>934</v>
      </c>
      <c r="BX84" s="105" t="s">
        <v>702</v>
      </c>
      <c r="BY84" s="105" t="s">
        <v>197</v>
      </c>
      <c r="BZ84" s="105" t="s">
        <v>197</v>
      </c>
      <c r="CA84" s="105" t="s">
        <v>197</v>
      </c>
      <c r="CB84" s="105" t="s">
        <v>197</v>
      </c>
      <c r="CC84" s="105" t="s">
        <v>935</v>
      </c>
      <c r="CD84" s="105" t="s">
        <v>197</v>
      </c>
      <c r="CE84" s="105" t="s">
        <v>935</v>
      </c>
      <c r="CF84" s="105" t="s">
        <v>197</v>
      </c>
      <c r="CG84" s="105" t="s">
        <v>937</v>
      </c>
      <c r="CH84" s="105" t="s">
        <v>197</v>
      </c>
      <c r="CI84" s="105" t="s">
        <v>938</v>
      </c>
      <c r="CJ84" s="105" t="s">
        <v>197</v>
      </c>
      <c r="CK84" s="105" t="s">
        <v>197</v>
      </c>
      <c r="CL84" s="105" t="s">
        <v>197</v>
      </c>
      <c r="CM84" s="105" t="s">
        <v>197</v>
      </c>
      <c r="CN84" s="105" t="s">
        <v>197</v>
      </c>
      <c r="CO84" s="105" t="s">
        <v>197</v>
      </c>
      <c r="CP84" s="105" t="s">
        <v>197</v>
      </c>
      <c r="CQ84" s="105" t="s">
        <v>197</v>
      </c>
      <c r="CR84" s="105" t="s">
        <v>703</v>
      </c>
      <c r="CS84" s="105" t="s">
        <v>197</v>
      </c>
      <c r="CT84" s="105" t="s">
        <v>703</v>
      </c>
      <c r="CU84" s="105" t="s">
        <v>814</v>
      </c>
      <c r="CV84" s="105" t="s">
        <v>197</v>
      </c>
      <c r="CW84" s="105" t="s">
        <v>197</v>
      </c>
      <c r="CX84" s="105" t="s">
        <v>703</v>
      </c>
      <c r="CY84" s="105" t="s">
        <v>710</v>
      </c>
      <c r="CZ84" s="105" t="s">
        <v>711</v>
      </c>
      <c r="DA84" s="105" t="s">
        <v>197</v>
      </c>
      <c r="DB84" s="105" t="s">
        <v>197</v>
      </c>
      <c r="DC84" s="105" t="s">
        <v>197</v>
      </c>
      <c r="DD84" s="105" t="s">
        <v>197</v>
      </c>
      <c r="DE84" s="105" t="s">
        <v>197</v>
      </c>
      <c r="DF84" s="105" t="s">
        <v>197</v>
      </c>
    </row>
    <row r="85" spans="2:110" x14ac:dyDescent="0.3">
      <c r="B85" s="104">
        <v>82</v>
      </c>
      <c r="C85" s="105"/>
      <c r="D85" s="105"/>
      <c r="E85" s="105" t="s">
        <v>197</v>
      </c>
      <c r="F85" s="105" t="s">
        <v>711</v>
      </c>
      <c r="G85" s="105" t="s">
        <v>197</v>
      </c>
      <c r="H85" s="105" t="s">
        <v>197</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813</v>
      </c>
      <c r="AI85" s="105"/>
      <c r="AJ85" s="105"/>
      <c r="AK85" s="105"/>
      <c r="AL85" s="105"/>
      <c r="AM85" s="105" t="s">
        <v>1408</v>
      </c>
      <c r="AN85" s="105" t="s">
        <v>1407</v>
      </c>
      <c r="AO85" s="105" t="s">
        <v>1409</v>
      </c>
      <c r="AP85" s="105" t="s">
        <v>197</v>
      </c>
      <c r="AQ85" s="105"/>
      <c r="AR85" s="105"/>
      <c r="AS85" s="105"/>
      <c r="AT85" s="105"/>
      <c r="AU85" s="105"/>
      <c r="AV85" s="105"/>
      <c r="AW85" s="105"/>
      <c r="AX85" s="105"/>
      <c r="AY85" s="105" t="s">
        <v>695</v>
      </c>
      <c r="AZ85" s="105"/>
      <c r="BA85" s="105"/>
      <c r="BB85" s="105"/>
      <c r="BC85" s="105"/>
      <c r="BD85" s="105"/>
      <c r="BE85" s="105"/>
      <c r="BF85" s="105"/>
      <c r="BG85" s="105"/>
      <c r="BH85" s="105"/>
      <c r="BI85" s="105" t="s">
        <v>197</v>
      </c>
      <c r="BJ85" s="105" t="s">
        <v>197</v>
      </c>
      <c r="BK85" s="105" t="s">
        <v>698</v>
      </c>
      <c r="BL85" s="105" t="s">
        <v>699</v>
      </c>
      <c r="BM85" s="105" t="s">
        <v>700</v>
      </c>
      <c r="BN85" s="105" t="s">
        <v>701</v>
      </c>
      <c r="BO85" s="105" t="s">
        <v>704</v>
      </c>
      <c r="BP85" s="105" t="s">
        <v>703</v>
      </c>
      <c r="BQ85" s="105" t="s">
        <v>930</v>
      </c>
      <c r="BR85" s="105" t="s">
        <v>701</v>
      </c>
      <c r="BS85" s="105" t="s">
        <v>931</v>
      </c>
      <c r="BT85" s="105" t="s">
        <v>701</v>
      </c>
      <c r="BU85" s="105" t="s">
        <v>197</v>
      </c>
      <c r="BV85" s="105" t="s">
        <v>197</v>
      </c>
      <c r="BW85" s="105" t="s">
        <v>934</v>
      </c>
      <c r="BX85" s="105" t="s">
        <v>702</v>
      </c>
      <c r="BY85" s="105" t="s">
        <v>197</v>
      </c>
      <c r="BZ85" s="105" t="s">
        <v>197</v>
      </c>
      <c r="CA85" s="105" t="s">
        <v>197</v>
      </c>
      <c r="CB85" s="105" t="s">
        <v>197</v>
      </c>
      <c r="CC85" s="105" t="s">
        <v>935</v>
      </c>
      <c r="CD85" s="105" t="s">
        <v>197</v>
      </c>
      <c r="CE85" s="105" t="s">
        <v>935</v>
      </c>
      <c r="CF85" s="105" t="s">
        <v>197</v>
      </c>
      <c r="CG85" s="105" t="s">
        <v>937</v>
      </c>
      <c r="CH85" s="105" t="s">
        <v>197</v>
      </c>
      <c r="CI85" s="105" t="s">
        <v>938</v>
      </c>
      <c r="CJ85" s="105" t="s">
        <v>197</v>
      </c>
      <c r="CK85" s="105" t="s">
        <v>197</v>
      </c>
      <c r="CL85" s="105" t="s">
        <v>197</v>
      </c>
      <c r="CM85" s="105" t="s">
        <v>197</v>
      </c>
      <c r="CN85" s="105" t="s">
        <v>197</v>
      </c>
      <c r="CO85" s="105" t="s">
        <v>197</v>
      </c>
      <c r="CP85" s="105" t="s">
        <v>197</v>
      </c>
      <c r="CQ85" s="105" t="s">
        <v>197</v>
      </c>
      <c r="CR85" s="105" t="s">
        <v>703</v>
      </c>
      <c r="CS85" s="105" t="s">
        <v>197</v>
      </c>
      <c r="CT85" s="105" t="s">
        <v>703</v>
      </c>
      <c r="CU85" s="105" t="s">
        <v>814</v>
      </c>
      <c r="CV85" s="105" t="s">
        <v>197</v>
      </c>
      <c r="CW85" s="105" t="s">
        <v>197</v>
      </c>
      <c r="CX85" s="105" t="s">
        <v>703</v>
      </c>
      <c r="CY85" s="105" t="s">
        <v>710</v>
      </c>
      <c r="CZ85" s="105" t="s">
        <v>711</v>
      </c>
      <c r="DA85" s="105" t="s">
        <v>197</v>
      </c>
      <c r="DB85" s="105" t="s">
        <v>197</v>
      </c>
      <c r="DC85" s="105" t="s">
        <v>197</v>
      </c>
      <c r="DD85" s="105" t="s">
        <v>197</v>
      </c>
      <c r="DE85" s="105" t="s">
        <v>197</v>
      </c>
      <c r="DF85" s="105" t="s">
        <v>197</v>
      </c>
    </row>
    <row r="86" spans="2:110" x14ac:dyDescent="0.3">
      <c r="B86" s="104">
        <v>83</v>
      </c>
      <c r="C86" s="105"/>
      <c r="D86" s="105"/>
      <c r="E86" s="105" t="s">
        <v>197</v>
      </c>
      <c r="F86" s="105" t="s">
        <v>711</v>
      </c>
      <c r="G86" s="105" t="s">
        <v>197</v>
      </c>
      <c r="H86" s="105" t="s">
        <v>197</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813</v>
      </c>
      <c r="AI86" s="105"/>
      <c r="AJ86" s="105"/>
      <c r="AK86" s="105"/>
      <c r="AL86" s="105"/>
      <c r="AM86" s="105" t="s">
        <v>1408</v>
      </c>
      <c r="AN86" s="105" t="s">
        <v>1407</v>
      </c>
      <c r="AO86" s="105" t="s">
        <v>1409</v>
      </c>
      <c r="AP86" s="105" t="s">
        <v>197</v>
      </c>
      <c r="AQ86" s="105"/>
      <c r="AR86" s="105"/>
      <c r="AS86" s="105"/>
      <c r="AT86" s="105"/>
      <c r="AU86" s="105"/>
      <c r="AV86" s="105"/>
      <c r="AW86" s="105"/>
      <c r="AX86" s="105"/>
      <c r="AY86" s="105" t="s">
        <v>695</v>
      </c>
      <c r="AZ86" s="105"/>
      <c r="BA86" s="105"/>
      <c r="BB86" s="105"/>
      <c r="BC86" s="105"/>
      <c r="BD86" s="105"/>
      <c r="BE86" s="105"/>
      <c r="BF86" s="105"/>
      <c r="BG86" s="105"/>
      <c r="BH86" s="105"/>
      <c r="BI86" s="105" t="s">
        <v>197</v>
      </c>
      <c r="BJ86" s="105" t="s">
        <v>197</v>
      </c>
      <c r="BK86" s="105" t="s">
        <v>698</v>
      </c>
      <c r="BL86" s="105" t="s">
        <v>699</v>
      </c>
      <c r="BM86" s="105" t="s">
        <v>700</v>
      </c>
      <c r="BN86" s="105" t="s">
        <v>701</v>
      </c>
      <c r="BO86" s="105" t="s">
        <v>704</v>
      </c>
      <c r="BP86" s="105" t="s">
        <v>703</v>
      </c>
      <c r="BQ86" s="105" t="s">
        <v>930</v>
      </c>
      <c r="BR86" s="105" t="s">
        <v>701</v>
      </c>
      <c r="BS86" s="105" t="s">
        <v>931</v>
      </c>
      <c r="BT86" s="105" t="s">
        <v>701</v>
      </c>
      <c r="BU86" s="105" t="s">
        <v>197</v>
      </c>
      <c r="BV86" s="105" t="s">
        <v>197</v>
      </c>
      <c r="BW86" s="105" t="s">
        <v>934</v>
      </c>
      <c r="BX86" s="105" t="s">
        <v>702</v>
      </c>
      <c r="BY86" s="105" t="s">
        <v>197</v>
      </c>
      <c r="BZ86" s="105" t="s">
        <v>197</v>
      </c>
      <c r="CA86" s="105" t="s">
        <v>197</v>
      </c>
      <c r="CB86" s="105" t="s">
        <v>197</v>
      </c>
      <c r="CC86" s="105" t="s">
        <v>935</v>
      </c>
      <c r="CD86" s="105" t="s">
        <v>197</v>
      </c>
      <c r="CE86" s="105" t="s">
        <v>935</v>
      </c>
      <c r="CF86" s="105" t="s">
        <v>197</v>
      </c>
      <c r="CG86" s="105" t="s">
        <v>937</v>
      </c>
      <c r="CH86" s="105" t="s">
        <v>197</v>
      </c>
      <c r="CI86" s="105" t="s">
        <v>938</v>
      </c>
      <c r="CJ86" s="105" t="s">
        <v>197</v>
      </c>
      <c r="CK86" s="105" t="s">
        <v>197</v>
      </c>
      <c r="CL86" s="105" t="s">
        <v>197</v>
      </c>
      <c r="CM86" s="105" t="s">
        <v>197</v>
      </c>
      <c r="CN86" s="105" t="s">
        <v>197</v>
      </c>
      <c r="CO86" s="105" t="s">
        <v>197</v>
      </c>
      <c r="CP86" s="105" t="s">
        <v>197</v>
      </c>
      <c r="CQ86" s="105" t="s">
        <v>197</v>
      </c>
      <c r="CR86" s="105" t="s">
        <v>703</v>
      </c>
      <c r="CS86" s="105" t="s">
        <v>197</v>
      </c>
      <c r="CT86" s="105" t="s">
        <v>703</v>
      </c>
      <c r="CU86" s="105" t="s">
        <v>814</v>
      </c>
      <c r="CV86" s="105" t="s">
        <v>197</v>
      </c>
      <c r="CW86" s="105" t="s">
        <v>197</v>
      </c>
      <c r="CX86" s="105" t="s">
        <v>703</v>
      </c>
      <c r="CY86" s="105" t="s">
        <v>710</v>
      </c>
      <c r="CZ86" s="105" t="s">
        <v>711</v>
      </c>
      <c r="DA86" s="105" t="s">
        <v>197</v>
      </c>
      <c r="DB86" s="105" t="s">
        <v>197</v>
      </c>
      <c r="DC86" s="105" t="s">
        <v>197</v>
      </c>
      <c r="DD86" s="105" t="s">
        <v>197</v>
      </c>
      <c r="DE86" s="105" t="s">
        <v>197</v>
      </c>
      <c r="DF86" s="105" t="s">
        <v>197</v>
      </c>
    </row>
    <row r="87" spans="2:110" x14ac:dyDescent="0.3">
      <c r="B87" s="104">
        <v>84</v>
      </c>
      <c r="C87" s="105"/>
      <c r="D87" s="105"/>
      <c r="E87" s="105" t="s">
        <v>197</v>
      </c>
      <c r="F87" s="105" t="s">
        <v>711</v>
      </c>
      <c r="G87" s="105" t="s">
        <v>197</v>
      </c>
      <c r="H87" s="105" t="s">
        <v>197</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813</v>
      </c>
      <c r="AI87" s="105"/>
      <c r="AJ87" s="105"/>
      <c r="AK87" s="105"/>
      <c r="AL87" s="105"/>
      <c r="AM87" s="105" t="s">
        <v>1408</v>
      </c>
      <c r="AN87" s="105" t="s">
        <v>1407</v>
      </c>
      <c r="AO87" s="105" t="s">
        <v>1409</v>
      </c>
      <c r="AP87" s="105" t="s">
        <v>197</v>
      </c>
      <c r="AQ87" s="105"/>
      <c r="AR87" s="105"/>
      <c r="AS87" s="105"/>
      <c r="AT87" s="105"/>
      <c r="AU87" s="105"/>
      <c r="AV87" s="105"/>
      <c r="AW87" s="105"/>
      <c r="AX87" s="105"/>
      <c r="AY87" s="105" t="s">
        <v>695</v>
      </c>
      <c r="AZ87" s="105"/>
      <c r="BA87" s="105"/>
      <c r="BB87" s="105"/>
      <c r="BC87" s="105"/>
      <c r="BD87" s="105"/>
      <c r="BE87" s="105"/>
      <c r="BF87" s="105"/>
      <c r="BG87" s="105"/>
      <c r="BH87" s="105"/>
      <c r="BI87" s="105" t="s">
        <v>197</v>
      </c>
      <c r="BJ87" s="105" t="s">
        <v>197</v>
      </c>
      <c r="BK87" s="105" t="s">
        <v>698</v>
      </c>
      <c r="BL87" s="105" t="s">
        <v>699</v>
      </c>
      <c r="BM87" s="105" t="s">
        <v>700</v>
      </c>
      <c r="BN87" s="105" t="s">
        <v>701</v>
      </c>
      <c r="BO87" s="105" t="s">
        <v>704</v>
      </c>
      <c r="BP87" s="105" t="s">
        <v>703</v>
      </c>
      <c r="BQ87" s="105" t="s">
        <v>930</v>
      </c>
      <c r="BR87" s="105" t="s">
        <v>701</v>
      </c>
      <c r="BS87" s="105" t="s">
        <v>931</v>
      </c>
      <c r="BT87" s="105" t="s">
        <v>701</v>
      </c>
      <c r="BU87" s="105" t="s">
        <v>197</v>
      </c>
      <c r="BV87" s="105" t="s">
        <v>197</v>
      </c>
      <c r="BW87" s="105" t="s">
        <v>934</v>
      </c>
      <c r="BX87" s="105" t="s">
        <v>702</v>
      </c>
      <c r="BY87" s="105" t="s">
        <v>197</v>
      </c>
      <c r="BZ87" s="105" t="s">
        <v>197</v>
      </c>
      <c r="CA87" s="105" t="s">
        <v>197</v>
      </c>
      <c r="CB87" s="105" t="s">
        <v>197</v>
      </c>
      <c r="CC87" s="105" t="s">
        <v>935</v>
      </c>
      <c r="CD87" s="105" t="s">
        <v>197</v>
      </c>
      <c r="CE87" s="105" t="s">
        <v>935</v>
      </c>
      <c r="CF87" s="105" t="s">
        <v>197</v>
      </c>
      <c r="CG87" s="105" t="s">
        <v>937</v>
      </c>
      <c r="CH87" s="105" t="s">
        <v>197</v>
      </c>
      <c r="CI87" s="105" t="s">
        <v>938</v>
      </c>
      <c r="CJ87" s="105" t="s">
        <v>197</v>
      </c>
      <c r="CK87" s="105" t="s">
        <v>197</v>
      </c>
      <c r="CL87" s="105" t="s">
        <v>197</v>
      </c>
      <c r="CM87" s="105" t="s">
        <v>197</v>
      </c>
      <c r="CN87" s="105" t="s">
        <v>197</v>
      </c>
      <c r="CO87" s="105" t="s">
        <v>197</v>
      </c>
      <c r="CP87" s="105" t="s">
        <v>197</v>
      </c>
      <c r="CQ87" s="105" t="s">
        <v>197</v>
      </c>
      <c r="CR87" s="105" t="s">
        <v>703</v>
      </c>
      <c r="CS87" s="105" t="s">
        <v>197</v>
      </c>
      <c r="CT87" s="105" t="s">
        <v>703</v>
      </c>
      <c r="CU87" s="105" t="s">
        <v>814</v>
      </c>
      <c r="CV87" s="105" t="s">
        <v>197</v>
      </c>
      <c r="CW87" s="105" t="s">
        <v>197</v>
      </c>
      <c r="CX87" s="105" t="s">
        <v>703</v>
      </c>
      <c r="CY87" s="105" t="s">
        <v>710</v>
      </c>
      <c r="CZ87" s="105" t="s">
        <v>711</v>
      </c>
      <c r="DA87" s="105" t="s">
        <v>197</v>
      </c>
      <c r="DB87" s="105" t="s">
        <v>197</v>
      </c>
      <c r="DC87" s="105" t="s">
        <v>197</v>
      </c>
      <c r="DD87" s="105" t="s">
        <v>197</v>
      </c>
      <c r="DE87" s="105" t="s">
        <v>197</v>
      </c>
      <c r="DF87" s="105" t="s">
        <v>197</v>
      </c>
    </row>
    <row r="88" spans="2:110" x14ac:dyDescent="0.3">
      <c r="B88" s="104">
        <v>85</v>
      </c>
      <c r="C88" s="105"/>
      <c r="D88" s="105"/>
      <c r="E88" s="105" t="s">
        <v>197</v>
      </c>
      <c r="F88" s="105" t="s">
        <v>711</v>
      </c>
      <c r="G88" s="105" t="s">
        <v>197</v>
      </c>
      <c r="H88" s="105" t="s">
        <v>197</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813</v>
      </c>
      <c r="AI88" s="105"/>
      <c r="AJ88" s="105"/>
      <c r="AK88" s="105"/>
      <c r="AL88" s="105"/>
      <c r="AM88" s="105" t="s">
        <v>1408</v>
      </c>
      <c r="AN88" s="105" t="s">
        <v>1407</v>
      </c>
      <c r="AO88" s="105" t="s">
        <v>1409</v>
      </c>
      <c r="AP88" s="105" t="s">
        <v>197</v>
      </c>
      <c r="AQ88" s="105"/>
      <c r="AR88" s="105"/>
      <c r="AS88" s="105"/>
      <c r="AT88" s="105"/>
      <c r="AU88" s="105"/>
      <c r="AV88" s="105"/>
      <c r="AW88" s="105"/>
      <c r="AX88" s="105"/>
      <c r="AY88" s="105" t="s">
        <v>695</v>
      </c>
      <c r="AZ88" s="105"/>
      <c r="BA88" s="105"/>
      <c r="BB88" s="105"/>
      <c r="BC88" s="105"/>
      <c r="BD88" s="105"/>
      <c r="BE88" s="105"/>
      <c r="BF88" s="105"/>
      <c r="BG88" s="105"/>
      <c r="BH88" s="105"/>
      <c r="BI88" s="105" t="s">
        <v>197</v>
      </c>
      <c r="BJ88" s="105" t="s">
        <v>197</v>
      </c>
      <c r="BK88" s="105" t="s">
        <v>698</v>
      </c>
      <c r="BL88" s="105" t="s">
        <v>699</v>
      </c>
      <c r="BM88" s="105" t="s">
        <v>700</v>
      </c>
      <c r="BN88" s="105" t="s">
        <v>701</v>
      </c>
      <c r="BO88" s="105" t="s">
        <v>704</v>
      </c>
      <c r="BP88" s="105" t="s">
        <v>703</v>
      </c>
      <c r="BQ88" s="105" t="s">
        <v>930</v>
      </c>
      <c r="BR88" s="105" t="s">
        <v>701</v>
      </c>
      <c r="BS88" s="105" t="s">
        <v>931</v>
      </c>
      <c r="BT88" s="105" t="s">
        <v>701</v>
      </c>
      <c r="BU88" s="105" t="s">
        <v>197</v>
      </c>
      <c r="BV88" s="105" t="s">
        <v>197</v>
      </c>
      <c r="BW88" s="105" t="s">
        <v>934</v>
      </c>
      <c r="BX88" s="105" t="s">
        <v>702</v>
      </c>
      <c r="BY88" s="105" t="s">
        <v>197</v>
      </c>
      <c r="BZ88" s="105" t="s">
        <v>197</v>
      </c>
      <c r="CA88" s="105" t="s">
        <v>197</v>
      </c>
      <c r="CB88" s="105" t="s">
        <v>197</v>
      </c>
      <c r="CC88" s="105" t="s">
        <v>935</v>
      </c>
      <c r="CD88" s="105" t="s">
        <v>197</v>
      </c>
      <c r="CE88" s="105" t="s">
        <v>935</v>
      </c>
      <c r="CF88" s="105" t="s">
        <v>197</v>
      </c>
      <c r="CG88" s="105" t="s">
        <v>937</v>
      </c>
      <c r="CH88" s="105" t="s">
        <v>197</v>
      </c>
      <c r="CI88" s="105" t="s">
        <v>938</v>
      </c>
      <c r="CJ88" s="105" t="s">
        <v>197</v>
      </c>
      <c r="CK88" s="105" t="s">
        <v>197</v>
      </c>
      <c r="CL88" s="105" t="s">
        <v>197</v>
      </c>
      <c r="CM88" s="105" t="s">
        <v>197</v>
      </c>
      <c r="CN88" s="105" t="s">
        <v>197</v>
      </c>
      <c r="CO88" s="105" t="s">
        <v>197</v>
      </c>
      <c r="CP88" s="105" t="s">
        <v>197</v>
      </c>
      <c r="CQ88" s="105" t="s">
        <v>197</v>
      </c>
      <c r="CR88" s="105" t="s">
        <v>703</v>
      </c>
      <c r="CS88" s="105" t="s">
        <v>197</v>
      </c>
      <c r="CT88" s="105" t="s">
        <v>703</v>
      </c>
      <c r="CU88" s="105" t="s">
        <v>814</v>
      </c>
      <c r="CV88" s="105" t="s">
        <v>197</v>
      </c>
      <c r="CW88" s="105" t="s">
        <v>197</v>
      </c>
      <c r="CX88" s="105" t="s">
        <v>703</v>
      </c>
      <c r="CY88" s="105" t="s">
        <v>710</v>
      </c>
      <c r="CZ88" s="105" t="s">
        <v>711</v>
      </c>
      <c r="DA88" s="105" t="s">
        <v>197</v>
      </c>
      <c r="DB88" s="105" t="s">
        <v>197</v>
      </c>
      <c r="DC88" s="105" t="s">
        <v>197</v>
      </c>
      <c r="DD88" s="105" t="s">
        <v>197</v>
      </c>
      <c r="DE88" s="105" t="s">
        <v>197</v>
      </c>
      <c r="DF88" s="105" t="s">
        <v>197</v>
      </c>
    </row>
    <row r="89" spans="2:110" x14ac:dyDescent="0.3">
      <c r="B89" s="104">
        <v>86</v>
      </c>
      <c r="C89" s="105"/>
      <c r="D89" s="105"/>
      <c r="E89" s="105" t="s">
        <v>197</v>
      </c>
      <c r="F89" s="105" t="s">
        <v>711</v>
      </c>
      <c r="G89" s="105" t="s">
        <v>197</v>
      </c>
      <c r="H89" s="105" t="s">
        <v>197</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813</v>
      </c>
      <c r="AI89" s="105"/>
      <c r="AJ89" s="105"/>
      <c r="AK89" s="105"/>
      <c r="AL89" s="105"/>
      <c r="AM89" s="105" t="s">
        <v>1408</v>
      </c>
      <c r="AN89" s="105" t="s">
        <v>1407</v>
      </c>
      <c r="AO89" s="105" t="s">
        <v>1409</v>
      </c>
      <c r="AP89" s="105" t="s">
        <v>197</v>
      </c>
      <c r="AQ89" s="105"/>
      <c r="AR89" s="105"/>
      <c r="AS89" s="105"/>
      <c r="AT89" s="105"/>
      <c r="AU89" s="105"/>
      <c r="AV89" s="105"/>
      <c r="AW89" s="105"/>
      <c r="AX89" s="105"/>
      <c r="AY89" s="105" t="s">
        <v>695</v>
      </c>
      <c r="AZ89" s="105"/>
      <c r="BA89" s="105"/>
      <c r="BB89" s="105"/>
      <c r="BC89" s="105"/>
      <c r="BD89" s="105"/>
      <c r="BE89" s="105"/>
      <c r="BF89" s="105"/>
      <c r="BG89" s="105"/>
      <c r="BH89" s="105"/>
      <c r="BI89" s="105" t="s">
        <v>197</v>
      </c>
      <c r="BJ89" s="105" t="s">
        <v>197</v>
      </c>
      <c r="BK89" s="105" t="s">
        <v>698</v>
      </c>
      <c r="BL89" s="105" t="s">
        <v>699</v>
      </c>
      <c r="BM89" s="105" t="s">
        <v>700</v>
      </c>
      <c r="BN89" s="105" t="s">
        <v>701</v>
      </c>
      <c r="BO89" s="105" t="s">
        <v>704</v>
      </c>
      <c r="BP89" s="105" t="s">
        <v>703</v>
      </c>
      <c r="BQ89" s="105" t="s">
        <v>930</v>
      </c>
      <c r="BR89" s="105" t="s">
        <v>701</v>
      </c>
      <c r="BS89" s="105" t="s">
        <v>931</v>
      </c>
      <c r="BT89" s="105" t="s">
        <v>701</v>
      </c>
      <c r="BU89" s="105" t="s">
        <v>197</v>
      </c>
      <c r="BV89" s="105" t="s">
        <v>197</v>
      </c>
      <c r="BW89" s="105" t="s">
        <v>934</v>
      </c>
      <c r="BX89" s="105" t="s">
        <v>702</v>
      </c>
      <c r="BY89" s="105" t="s">
        <v>197</v>
      </c>
      <c r="BZ89" s="105" t="s">
        <v>197</v>
      </c>
      <c r="CA89" s="105" t="s">
        <v>197</v>
      </c>
      <c r="CB89" s="105" t="s">
        <v>197</v>
      </c>
      <c r="CC89" s="105" t="s">
        <v>935</v>
      </c>
      <c r="CD89" s="105" t="s">
        <v>197</v>
      </c>
      <c r="CE89" s="105" t="s">
        <v>935</v>
      </c>
      <c r="CF89" s="105" t="s">
        <v>197</v>
      </c>
      <c r="CG89" s="105" t="s">
        <v>937</v>
      </c>
      <c r="CH89" s="105" t="s">
        <v>197</v>
      </c>
      <c r="CI89" s="105" t="s">
        <v>938</v>
      </c>
      <c r="CJ89" s="105" t="s">
        <v>197</v>
      </c>
      <c r="CK89" s="105" t="s">
        <v>197</v>
      </c>
      <c r="CL89" s="105" t="s">
        <v>197</v>
      </c>
      <c r="CM89" s="105" t="s">
        <v>197</v>
      </c>
      <c r="CN89" s="105" t="s">
        <v>197</v>
      </c>
      <c r="CO89" s="105" t="s">
        <v>197</v>
      </c>
      <c r="CP89" s="105" t="s">
        <v>197</v>
      </c>
      <c r="CQ89" s="105" t="s">
        <v>197</v>
      </c>
      <c r="CR89" s="105" t="s">
        <v>703</v>
      </c>
      <c r="CS89" s="105" t="s">
        <v>197</v>
      </c>
      <c r="CT89" s="105" t="s">
        <v>703</v>
      </c>
      <c r="CU89" s="105" t="s">
        <v>814</v>
      </c>
      <c r="CV89" s="105" t="s">
        <v>197</v>
      </c>
      <c r="CW89" s="105" t="s">
        <v>197</v>
      </c>
      <c r="CX89" s="105" t="s">
        <v>703</v>
      </c>
      <c r="CY89" s="105" t="s">
        <v>710</v>
      </c>
      <c r="CZ89" s="105" t="s">
        <v>711</v>
      </c>
      <c r="DA89" s="105" t="s">
        <v>197</v>
      </c>
      <c r="DB89" s="105" t="s">
        <v>197</v>
      </c>
      <c r="DC89" s="105" t="s">
        <v>197</v>
      </c>
      <c r="DD89" s="105" t="s">
        <v>197</v>
      </c>
      <c r="DE89" s="105" t="s">
        <v>197</v>
      </c>
      <c r="DF89" s="105" t="s">
        <v>197</v>
      </c>
    </row>
    <row r="90" spans="2:110" x14ac:dyDescent="0.3">
      <c r="B90" s="104">
        <v>87</v>
      </c>
      <c r="C90" s="105"/>
      <c r="D90" s="105"/>
      <c r="E90" s="105" t="s">
        <v>197</v>
      </c>
      <c r="F90" s="105" t="s">
        <v>711</v>
      </c>
      <c r="G90" s="105" t="s">
        <v>197</v>
      </c>
      <c r="H90" s="105" t="s">
        <v>197</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813</v>
      </c>
      <c r="AI90" s="105"/>
      <c r="AJ90" s="105"/>
      <c r="AK90" s="105"/>
      <c r="AL90" s="105"/>
      <c r="AM90" s="105" t="s">
        <v>1408</v>
      </c>
      <c r="AN90" s="105" t="s">
        <v>1407</v>
      </c>
      <c r="AO90" s="105" t="s">
        <v>1409</v>
      </c>
      <c r="AP90" s="105" t="s">
        <v>197</v>
      </c>
      <c r="AQ90" s="105"/>
      <c r="AR90" s="105"/>
      <c r="AS90" s="105"/>
      <c r="AT90" s="105"/>
      <c r="AU90" s="105"/>
      <c r="AV90" s="105"/>
      <c r="AW90" s="105"/>
      <c r="AX90" s="105"/>
      <c r="AY90" s="105" t="s">
        <v>695</v>
      </c>
      <c r="AZ90" s="105"/>
      <c r="BA90" s="105"/>
      <c r="BB90" s="105"/>
      <c r="BC90" s="105"/>
      <c r="BD90" s="105"/>
      <c r="BE90" s="105"/>
      <c r="BF90" s="105"/>
      <c r="BG90" s="105"/>
      <c r="BH90" s="105"/>
      <c r="BI90" s="105" t="s">
        <v>197</v>
      </c>
      <c r="BJ90" s="105" t="s">
        <v>197</v>
      </c>
      <c r="BK90" s="105" t="s">
        <v>698</v>
      </c>
      <c r="BL90" s="105" t="s">
        <v>699</v>
      </c>
      <c r="BM90" s="105" t="s">
        <v>700</v>
      </c>
      <c r="BN90" s="105" t="s">
        <v>701</v>
      </c>
      <c r="BO90" s="105" t="s">
        <v>704</v>
      </c>
      <c r="BP90" s="105" t="s">
        <v>703</v>
      </c>
      <c r="BQ90" s="105" t="s">
        <v>930</v>
      </c>
      <c r="BR90" s="105" t="s">
        <v>701</v>
      </c>
      <c r="BS90" s="105" t="s">
        <v>931</v>
      </c>
      <c r="BT90" s="105" t="s">
        <v>701</v>
      </c>
      <c r="BU90" s="105" t="s">
        <v>197</v>
      </c>
      <c r="BV90" s="105" t="s">
        <v>197</v>
      </c>
      <c r="BW90" s="105" t="s">
        <v>934</v>
      </c>
      <c r="BX90" s="105" t="s">
        <v>702</v>
      </c>
      <c r="BY90" s="105" t="s">
        <v>197</v>
      </c>
      <c r="BZ90" s="105" t="s">
        <v>197</v>
      </c>
      <c r="CA90" s="105" t="s">
        <v>197</v>
      </c>
      <c r="CB90" s="105" t="s">
        <v>197</v>
      </c>
      <c r="CC90" s="105" t="s">
        <v>935</v>
      </c>
      <c r="CD90" s="105" t="s">
        <v>197</v>
      </c>
      <c r="CE90" s="105" t="s">
        <v>935</v>
      </c>
      <c r="CF90" s="105" t="s">
        <v>197</v>
      </c>
      <c r="CG90" s="105" t="s">
        <v>937</v>
      </c>
      <c r="CH90" s="105" t="s">
        <v>197</v>
      </c>
      <c r="CI90" s="105" t="s">
        <v>938</v>
      </c>
      <c r="CJ90" s="105" t="s">
        <v>197</v>
      </c>
      <c r="CK90" s="105" t="s">
        <v>197</v>
      </c>
      <c r="CL90" s="105" t="s">
        <v>197</v>
      </c>
      <c r="CM90" s="105" t="s">
        <v>197</v>
      </c>
      <c r="CN90" s="105" t="s">
        <v>197</v>
      </c>
      <c r="CO90" s="105" t="s">
        <v>197</v>
      </c>
      <c r="CP90" s="105" t="s">
        <v>197</v>
      </c>
      <c r="CQ90" s="105" t="s">
        <v>197</v>
      </c>
      <c r="CR90" s="105" t="s">
        <v>703</v>
      </c>
      <c r="CS90" s="105" t="s">
        <v>197</v>
      </c>
      <c r="CT90" s="105" t="s">
        <v>703</v>
      </c>
      <c r="CU90" s="105" t="s">
        <v>814</v>
      </c>
      <c r="CV90" s="105" t="s">
        <v>197</v>
      </c>
      <c r="CW90" s="105" t="s">
        <v>197</v>
      </c>
      <c r="CX90" s="105" t="s">
        <v>703</v>
      </c>
      <c r="CY90" s="105" t="s">
        <v>710</v>
      </c>
      <c r="CZ90" s="105" t="s">
        <v>711</v>
      </c>
      <c r="DA90" s="105" t="s">
        <v>197</v>
      </c>
      <c r="DB90" s="105" t="s">
        <v>197</v>
      </c>
      <c r="DC90" s="105" t="s">
        <v>197</v>
      </c>
      <c r="DD90" s="105" t="s">
        <v>197</v>
      </c>
      <c r="DE90" s="105" t="s">
        <v>197</v>
      </c>
      <c r="DF90" s="105" t="s">
        <v>197</v>
      </c>
    </row>
    <row r="91" spans="2:110" x14ac:dyDescent="0.3">
      <c r="B91" s="104">
        <v>88</v>
      </c>
      <c r="C91" s="105"/>
      <c r="D91" s="105"/>
      <c r="E91" s="105" t="s">
        <v>197</v>
      </c>
      <c r="F91" s="105" t="s">
        <v>711</v>
      </c>
      <c r="G91" s="105" t="s">
        <v>197</v>
      </c>
      <c r="H91" s="105" t="s">
        <v>197</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813</v>
      </c>
      <c r="AI91" s="105"/>
      <c r="AJ91" s="105"/>
      <c r="AK91" s="105"/>
      <c r="AL91" s="105"/>
      <c r="AM91" s="105" t="s">
        <v>1408</v>
      </c>
      <c r="AN91" s="105" t="s">
        <v>1407</v>
      </c>
      <c r="AO91" s="105" t="s">
        <v>1409</v>
      </c>
      <c r="AP91" s="105" t="s">
        <v>197</v>
      </c>
      <c r="AQ91" s="105"/>
      <c r="AR91" s="105"/>
      <c r="AS91" s="105"/>
      <c r="AT91" s="105"/>
      <c r="AU91" s="105"/>
      <c r="AV91" s="105"/>
      <c r="AW91" s="105"/>
      <c r="AX91" s="105"/>
      <c r="AY91" s="105" t="s">
        <v>695</v>
      </c>
      <c r="AZ91" s="105"/>
      <c r="BA91" s="105"/>
      <c r="BB91" s="105"/>
      <c r="BC91" s="105"/>
      <c r="BD91" s="105"/>
      <c r="BE91" s="105"/>
      <c r="BF91" s="105"/>
      <c r="BG91" s="105"/>
      <c r="BH91" s="105"/>
      <c r="BI91" s="105" t="s">
        <v>197</v>
      </c>
      <c r="BJ91" s="105" t="s">
        <v>197</v>
      </c>
      <c r="BK91" s="105" t="s">
        <v>698</v>
      </c>
      <c r="BL91" s="105" t="s">
        <v>699</v>
      </c>
      <c r="BM91" s="105" t="s">
        <v>700</v>
      </c>
      <c r="BN91" s="105" t="s">
        <v>701</v>
      </c>
      <c r="BO91" s="105" t="s">
        <v>704</v>
      </c>
      <c r="BP91" s="105" t="s">
        <v>703</v>
      </c>
      <c r="BQ91" s="105" t="s">
        <v>930</v>
      </c>
      <c r="BR91" s="105" t="s">
        <v>701</v>
      </c>
      <c r="BS91" s="105" t="s">
        <v>931</v>
      </c>
      <c r="BT91" s="105" t="s">
        <v>701</v>
      </c>
      <c r="BU91" s="105" t="s">
        <v>197</v>
      </c>
      <c r="BV91" s="105" t="s">
        <v>197</v>
      </c>
      <c r="BW91" s="105" t="s">
        <v>934</v>
      </c>
      <c r="BX91" s="105" t="s">
        <v>702</v>
      </c>
      <c r="BY91" s="105" t="s">
        <v>197</v>
      </c>
      <c r="BZ91" s="105" t="s">
        <v>197</v>
      </c>
      <c r="CA91" s="105" t="s">
        <v>197</v>
      </c>
      <c r="CB91" s="105" t="s">
        <v>197</v>
      </c>
      <c r="CC91" s="105" t="s">
        <v>935</v>
      </c>
      <c r="CD91" s="105" t="s">
        <v>197</v>
      </c>
      <c r="CE91" s="105" t="s">
        <v>935</v>
      </c>
      <c r="CF91" s="105" t="s">
        <v>197</v>
      </c>
      <c r="CG91" s="105" t="s">
        <v>937</v>
      </c>
      <c r="CH91" s="105" t="s">
        <v>197</v>
      </c>
      <c r="CI91" s="105" t="s">
        <v>938</v>
      </c>
      <c r="CJ91" s="105" t="s">
        <v>197</v>
      </c>
      <c r="CK91" s="105" t="s">
        <v>197</v>
      </c>
      <c r="CL91" s="105" t="s">
        <v>197</v>
      </c>
      <c r="CM91" s="105" t="s">
        <v>197</v>
      </c>
      <c r="CN91" s="105" t="s">
        <v>197</v>
      </c>
      <c r="CO91" s="105" t="s">
        <v>197</v>
      </c>
      <c r="CP91" s="105" t="s">
        <v>197</v>
      </c>
      <c r="CQ91" s="105" t="s">
        <v>197</v>
      </c>
      <c r="CR91" s="105" t="s">
        <v>703</v>
      </c>
      <c r="CS91" s="105" t="s">
        <v>197</v>
      </c>
      <c r="CT91" s="105" t="s">
        <v>703</v>
      </c>
      <c r="CU91" s="105" t="s">
        <v>814</v>
      </c>
      <c r="CV91" s="105" t="s">
        <v>197</v>
      </c>
      <c r="CW91" s="105" t="s">
        <v>197</v>
      </c>
      <c r="CX91" s="105" t="s">
        <v>703</v>
      </c>
      <c r="CY91" s="105" t="s">
        <v>710</v>
      </c>
      <c r="CZ91" s="105" t="s">
        <v>711</v>
      </c>
      <c r="DA91" s="105" t="s">
        <v>197</v>
      </c>
      <c r="DB91" s="105" t="s">
        <v>197</v>
      </c>
      <c r="DC91" s="105" t="s">
        <v>197</v>
      </c>
      <c r="DD91" s="105" t="s">
        <v>197</v>
      </c>
      <c r="DE91" s="105" t="s">
        <v>197</v>
      </c>
      <c r="DF91" s="105" t="s">
        <v>197</v>
      </c>
    </row>
    <row r="92" spans="2:110" x14ac:dyDescent="0.3">
      <c r="B92" s="104">
        <v>89</v>
      </c>
      <c r="C92" s="105"/>
      <c r="D92" s="105"/>
      <c r="E92" s="105" t="s">
        <v>197</v>
      </c>
      <c r="F92" s="105" t="s">
        <v>711</v>
      </c>
      <c r="G92" s="105" t="s">
        <v>197</v>
      </c>
      <c r="H92" s="105" t="s">
        <v>197</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813</v>
      </c>
      <c r="AI92" s="105"/>
      <c r="AJ92" s="105"/>
      <c r="AK92" s="105"/>
      <c r="AL92" s="105"/>
      <c r="AM92" s="105" t="s">
        <v>1408</v>
      </c>
      <c r="AN92" s="105" t="s">
        <v>1407</v>
      </c>
      <c r="AO92" s="105" t="s">
        <v>1409</v>
      </c>
      <c r="AP92" s="105" t="s">
        <v>197</v>
      </c>
      <c r="AQ92" s="105"/>
      <c r="AR92" s="105"/>
      <c r="AS92" s="105"/>
      <c r="AT92" s="105"/>
      <c r="AU92" s="105"/>
      <c r="AV92" s="105"/>
      <c r="AW92" s="105"/>
      <c r="AX92" s="105"/>
      <c r="AY92" s="105" t="s">
        <v>695</v>
      </c>
      <c r="AZ92" s="105"/>
      <c r="BA92" s="105"/>
      <c r="BB92" s="105"/>
      <c r="BC92" s="105"/>
      <c r="BD92" s="105"/>
      <c r="BE92" s="105"/>
      <c r="BF92" s="105"/>
      <c r="BG92" s="105"/>
      <c r="BH92" s="105"/>
      <c r="BI92" s="105" t="s">
        <v>197</v>
      </c>
      <c r="BJ92" s="105" t="s">
        <v>197</v>
      </c>
      <c r="BK92" s="105" t="s">
        <v>698</v>
      </c>
      <c r="BL92" s="105" t="s">
        <v>699</v>
      </c>
      <c r="BM92" s="105" t="s">
        <v>700</v>
      </c>
      <c r="BN92" s="105" t="s">
        <v>701</v>
      </c>
      <c r="BO92" s="105" t="s">
        <v>704</v>
      </c>
      <c r="BP92" s="105" t="s">
        <v>703</v>
      </c>
      <c r="BQ92" s="105" t="s">
        <v>930</v>
      </c>
      <c r="BR92" s="105" t="s">
        <v>701</v>
      </c>
      <c r="BS92" s="105" t="s">
        <v>931</v>
      </c>
      <c r="BT92" s="105" t="s">
        <v>701</v>
      </c>
      <c r="BU92" s="105" t="s">
        <v>197</v>
      </c>
      <c r="BV92" s="105" t="s">
        <v>197</v>
      </c>
      <c r="BW92" s="105" t="s">
        <v>934</v>
      </c>
      <c r="BX92" s="105" t="s">
        <v>702</v>
      </c>
      <c r="BY92" s="105" t="s">
        <v>197</v>
      </c>
      <c r="BZ92" s="105" t="s">
        <v>197</v>
      </c>
      <c r="CA92" s="105" t="s">
        <v>197</v>
      </c>
      <c r="CB92" s="105" t="s">
        <v>197</v>
      </c>
      <c r="CC92" s="105" t="s">
        <v>935</v>
      </c>
      <c r="CD92" s="105" t="s">
        <v>197</v>
      </c>
      <c r="CE92" s="105" t="s">
        <v>935</v>
      </c>
      <c r="CF92" s="105" t="s">
        <v>197</v>
      </c>
      <c r="CG92" s="105" t="s">
        <v>937</v>
      </c>
      <c r="CH92" s="105" t="s">
        <v>197</v>
      </c>
      <c r="CI92" s="105" t="s">
        <v>938</v>
      </c>
      <c r="CJ92" s="105" t="s">
        <v>197</v>
      </c>
      <c r="CK92" s="105" t="s">
        <v>197</v>
      </c>
      <c r="CL92" s="105" t="s">
        <v>197</v>
      </c>
      <c r="CM92" s="105" t="s">
        <v>197</v>
      </c>
      <c r="CN92" s="105" t="s">
        <v>197</v>
      </c>
      <c r="CO92" s="105" t="s">
        <v>197</v>
      </c>
      <c r="CP92" s="105" t="s">
        <v>197</v>
      </c>
      <c r="CQ92" s="105" t="s">
        <v>197</v>
      </c>
      <c r="CR92" s="105" t="s">
        <v>703</v>
      </c>
      <c r="CS92" s="105" t="s">
        <v>197</v>
      </c>
      <c r="CT92" s="105" t="s">
        <v>703</v>
      </c>
      <c r="CU92" s="105" t="s">
        <v>814</v>
      </c>
      <c r="CV92" s="105" t="s">
        <v>197</v>
      </c>
      <c r="CW92" s="105" t="s">
        <v>197</v>
      </c>
      <c r="CX92" s="105" t="s">
        <v>703</v>
      </c>
      <c r="CY92" s="105" t="s">
        <v>710</v>
      </c>
      <c r="CZ92" s="105" t="s">
        <v>711</v>
      </c>
      <c r="DA92" s="105" t="s">
        <v>197</v>
      </c>
      <c r="DB92" s="105" t="s">
        <v>197</v>
      </c>
      <c r="DC92" s="105" t="s">
        <v>197</v>
      </c>
      <c r="DD92" s="105" t="s">
        <v>197</v>
      </c>
      <c r="DE92" s="105" t="s">
        <v>197</v>
      </c>
      <c r="DF92" s="105" t="s">
        <v>197</v>
      </c>
    </row>
    <row r="93" spans="2:110" x14ac:dyDescent="0.3">
      <c r="B93" s="104">
        <v>90</v>
      </c>
      <c r="C93" s="105"/>
      <c r="D93" s="105"/>
      <c r="E93" s="105" t="s">
        <v>197</v>
      </c>
      <c r="F93" s="105" t="s">
        <v>711</v>
      </c>
      <c r="G93" s="105" t="s">
        <v>197</v>
      </c>
      <c r="H93" s="105" t="s">
        <v>197</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813</v>
      </c>
      <c r="AI93" s="105"/>
      <c r="AJ93" s="105"/>
      <c r="AK93" s="105"/>
      <c r="AL93" s="105"/>
      <c r="AM93" s="105" t="s">
        <v>1408</v>
      </c>
      <c r="AN93" s="105" t="s">
        <v>1407</v>
      </c>
      <c r="AO93" s="105" t="s">
        <v>1409</v>
      </c>
      <c r="AP93" s="105" t="s">
        <v>197</v>
      </c>
      <c r="AQ93" s="105"/>
      <c r="AR93" s="105"/>
      <c r="AS93" s="105"/>
      <c r="AT93" s="105"/>
      <c r="AU93" s="105"/>
      <c r="AV93" s="105"/>
      <c r="AW93" s="105"/>
      <c r="AX93" s="105"/>
      <c r="AY93" s="105" t="s">
        <v>695</v>
      </c>
      <c r="AZ93" s="105"/>
      <c r="BA93" s="105"/>
      <c r="BB93" s="105"/>
      <c r="BC93" s="105"/>
      <c r="BD93" s="105"/>
      <c r="BE93" s="105"/>
      <c r="BF93" s="105"/>
      <c r="BG93" s="105"/>
      <c r="BH93" s="105"/>
      <c r="BI93" s="105" t="s">
        <v>197</v>
      </c>
      <c r="BJ93" s="105" t="s">
        <v>197</v>
      </c>
      <c r="BK93" s="105" t="s">
        <v>698</v>
      </c>
      <c r="BL93" s="105" t="s">
        <v>699</v>
      </c>
      <c r="BM93" s="105" t="s">
        <v>700</v>
      </c>
      <c r="BN93" s="105" t="s">
        <v>701</v>
      </c>
      <c r="BO93" s="105" t="s">
        <v>704</v>
      </c>
      <c r="BP93" s="105" t="s">
        <v>703</v>
      </c>
      <c r="BQ93" s="105" t="s">
        <v>930</v>
      </c>
      <c r="BR93" s="105" t="s">
        <v>701</v>
      </c>
      <c r="BS93" s="105" t="s">
        <v>931</v>
      </c>
      <c r="BT93" s="105" t="s">
        <v>701</v>
      </c>
      <c r="BU93" s="105" t="s">
        <v>197</v>
      </c>
      <c r="BV93" s="105" t="s">
        <v>197</v>
      </c>
      <c r="BW93" s="105" t="s">
        <v>934</v>
      </c>
      <c r="BX93" s="105" t="s">
        <v>702</v>
      </c>
      <c r="BY93" s="105" t="s">
        <v>197</v>
      </c>
      <c r="BZ93" s="105" t="s">
        <v>197</v>
      </c>
      <c r="CA93" s="105" t="s">
        <v>197</v>
      </c>
      <c r="CB93" s="105" t="s">
        <v>197</v>
      </c>
      <c r="CC93" s="105" t="s">
        <v>935</v>
      </c>
      <c r="CD93" s="105" t="s">
        <v>197</v>
      </c>
      <c r="CE93" s="105" t="s">
        <v>935</v>
      </c>
      <c r="CF93" s="105" t="s">
        <v>197</v>
      </c>
      <c r="CG93" s="105" t="s">
        <v>937</v>
      </c>
      <c r="CH93" s="105" t="s">
        <v>197</v>
      </c>
      <c r="CI93" s="105" t="s">
        <v>938</v>
      </c>
      <c r="CJ93" s="105" t="s">
        <v>197</v>
      </c>
      <c r="CK93" s="105" t="s">
        <v>197</v>
      </c>
      <c r="CL93" s="105" t="s">
        <v>197</v>
      </c>
      <c r="CM93" s="105" t="s">
        <v>197</v>
      </c>
      <c r="CN93" s="105" t="s">
        <v>197</v>
      </c>
      <c r="CO93" s="105" t="s">
        <v>197</v>
      </c>
      <c r="CP93" s="105" t="s">
        <v>197</v>
      </c>
      <c r="CQ93" s="105" t="s">
        <v>197</v>
      </c>
      <c r="CR93" s="105" t="s">
        <v>703</v>
      </c>
      <c r="CS93" s="105" t="s">
        <v>197</v>
      </c>
      <c r="CT93" s="105" t="s">
        <v>703</v>
      </c>
      <c r="CU93" s="105" t="s">
        <v>814</v>
      </c>
      <c r="CV93" s="105" t="s">
        <v>197</v>
      </c>
      <c r="CW93" s="105" t="s">
        <v>197</v>
      </c>
      <c r="CX93" s="105" t="s">
        <v>703</v>
      </c>
      <c r="CY93" s="105" t="s">
        <v>710</v>
      </c>
      <c r="CZ93" s="105" t="s">
        <v>711</v>
      </c>
      <c r="DA93" s="105" t="s">
        <v>197</v>
      </c>
      <c r="DB93" s="105" t="s">
        <v>197</v>
      </c>
      <c r="DC93" s="105" t="s">
        <v>197</v>
      </c>
      <c r="DD93" s="105" t="s">
        <v>197</v>
      </c>
      <c r="DE93" s="105" t="s">
        <v>197</v>
      </c>
      <c r="DF93" s="105" t="s">
        <v>197</v>
      </c>
    </row>
    <row r="94" spans="2:110" x14ac:dyDescent="0.3">
      <c r="B94" s="104">
        <v>91</v>
      </c>
      <c r="C94" s="105"/>
      <c r="D94" s="105"/>
      <c r="E94" s="105" t="s">
        <v>197</v>
      </c>
      <c r="F94" s="105" t="s">
        <v>711</v>
      </c>
      <c r="G94" s="105" t="s">
        <v>197</v>
      </c>
      <c r="H94" s="105" t="s">
        <v>197</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813</v>
      </c>
      <c r="AI94" s="105"/>
      <c r="AJ94" s="105"/>
      <c r="AK94" s="105"/>
      <c r="AL94" s="105"/>
      <c r="AM94" s="105" t="s">
        <v>1408</v>
      </c>
      <c r="AN94" s="105" t="s">
        <v>1407</v>
      </c>
      <c r="AO94" s="105" t="s">
        <v>1409</v>
      </c>
      <c r="AP94" s="105" t="s">
        <v>197</v>
      </c>
      <c r="AQ94" s="105"/>
      <c r="AR94" s="105"/>
      <c r="AS94" s="105"/>
      <c r="AT94" s="105"/>
      <c r="AU94" s="105"/>
      <c r="AV94" s="105"/>
      <c r="AW94" s="105"/>
      <c r="AX94" s="105"/>
      <c r="AY94" s="105" t="s">
        <v>695</v>
      </c>
      <c r="AZ94" s="105"/>
      <c r="BA94" s="105"/>
      <c r="BB94" s="105"/>
      <c r="BC94" s="105"/>
      <c r="BD94" s="105"/>
      <c r="BE94" s="105"/>
      <c r="BF94" s="105"/>
      <c r="BG94" s="105"/>
      <c r="BH94" s="105"/>
      <c r="BI94" s="105" t="s">
        <v>197</v>
      </c>
      <c r="BJ94" s="105" t="s">
        <v>197</v>
      </c>
      <c r="BK94" s="105" t="s">
        <v>698</v>
      </c>
      <c r="BL94" s="105" t="s">
        <v>699</v>
      </c>
      <c r="BM94" s="105" t="s">
        <v>700</v>
      </c>
      <c r="BN94" s="105" t="s">
        <v>701</v>
      </c>
      <c r="BO94" s="105" t="s">
        <v>704</v>
      </c>
      <c r="BP94" s="105" t="s">
        <v>703</v>
      </c>
      <c r="BQ94" s="105" t="s">
        <v>930</v>
      </c>
      <c r="BR94" s="105" t="s">
        <v>701</v>
      </c>
      <c r="BS94" s="105" t="s">
        <v>931</v>
      </c>
      <c r="BT94" s="105" t="s">
        <v>701</v>
      </c>
      <c r="BU94" s="105" t="s">
        <v>197</v>
      </c>
      <c r="BV94" s="105" t="s">
        <v>197</v>
      </c>
      <c r="BW94" s="105" t="s">
        <v>934</v>
      </c>
      <c r="BX94" s="105" t="s">
        <v>702</v>
      </c>
      <c r="BY94" s="105" t="s">
        <v>197</v>
      </c>
      <c r="BZ94" s="105" t="s">
        <v>197</v>
      </c>
      <c r="CA94" s="105" t="s">
        <v>197</v>
      </c>
      <c r="CB94" s="105" t="s">
        <v>197</v>
      </c>
      <c r="CC94" s="105" t="s">
        <v>935</v>
      </c>
      <c r="CD94" s="105" t="s">
        <v>197</v>
      </c>
      <c r="CE94" s="105" t="s">
        <v>935</v>
      </c>
      <c r="CF94" s="105" t="s">
        <v>197</v>
      </c>
      <c r="CG94" s="105" t="s">
        <v>937</v>
      </c>
      <c r="CH94" s="105" t="s">
        <v>197</v>
      </c>
      <c r="CI94" s="105" t="s">
        <v>938</v>
      </c>
      <c r="CJ94" s="105" t="s">
        <v>197</v>
      </c>
      <c r="CK94" s="105" t="s">
        <v>197</v>
      </c>
      <c r="CL94" s="105" t="s">
        <v>197</v>
      </c>
      <c r="CM94" s="105" t="s">
        <v>197</v>
      </c>
      <c r="CN94" s="105" t="s">
        <v>197</v>
      </c>
      <c r="CO94" s="105" t="s">
        <v>197</v>
      </c>
      <c r="CP94" s="105" t="s">
        <v>197</v>
      </c>
      <c r="CQ94" s="105" t="s">
        <v>197</v>
      </c>
      <c r="CR94" s="105" t="s">
        <v>703</v>
      </c>
      <c r="CS94" s="105" t="s">
        <v>197</v>
      </c>
      <c r="CT94" s="105" t="s">
        <v>703</v>
      </c>
      <c r="CU94" s="105" t="s">
        <v>814</v>
      </c>
      <c r="CV94" s="105" t="s">
        <v>197</v>
      </c>
      <c r="CW94" s="105" t="s">
        <v>197</v>
      </c>
      <c r="CX94" s="105" t="s">
        <v>703</v>
      </c>
      <c r="CY94" s="105" t="s">
        <v>710</v>
      </c>
      <c r="CZ94" s="105" t="s">
        <v>711</v>
      </c>
      <c r="DA94" s="105" t="s">
        <v>197</v>
      </c>
      <c r="DB94" s="105" t="s">
        <v>197</v>
      </c>
      <c r="DC94" s="105" t="s">
        <v>197</v>
      </c>
      <c r="DD94" s="105" t="s">
        <v>197</v>
      </c>
      <c r="DE94" s="105" t="s">
        <v>197</v>
      </c>
      <c r="DF94" s="105" t="s">
        <v>197</v>
      </c>
    </row>
    <row r="95" spans="2:110" x14ac:dyDescent="0.3">
      <c r="B95" s="104">
        <v>92</v>
      </c>
      <c r="C95" s="105"/>
      <c r="D95" s="105"/>
      <c r="E95" s="105" t="s">
        <v>197</v>
      </c>
      <c r="F95" s="105" t="s">
        <v>711</v>
      </c>
      <c r="G95" s="105" t="s">
        <v>197</v>
      </c>
      <c r="H95" s="105" t="s">
        <v>197</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813</v>
      </c>
      <c r="AI95" s="105"/>
      <c r="AJ95" s="105"/>
      <c r="AK95" s="105"/>
      <c r="AL95" s="105"/>
      <c r="AM95" s="105" t="s">
        <v>1408</v>
      </c>
      <c r="AN95" s="105" t="s">
        <v>1407</v>
      </c>
      <c r="AO95" s="105" t="s">
        <v>1409</v>
      </c>
      <c r="AP95" s="105" t="s">
        <v>197</v>
      </c>
      <c r="AQ95" s="105"/>
      <c r="AR95" s="105"/>
      <c r="AS95" s="105"/>
      <c r="AT95" s="105"/>
      <c r="AU95" s="105"/>
      <c r="AV95" s="105"/>
      <c r="AW95" s="105"/>
      <c r="AX95" s="105"/>
      <c r="AY95" s="105" t="s">
        <v>695</v>
      </c>
      <c r="AZ95" s="105"/>
      <c r="BA95" s="105"/>
      <c r="BB95" s="105"/>
      <c r="BC95" s="105"/>
      <c r="BD95" s="105"/>
      <c r="BE95" s="105"/>
      <c r="BF95" s="105"/>
      <c r="BG95" s="105"/>
      <c r="BH95" s="105"/>
      <c r="BI95" s="105" t="s">
        <v>197</v>
      </c>
      <c r="BJ95" s="105" t="s">
        <v>197</v>
      </c>
      <c r="BK95" s="105" t="s">
        <v>933</v>
      </c>
      <c r="BL95" s="105" t="s">
        <v>197</v>
      </c>
      <c r="BM95" s="105" t="s">
        <v>933</v>
      </c>
      <c r="BN95" s="105" t="s">
        <v>197</v>
      </c>
      <c r="BO95" s="105" t="s">
        <v>933</v>
      </c>
      <c r="BP95" s="105" t="s">
        <v>197</v>
      </c>
      <c r="BQ95" s="105" t="s">
        <v>933</v>
      </c>
      <c r="BR95" s="105" t="s">
        <v>197</v>
      </c>
      <c r="BS95" s="105" t="s">
        <v>933</v>
      </c>
      <c r="BT95" s="105" t="s">
        <v>197</v>
      </c>
      <c r="BU95" s="105" t="s">
        <v>197</v>
      </c>
      <c r="BV95" s="105" t="s">
        <v>197</v>
      </c>
      <c r="BW95" s="105" t="s">
        <v>933</v>
      </c>
      <c r="BX95" s="105" t="s">
        <v>197</v>
      </c>
      <c r="BY95" s="105" t="s">
        <v>197</v>
      </c>
      <c r="BZ95" s="105" t="s">
        <v>197</v>
      </c>
      <c r="CA95" s="105" t="s">
        <v>197</v>
      </c>
      <c r="CB95" s="105" t="s">
        <v>197</v>
      </c>
      <c r="CC95" s="105" t="s">
        <v>935</v>
      </c>
      <c r="CD95" s="105" t="s">
        <v>197</v>
      </c>
      <c r="CE95" s="105" t="s">
        <v>935</v>
      </c>
      <c r="CF95" s="105" t="s">
        <v>197</v>
      </c>
      <c r="CG95" s="105" t="s">
        <v>937</v>
      </c>
      <c r="CH95" s="105" t="s">
        <v>197</v>
      </c>
      <c r="CI95" s="105" t="s">
        <v>938</v>
      </c>
      <c r="CJ95" s="105" t="s">
        <v>197</v>
      </c>
      <c r="CK95" s="105" t="s">
        <v>197</v>
      </c>
      <c r="CL95" s="105" t="s">
        <v>197</v>
      </c>
      <c r="CM95" s="105" t="s">
        <v>197</v>
      </c>
      <c r="CN95" s="105" t="s">
        <v>197</v>
      </c>
      <c r="CO95" s="105" t="s">
        <v>197</v>
      </c>
      <c r="CP95" s="105" t="s">
        <v>197</v>
      </c>
      <c r="CQ95" s="105" t="s">
        <v>197</v>
      </c>
      <c r="CR95" s="105" t="s">
        <v>703</v>
      </c>
      <c r="CS95" s="105" t="s">
        <v>197</v>
      </c>
      <c r="CT95" s="105" t="s">
        <v>703</v>
      </c>
      <c r="CU95" s="105" t="s">
        <v>814</v>
      </c>
      <c r="CV95" s="105" t="s">
        <v>197</v>
      </c>
      <c r="CW95" s="105" t="s">
        <v>197</v>
      </c>
      <c r="CX95" s="105" t="s">
        <v>703</v>
      </c>
      <c r="CY95" s="105" t="s">
        <v>710</v>
      </c>
      <c r="CZ95" s="105" t="s">
        <v>711</v>
      </c>
      <c r="DA95" s="105" t="s">
        <v>197</v>
      </c>
      <c r="DB95" s="105" t="s">
        <v>197</v>
      </c>
      <c r="DC95" s="105" t="s">
        <v>197</v>
      </c>
      <c r="DD95" s="105" t="s">
        <v>197</v>
      </c>
      <c r="DE95" s="105" t="s">
        <v>197</v>
      </c>
      <c r="DF95" s="105" t="s">
        <v>197</v>
      </c>
    </row>
    <row r="96" spans="2:110" x14ac:dyDescent="0.3">
      <c r="B96" s="106">
        <v>93</v>
      </c>
      <c r="C96" s="105"/>
      <c r="D96" s="105"/>
      <c r="E96" s="105" t="s">
        <v>197</v>
      </c>
      <c r="F96" s="105" t="s">
        <v>858</v>
      </c>
      <c r="G96" s="105" t="s">
        <v>197</v>
      </c>
      <c r="H96" s="105" t="s">
        <v>197</v>
      </c>
      <c r="I96" s="105"/>
      <c r="J96" s="105"/>
      <c r="K96" s="105" t="s">
        <v>197</v>
      </c>
      <c r="L96" s="105" t="s">
        <v>866</v>
      </c>
      <c r="M96" s="105" t="s">
        <v>197</v>
      </c>
      <c r="N96" s="105" t="s">
        <v>871</v>
      </c>
      <c r="O96" s="105" t="s">
        <v>197</v>
      </c>
      <c r="P96" s="105" t="s">
        <v>858</v>
      </c>
      <c r="Q96" s="105" t="s">
        <v>197</v>
      </c>
      <c r="R96" s="105" t="s">
        <v>871</v>
      </c>
      <c r="S96" s="105" t="s">
        <v>197</v>
      </c>
      <c r="T96" s="105" t="s">
        <v>871</v>
      </c>
      <c r="U96" s="105" t="s">
        <v>197</v>
      </c>
      <c r="V96" s="105" t="s">
        <v>878</v>
      </c>
      <c r="W96" s="105" t="s">
        <v>197</v>
      </c>
      <c r="X96" s="105" t="s">
        <v>878</v>
      </c>
      <c r="Y96" s="105"/>
      <c r="Z96" s="105"/>
      <c r="AA96" s="105"/>
      <c r="AB96" s="105"/>
      <c r="AC96" s="105" t="s">
        <v>877</v>
      </c>
      <c r="AD96" s="105" t="s">
        <v>878</v>
      </c>
      <c r="AE96" s="105" t="s">
        <v>197</v>
      </c>
      <c r="AF96" s="105" t="s">
        <v>873</v>
      </c>
      <c r="AG96" s="105" t="s">
        <v>874</v>
      </c>
      <c r="AH96" s="105" t="s">
        <v>875</v>
      </c>
      <c r="AI96" s="105" t="s">
        <v>197</v>
      </c>
      <c r="AJ96" s="105" t="s">
        <v>878</v>
      </c>
      <c r="AK96" s="105" t="s">
        <v>197</v>
      </c>
      <c r="AL96" s="105" t="s">
        <v>197</v>
      </c>
      <c r="AM96" s="105" t="s">
        <v>197</v>
      </c>
      <c r="AN96" s="105" t="s">
        <v>878</v>
      </c>
      <c r="AO96" s="105" t="s">
        <v>197</v>
      </c>
      <c r="AP96" s="105" t="s">
        <v>878</v>
      </c>
      <c r="AQ96" s="105" t="s">
        <v>197</v>
      </c>
      <c r="AR96" s="105" t="s">
        <v>197</v>
      </c>
      <c r="AS96" s="105" t="s">
        <v>197</v>
      </c>
      <c r="AT96" s="105" t="s">
        <v>197</v>
      </c>
      <c r="AU96" s="105" t="s">
        <v>197</v>
      </c>
      <c r="AV96" s="105" t="s">
        <v>881</v>
      </c>
      <c r="AW96" s="105" t="s">
        <v>197</v>
      </c>
      <c r="AX96" s="105" t="s">
        <v>882</v>
      </c>
      <c r="AY96" s="105" t="s">
        <v>883</v>
      </c>
      <c r="AZ96" s="105" t="s">
        <v>881</v>
      </c>
      <c r="BA96" s="105" t="s">
        <v>885</v>
      </c>
      <c r="BB96" s="105" t="s">
        <v>881</v>
      </c>
      <c r="BC96" s="105" t="s">
        <v>197</v>
      </c>
      <c r="BD96" s="105" t="s">
        <v>881</v>
      </c>
      <c r="BE96" s="105" t="s">
        <v>197</v>
      </c>
      <c r="BF96" s="105" t="s">
        <v>881</v>
      </c>
      <c r="BG96" s="105" t="s">
        <v>884</v>
      </c>
      <c r="BH96" s="105" t="s">
        <v>881</v>
      </c>
      <c r="BI96" s="105"/>
      <c r="BJ96" s="105"/>
      <c r="BK96" s="105"/>
      <c r="BL96" s="105"/>
      <c r="BM96" s="105" t="s">
        <v>890</v>
      </c>
      <c r="BN96" s="105" t="s">
        <v>889</v>
      </c>
      <c r="BO96" s="105" t="s">
        <v>992</v>
      </c>
      <c r="BP96" s="105" t="s">
        <v>197</v>
      </c>
      <c r="BQ96" s="105" t="s">
        <v>993</v>
      </c>
      <c r="BR96" s="105" t="s">
        <v>197</v>
      </c>
      <c r="BS96" s="105" t="s">
        <v>890</v>
      </c>
      <c r="BT96" s="105" t="s">
        <v>891</v>
      </c>
      <c r="BU96" s="105" t="s">
        <v>197</v>
      </c>
      <c r="BV96" s="105" t="s">
        <v>896</v>
      </c>
      <c r="BW96" s="105" t="s">
        <v>994</v>
      </c>
      <c r="BX96" s="105" t="s">
        <v>197</v>
      </c>
      <c r="BY96" s="105" t="s">
        <v>197</v>
      </c>
      <c r="BZ96" s="105" t="s">
        <v>896</v>
      </c>
      <c r="CA96" s="105" t="s">
        <v>197</v>
      </c>
      <c r="CB96" s="105" t="s">
        <v>896</v>
      </c>
      <c r="CC96" s="105" t="s">
        <v>991</v>
      </c>
      <c r="CD96" s="105" t="s">
        <v>980</v>
      </c>
      <c r="CE96" s="105" t="s">
        <v>991</v>
      </c>
      <c r="CF96" s="105" t="s">
        <v>980</v>
      </c>
      <c r="CG96" s="105" t="s">
        <v>937</v>
      </c>
      <c r="CH96" s="105" t="s">
        <v>197</v>
      </c>
      <c r="CI96" s="105" t="s">
        <v>938</v>
      </c>
      <c r="CJ96" s="105" t="s">
        <v>197</v>
      </c>
      <c r="CK96" s="105" t="s">
        <v>892</v>
      </c>
      <c r="CL96" s="105" t="s">
        <v>891</v>
      </c>
      <c r="CM96" s="105" t="s">
        <v>197</v>
      </c>
      <c r="CN96" s="105" t="s">
        <v>197</v>
      </c>
      <c r="CO96" s="105" t="s">
        <v>898</v>
      </c>
      <c r="CP96" s="105" t="s">
        <v>897</v>
      </c>
      <c r="CQ96" s="105"/>
      <c r="CR96" s="105"/>
      <c r="CS96" s="105"/>
      <c r="CT96" s="105"/>
      <c r="CU96" s="105"/>
      <c r="CV96" s="105"/>
      <c r="CW96" s="105"/>
      <c r="CX96" s="105"/>
      <c r="CY96" s="105" t="s">
        <v>860</v>
      </c>
      <c r="CZ96" s="105" t="s">
        <v>858</v>
      </c>
      <c r="DA96" s="105"/>
      <c r="DB96" s="105"/>
      <c r="DC96" s="105"/>
      <c r="DD96" s="105"/>
      <c r="DE96" s="105"/>
      <c r="DF96" s="105"/>
    </row>
    <row r="97" spans="2:110" x14ac:dyDescent="0.3">
      <c r="B97" s="106">
        <v>94</v>
      </c>
      <c r="C97" s="105"/>
      <c r="D97" s="105"/>
      <c r="E97" s="105" t="s">
        <v>197</v>
      </c>
      <c r="F97" s="105" t="s">
        <v>858</v>
      </c>
      <c r="G97" s="105" t="s">
        <v>197</v>
      </c>
      <c r="H97" s="105" t="s">
        <v>197</v>
      </c>
      <c r="I97" s="105"/>
      <c r="J97" s="105"/>
      <c r="K97" s="105" t="s">
        <v>197</v>
      </c>
      <c r="L97" s="105" t="s">
        <v>866</v>
      </c>
      <c r="M97" s="105" t="s">
        <v>197</v>
      </c>
      <c r="N97" s="105" t="s">
        <v>871</v>
      </c>
      <c r="O97" s="105" t="s">
        <v>197</v>
      </c>
      <c r="P97" s="105" t="s">
        <v>858</v>
      </c>
      <c r="Q97" s="105" t="s">
        <v>197</v>
      </c>
      <c r="R97" s="105" t="s">
        <v>871</v>
      </c>
      <c r="S97" s="105" t="s">
        <v>197</v>
      </c>
      <c r="T97" s="105" t="s">
        <v>871</v>
      </c>
      <c r="U97" s="105" t="s">
        <v>197</v>
      </c>
      <c r="V97" s="105" t="s">
        <v>878</v>
      </c>
      <c r="W97" s="105" t="s">
        <v>197</v>
      </c>
      <c r="X97" s="105" t="s">
        <v>878</v>
      </c>
      <c r="Y97" s="105"/>
      <c r="Z97" s="105"/>
      <c r="AA97" s="105"/>
      <c r="AB97" s="105"/>
      <c r="AC97" s="105" t="s">
        <v>877</v>
      </c>
      <c r="AD97" s="105" t="s">
        <v>878</v>
      </c>
      <c r="AE97" s="105" t="s">
        <v>197</v>
      </c>
      <c r="AF97" s="105" t="s">
        <v>873</v>
      </c>
      <c r="AG97" s="105" t="s">
        <v>874</v>
      </c>
      <c r="AH97" s="105" t="s">
        <v>875</v>
      </c>
      <c r="AI97" s="105" t="s">
        <v>197</v>
      </c>
      <c r="AJ97" s="105" t="s">
        <v>878</v>
      </c>
      <c r="AK97" s="105" t="s">
        <v>197</v>
      </c>
      <c r="AL97" s="105" t="s">
        <v>197</v>
      </c>
      <c r="AM97" s="105" t="s">
        <v>197</v>
      </c>
      <c r="AN97" s="105" t="s">
        <v>878</v>
      </c>
      <c r="AO97" s="105" t="s">
        <v>197</v>
      </c>
      <c r="AP97" s="105" t="s">
        <v>878</v>
      </c>
      <c r="AQ97" s="105" t="s">
        <v>197</v>
      </c>
      <c r="AR97" s="105" t="s">
        <v>197</v>
      </c>
      <c r="AS97" s="105" t="s">
        <v>197</v>
      </c>
      <c r="AT97" s="105" t="s">
        <v>197</v>
      </c>
      <c r="AU97" s="105" t="s">
        <v>197</v>
      </c>
      <c r="AV97" s="105" t="s">
        <v>881</v>
      </c>
      <c r="AW97" s="105" t="s">
        <v>197</v>
      </c>
      <c r="AX97" s="105" t="s">
        <v>882</v>
      </c>
      <c r="AY97" s="105" t="s">
        <v>883</v>
      </c>
      <c r="AZ97" s="105" t="s">
        <v>881</v>
      </c>
      <c r="BA97" s="105" t="s">
        <v>885</v>
      </c>
      <c r="BB97" s="105" t="s">
        <v>881</v>
      </c>
      <c r="BC97" s="105" t="s">
        <v>197</v>
      </c>
      <c r="BD97" s="105" t="s">
        <v>881</v>
      </c>
      <c r="BE97" s="105" t="s">
        <v>197</v>
      </c>
      <c r="BF97" s="105" t="s">
        <v>881</v>
      </c>
      <c r="BG97" s="105" t="s">
        <v>884</v>
      </c>
      <c r="BH97" s="105" t="s">
        <v>881</v>
      </c>
      <c r="BI97" s="105"/>
      <c r="BJ97" s="105"/>
      <c r="BK97" s="105"/>
      <c r="BL97" s="105"/>
      <c r="BM97" s="105" t="s">
        <v>890</v>
      </c>
      <c r="BN97" s="105" t="s">
        <v>889</v>
      </c>
      <c r="BO97" s="105" t="s">
        <v>992</v>
      </c>
      <c r="BP97" s="105" t="s">
        <v>197</v>
      </c>
      <c r="BQ97" s="105" t="s">
        <v>993</v>
      </c>
      <c r="BR97" s="105" t="s">
        <v>197</v>
      </c>
      <c r="BS97" s="105" t="s">
        <v>890</v>
      </c>
      <c r="BT97" s="105" t="s">
        <v>891</v>
      </c>
      <c r="BU97" s="105" t="s">
        <v>197</v>
      </c>
      <c r="BV97" s="105" t="s">
        <v>896</v>
      </c>
      <c r="BW97" s="105" t="s">
        <v>994</v>
      </c>
      <c r="BX97" s="105" t="s">
        <v>197</v>
      </c>
      <c r="BY97" s="105" t="s">
        <v>197</v>
      </c>
      <c r="BZ97" s="105" t="s">
        <v>896</v>
      </c>
      <c r="CA97" s="105" t="s">
        <v>197</v>
      </c>
      <c r="CB97" s="105" t="s">
        <v>896</v>
      </c>
      <c r="CC97" s="105" t="s">
        <v>991</v>
      </c>
      <c r="CD97" s="105" t="s">
        <v>981</v>
      </c>
      <c r="CE97" s="105" t="s">
        <v>991</v>
      </c>
      <c r="CF97" s="105" t="s">
        <v>981</v>
      </c>
      <c r="CG97" s="105" t="s">
        <v>937</v>
      </c>
      <c r="CH97" s="105" t="s">
        <v>197</v>
      </c>
      <c r="CI97" s="105" t="s">
        <v>938</v>
      </c>
      <c r="CJ97" s="105" t="s">
        <v>197</v>
      </c>
      <c r="CK97" s="105" t="s">
        <v>892</v>
      </c>
      <c r="CL97" s="105" t="s">
        <v>891</v>
      </c>
      <c r="CM97" s="105" t="s">
        <v>197</v>
      </c>
      <c r="CN97" s="105" t="s">
        <v>197</v>
      </c>
      <c r="CO97" s="105" t="s">
        <v>898</v>
      </c>
      <c r="CP97" s="105" t="s">
        <v>897</v>
      </c>
      <c r="CQ97" s="105"/>
      <c r="CR97" s="105"/>
      <c r="CS97" s="105"/>
      <c r="CT97" s="105"/>
      <c r="CU97" s="105"/>
      <c r="CV97" s="105"/>
      <c r="CW97" s="105"/>
      <c r="CX97" s="105"/>
      <c r="CY97" s="105" t="s">
        <v>860</v>
      </c>
      <c r="CZ97" s="105" t="s">
        <v>858</v>
      </c>
      <c r="DA97" s="105"/>
      <c r="DB97" s="105"/>
      <c r="DC97" s="105"/>
      <c r="DD97" s="105"/>
      <c r="DE97" s="105"/>
      <c r="DF97" s="105"/>
    </row>
    <row r="98" spans="2:110" x14ac:dyDescent="0.3">
      <c r="B98" s="106">
        <v>95</v>
      </c>
      <c r="C98" s="105"/>
      <c r="D98" s="105"/>
      <c r="E98" s="105" t="s">
        <v>197</v>
      </c>
      <c r="F98" s="105" t="s">
        <v>858</v>
      </c>
      <c r="G98" s="105" t="s">
        <v>197</v>
      </c>
      <c r="H98" s="105" t="s">
        <v>197</v>
      </c>
      <c r="I98" s="105"/>
      <c r="J98" s="105"/>
      <c r="K98" s="105" t="s">
        <v>197</v>
      </c>
      <c r="L98" s="105" t="s">
        <v>866</v>
      </c>
      <c r="M98" s="105" t="s">
        <v>197</v>
      </c>
      <c r="N98" s="105" t="s">
        <v>871</v>
      </c>
      <c r="O98" s="105" t="s">
        <v>197</v>
      </c>
      <c r="P98" s="105" t="s">
        <v>858</v>
      </c>
      <c r="Q98" s="105" t="s">
        <v>197</v>
      </c>
      <c r="R98" s="105" t="s">
        <v>871</v>
      </c>
      <c r="S98" s="105" t="s">
        <v>197</v>
      </c>
      <c r="T98" s="105" t="s">
        <v>871</v>
      </c>
      <c r="U98" s="105" t="s">
        <v>197</v>
      </c>
      <c r="V98" s="105" t="s">
        <v>878</v>
      </c>
      <c r="W98" s="105" t="s">
        <v>197</v>
      </c>
      <c r="X98" s="105" t="s">
        <v>878</v>
      </c>
      <c r="Y98" s="105"/>
      <c r="Z98" s="105"/>
      <c r="AA98" s="105"/>
      <c r="AB98" s="105"/>
      <c r="AC98" s="105" t="s">
        <v>877</v>
      </c>
      <c r="AD98" s="105" t="s">
        <v>878</v>
      </c>
      <c r="AE98" s="105" t="s">
        <v>197</v>
      </c>
      <c r="AF98" s="105" t="s">
        <v>873</v>
      </c>
      <c r="AG98" s="105" t="s">
        <v>874</v>
      </c>
      <c r="AH98" s="105" t="s">
        <v>875</v>
      </c>
      <c r="AI98" s="105" t="s">
        <v>197</v>
      </c>
      <c r="AJ98" s="105" t="s">
        <v>878</v>
      </c>
      <c r="AK98" s="105" t="s">
        <v>197</v>
      </c>
      <c r="AL98" s="105" t="s">
        <v>197</v>
      </c>
      <c r="AM98" s="105" t="s">
        <v>197</v>
      </c>
      <c r="AN98" s="105" t="s">
        <v>878</v>
      </c>
      <c r="AO98" s="105" t="s">
        <v>197</v>
      </c>
      <c r="AP98" s="105" t="s">
        <v>878</v>
      </c>
      <c r="AQ98" s="105" t="s">
        <v>197</v>
      </c>
      <c r="AR98" s="105" t="s">
        <v>197</v>
      </c>
      <c r="AS98" s="105" t="s">
        <v>197</v>
      </c>
      <c r="AT98" s="105" t="s">
        <v>197</v>
      </c>
      <c r="AU98" s="105" t="s">
        <v>197</v>
      </c>
      <c r="AV98" s="105" t="s">
        <v>881</v>
      </c>
      <c r="AW98" s="105" t="s">
        <v>197</v>
      </c>
      <c r="AX98" s="105" t="s">
        <v>882</v>
      </c>
      <c r="AY98" s="105" t="s">
        <v>883</v>
      </c>
      <c r="AZ98" s="105" t="s">
        <v>881</v>
      </c>
      <c r="BA98" s="105" t="s">
        <v>885</v>
      </c>
      <c r="BB98" s="105" t="s">
        <v>881</v>
      </c>
      <c r="BC98" s="105" t="s">
        <v>197</v>
      </c>
      <c r="BD98" s="105" t="s">
        <v>881</v>
      </c>
      <c r="BE98" s="105" t="s">
        <v>197</v>
      </c>
      <c r="BF98" s="105" t="s">
        <v>881</v>
      </c>
      <c r="BG98" s="105" t="s">
        <v>884</v>
      </c>
      <c r="BH98" s="105" t="s">
        <v>881</v>
      </c>
      <c r="BI98" s="105"/>
      <c r="BJ98" s="105"/>
      <c r="BK98" s="105"/>
      <c r="BL98" s="105"/>
      <c r="BM98" s="105" t="s">
        <v>890</v>
      </c>
      <c r="BN98" s="105" t="s">
        <v>889</v>
      </c>
      <c r="BO98" s="105" t="s">
        <v>992</v>
      </c>
      <c r="BP98" s="105" t="s">
        <v>197</v>
      </c>
      <c r="BQ98" s="105" t="s">
        <v>993</v>
      </c>
      <c r="BR98" s="105" t="s">
        <v>197</v>
      </c>
      <c r="BS98" s="105" t="s">
        <v>890</v>
      </c>
      <c r="BT98" s="105" t="s">
        <v>891</v>
      </c>
      <c r="BU98" s="105" t="s">
        <v>197</v>
      </c>
      <c r="BV98" s="105" t="s">
        <v>896</v>
      </c>
      <c r="BW98" s="105" t="s">
        <v>994</v>
      </c>
      <c r="BX98" s="105" t="s">
        <v>197</v>
      </c>
      <c r="BY98" s="105" t="s">
        <v>197</v>
      </c>
      <c r="BZ98" s="105" t="s">
        <v>896</v>
      </c>
      <c r="CA98" s="105" t="s">
        <v>197</v>
      </c>
      <c r="CB98" s="105" t="s">
        <v>896</v>
      </c>
      <c r="CC98" s="105" t="s">
        <v>991</v>
      </c>
      <c r="CD98" s="105" t="s">
        <v>982</v>
      </c>
      <c r="CE98" s="105" t="s">
        <v>991</v>
      </c>
      <c r="CF98" s="105" t="s">
        <v>982</v>
      </c>
      <c r="CG98" s="105" t="s">
        <v>937</v>
      </c>
      <c r="CH98" s="105" t="s">
        <v>197</v>
      </c>
      <c r="CI98" s="105" t="s">
        <v>938</v>
      </c>
      <c r="CJ98" s="105" t="s">
        <v>197</v>
      </c>
      <c r="CK98" s="105" t="s">
        <v>892</v>
      </c>
      <c r="CL98" s="105" t="s">
        <v>891</v>
      </c>
      <c r="CM98" s="105" t="s">
        <v>197</v>
      </c>
      <c r="CN98" s="105" t="s">
        <v>197</v>
      </c>
      <c r="CO98" s="105" t="s">
        <v>898</v>
      </c>
      <c r="CP98" s="105" t="s">
        <v>897</v>
      </c>
      <c r="CQ98" s="105"/>
      <c r="CR98" s="105"/>
      <c r="CS98" s="105"/>
      <c r="CT98" s="105"/>
      <c r="CU98" s="105"/>
      <c r="CV98" s="105"/>
      <c r="CW98" s="105"/>
      <c r="CX98" s="105"/>
      <c r="CY98" s="105" t="s">
        <v>860</v>
      </c>
      <c r="CZ98" s="105" t="s">
        <v>858</v>
      </c>
      <c r="DA98" s="105"/>
      <c r="DB98" s="105"/>
      <c r="DC98" s="105"/>
      <c r="DD98" s="105"/>
      <c r="DE98" s="105"/>
      <c r="DF98" s="105"/>
    </row>
    <row r="99" spans="2:110" x14ac:dyDescent="0.3">
      <c r="B99" s="106">
        <v>96</v>
      </c>
      <c r="C99" s="105"/>
      <c r="D99" s="105"/>
      <c r="E99" s="105" t="s">
        <v>197</v>
      </c>
      <c r="F99" s="105" t="s">
        <v>858</v>
      </c>
      <c r="G99" s="105" t="s">
        <v>197</v>
      </c>
      <c r="H99" s="105" t="s">
        <v>197</v>
      </c>
      <c r="I99" s="105"/>
      <c r="J99" s="105"/>
      <c r="K99" s="105" t="s">
        <v>197</v>
      </c>
      <c r="L99" s="105" t="s">
        <v>866</v>
      </c>
      <c r="M99" s="105" t="s">
        <v>197</v>
      </c>
      <c r="N99" s="105" t="s">
        <v>871</v>
      </c>
      <c r="O99" s="105" t="s">
        <v>197</v>
      </c>
      <c r="P99" s="105" t="s">
        <v>858</v>
      </c>
      <c r="Q99" s="105" t="s">
        <v>197</v>
      </c>
      <c r="R99" s="105" t="s">
        <v>871</v>
      </c>
      <c r="S99" s="105" t="s">
        <v>197</v>
      </c>
      <c r="T99" s="105" t="s">
        <v>871</v>
      </c>
      <c r="U99" s="105" t="s">
        <v>197</v>
      </c>
      <c r="V99" s="105" t="s">
        <v>878</v>
      </c>
      <c r="W99" s="105" t="s">
        <v>197</v>
      </c>
      <c r="X99" s="105" t="s">
        <v>878</v>
      </c>
      <c r="Y99" s="105"/>
      <c r="Z99" s="105"/>
      <c r="AA99" s="105"/>
      <c r="AB99" s="105"/>
      <c r="AC99" s="105" t="s">
        <v>877</v>
      </c>
      <c r="AD99" s="105" t="s">
        <v>878</v>
      </c>
      <c r="AE99" s="105" t="s">
        <v>197</v>
      </c>
      <c r="AF99" s="105" t="s">
        <v>873</v>
      </c>
      <c r="AG99" s="105" t="s">
        <v>874</v>
      </c>
      <c r="AH99" s="105" t="s">
        <v>875</v>
      </c>
      <c r="AI99" s="105" t="s">
        <v>197</v>
      </c>
      <c r="AJ99" s="105" t="s">
        <v>878</v>
      </c>
      <c r="AK99" s="105" t="s">
        <v>197</v>
      </c>
      <c r="AL99" s="105" t="s">
        <v>197</v>
      </c>
      <c r="AM99" s="105" t="s">
        <v>197</v>
      </c>
      <c r="AN99" s="105" t="s">
        <v>878</v>
      </c>
      <c r="AO99" s="105" t="s">
        <v>197</v>
      </c>
      <c r="AP99" s="105" t="s">
        <v>878</v>
      </c>
      <c r="AQ99" s="105" t="s">
        <v>197</v>
      </c>
      <c r="AR99" s="105" t="s">
        <v>197</v>
      </c>
      <c r="AS99" s="105" t="s">
        <v>197</v>
      </c>
      <c r="AT99" s="105" t="s">
        <v>197</v>
      </c>
      <c r="AU99" s="105" t="s">
        <v>197</v>
      </c>
      <c r="AV99" s="105" t="s">
        <v>881</v>
      </c>
      <c r="AW99" s="105" t="s">
        <v>197</v>
      </c>
      <c r="AX99" s="105" t="s">
        <v>882</v>
      </c>
      <c r="AY99" s="105" t="s">
        <v>883</v>
      </c>
      <c r="AZ99" s="105" t="s">
        <v>881</v>
      </c>
      <c r="BA99" s="105" t="s">
        <v>885</v>
      </c>
      <c r="BB99" s="105" t="s">
        <v>881</v>
      </c>
      <c r="BC99" s="105" t="s">
        <v>197</v>
      </c>
      <c r="BD99" s="105" t="s">
        <v>881</v>
      </c>
      <c r="BE99" s="105" t="s">
        <v>197</v>
      </c>
      <c r="BF99" s="105" t="s">
        <v>881</v>
      </c>
      <c r="BG99" s="105" t="s">
        <v>884</v>
      </c>
      <c r="BH99" s="105" t="s">
        <v>881</v>
      </c>
      <c r="BI99" s="105"/>
      <c r="BJ99" s="105"/>
      <c r="BK99" s="105"/>
      <c r="BL99" s="105"/>
      <c r="BM99" s="105" t="s">
        <v>890</v>
      </c>
      <c r="BN99" s="105" t="s">
        <v>889</v>
      </c>
      <c r="BO99" s="105" t="s">
        <v>992</v>
      </c>
      <c r="BP99" s="105" t="s">
        <v>197</v>
      </c>
      <c r="BQ99" s="105" t="s">
        <v>993</v>
      </c>
      <c r="BR99" s="105" t="s">
        <v>197</v>
      </c>
      <c r="BS99" s="105" t="s">
        <v>890</v>
      </c>
      <c r="BT99" s="105" t="s">
        <v>891</v>
      </c>
      <c r="BU99" s="105" t="s">
        <v>197</v>
      </c>
      <c r="BV99" s="105" t="s">
        <v>896</v>
      </c>
      <c r="BW99" s="105" t="s">
        <v>994</v>
      </c>
      <c r="BX99" s="105" t="s">
        <v>197</v>
      </c>
      <c r="BY99" s="105" t="s">
        <v>197</v>
      </c>
      <c r="BZ99" s="105" t="s">
        <v>896</v>
      </c>
      <c r="CA99" s="105" t="s">
        <v>197</v>
      </c>
      <c r="CB99" s="105" t="s">
        <v>896</v>
      </c>
      <c r="CC99" s="105" t="s">
        <v>991</v>
      </c>
      <c r="CD99" s="105" t="s">
        <v>983</v>
      </c>
      <c r="CE99" s="105" t="s">
        <v>991</v>
      </c>
      <c r="CF99" s="105" t="s">
        <v>983</v>
      </c>
      <c r="CG99" s="105" t="s">
        <v>937</v>
      </c>
      <c r="CH99" s="105" t="s">
        <v>197</v>
      </c>
      <c r="CI99" s="105" t="s">
        <v>938</v>
      </c>
      <c r="CJ99" s="105" t="s">
        <v>197</v>
      </c>
      <c r="CK99" s="105" t="s">
        <v>892</v>
      </c>
      <c r="CL99" s="105" t="s">
        <v>891</v>
      </c>
      <c r="CM99" s="105" t="s">
        <v>197</v>
      </c>
      <c r="CN99" s="105" t="s">
        <v>197</v>
      </c>
      <c r="CO99" s="105" t="s">
        <v>898</v>
      </c>
      <c r="CP99" s="105" t="s">
        <v>897</v>
      </c>
      <c r="CQ99" s="105"/>
      <c r="CR99" s="105"/>
      <c r="CS99" s="105"/>
      <c r="CT99" s="105"/>
      <c r="CU99" s="105"/>
      <c r="CV99" s="105"/>
      <c r="CW99" s="105"/>
      <c r="CX99" s="105"/>
      <c r="CY99" s="105" t="s">
        <v>860</v>
      </c>
      <c r="CZ99" s="105" t="s">
        <v>858</v>
      </c>
      <c r="DA99" s="105"/>
      <c r="DB99" s="105"/>
      <c r="DC99" s="105"/>
      <c r="DD99" s="105"/>
      <c r="DE99" s="105"/>
      <c r="DF99" s="105"/>
    </row>
    <row r="100" spans="2:110" x14ac:dyDescent="0.3">
      <c r="B100" s="106">
        <v>97</v>
      </c>
      <c r="C100" s="105"/>
      <c r="D100" s="105"/>
      <c r="E100" s="105" t="s">
        <v>197</v>
      </c>
      <c r="F100" s="105" t="s">
        <v>858</v>
      </c>
      <c r="G100" s="105" t="s">
        <v>197</v>
      </c>
      <c r="H100" s="105" t="s">
        <v>197</v>
      </c>
      <c r="I100" s="105"/>
      <c r="J100" s="105"/>
      <c r="K100" s="105" t="s">
        <v>197</v>
      </c>
      <c r="L100" s="105" t="s">
        <v>866</v>
      </c>
      <c r="M100" s="105" t="s">
        <v>197</v>
      </c>
      <c r="N100" s="105" t="s">
        <v>871</v>
      </c>
      <c r="O100" s="105" t="s">
        <v>197</v>
      </c>
      <c r="P100" s="105" t="s">
        <v>858</v>
      </c>
      <c r="Q100" s="105" t="s">
        <v>197</v>
      </c>
      <c r="R100" s="105" t="s">
        <v>871</v>
      </c>
      <c r="S100" s="105" t="s">
        <v>197</v>
      </c>
      <c r="T100" s="105" t="s">
        <v>871</v>
      </c>
      <c r="U100" s="105" t="s">
        <v>197</v>
      </c>
      <c r="V100" s="105" t="s">
        <v>878</v>
      </c>
      <c r="W100" s="105" t="s">
        <v>197</v>
      </c>
      <c r="X100" s="105" t="s">
        <v>878</v>
      </c>
      <c r="Y100" s="105"/>
      <c r="Z100" s="105"/>
      <c r="AA100" s="105"/>
      <c r="AB100" s="105"/>
      <c r="AC100" s="105" t="s">
        <v>877</v>
      </c>
      <c r="AD100" s="105" t="s">
        <v>878</v>
      </c>
      <c r="AE100" s="105" t="s">
        <v>197</v>
      </c>
      <c r="AF100" s="105" t="s">
        <v>873</v>
      </c>
      <c r="AG100" s="105" t="s">
        <v>874</v>
      </c>
      <c r="AH100" s="105" t="s">
        <v>875</v>
      </c>
      <c r="AI100" s="105" t="s">
        <v>197</v>
      </c>
      <c r="AJ100" s="105" t="s">
        <v>878</v>
      </c>
      <c r="AK100" s="105" t="s">
        <v>197</v>
      </c>
      <c r="AL100" s="105" t="s">
        <v>197</v>
      </c>
      <c r="AM100" s="105" t="s">
        <v>197</v>
      </c>
      <c r="AN100" s="105" t="s">
        <v>878</v>
      </c>
      <c r="AO100" s="105" t="s">
        <v>197</v>
      </c>
      <c r="AP100" s="105" t="s">
        <v>878</v>
      </c>
      <c r="AQ100" s="105" t="s">
        <v>197</v>
      </c>
      <c r="AR100" s="105" t="s">
        <v>197</v>
      </c>
      <c r="AS100" s="105" t="s">
        <v>197</v>
      </c>
      <c r="AT100" s="105" t="s">
        <v>197</v>
      </c>
      <c r="AU100" s="105" t="s">
        <v>197</v>
      </c>
      <c r="AV100" s="105" t="s">
        <v>881</v>
      </c>
      <c r="AW100" s="105" t="s">
        <v>197</v>
      </c>
      <c r="AX100" s="105" t="s">
        <v>882</v>
      </c>
      <c r="AY100" s="105" t="s">
        <v>883</v>
      </c>
      <c r="AZ100" s="105" t="s">
        <v>881</v>
      </c>
      <c r="BA100" s="105" t="s">
        <v>885</v>
      </c>
      <c r="BB100" s="105" t="s">
        <v>881</v>
      </c>
      <c r="BC100" s="105" t="s">
        <v>197</v>
      </c>
      <c r="BD100" s="105" t="s">
        <v>881</v>
      </c>
      <c r="BE100" s="105" t="s">
        <v>197</v>
      </c>
      <c r="BF100" s="105" t="s">
        <v>881</v>
      </c>
      <c r="BG100" s="105" t="s">
        <v>884</v>
      </c>
      <c r="BH100" s="105" t="s">
        <v>881</v>
      </c>
      <c r="BI100" s="105"/>
      <c r="BJ100" s="105"/>
      <c r="BK100" s="105"/>
      <c r="BL100" s="105"/>
      <c r="BM100" s="105" t="s">
        <v>890</v>
      </c>
      <c r="BN100" s="105" t="s">
        <v>889</v>
      </c>
      <c r="BO100" s="105" t="s">
        <v>992</v>
      </c>
      <c r="BP100" s="105" t="s">
        <v>197</v>
      </c>
      <c r="BQ100" s="105" t="s">
        <v>993</v>
      </c>
      <c r="BR100" s="105" t="s">
        <v>197</v>
      </c>
      <c r="BS100" s="105" t="s">
        <v>890</v>
      </c>
      <c r="BT100" s="105" t="s">
        <v>891</v>
      </c>
      <c r="BU100" s="105" t="s">
        <v>197</v>
      </c>
      <c r="BV100" s="105" t="s">
        <v>896</v>
      </c>
      <c r="BW100" s="105" t="s">
        <v>994</v>
      </c>
      <c r="BX100" s="105" t="s">
        <v>197</v>
      </c>
      <c r="BY100" s="105" t="s">
        <v>197</v>
      </c>
      <c r="BZ100" s="105" t="s">
        <v>896</v>
      </c>
      <c r="CA100" s="105" t="s">
        <v>197</v>
      </c>
      <c r="CB100" s="105" t="s">
        <v>896</v>
      </c>
      <c r="CC100" s="105" t="s">
        <v>991</v>
      </c>
      <c r="CD100" s="105" t="s">
        <v>984</v>
      </c>
      <c r="CE100" s="105" t="s">
        <v>991</v>
      </c>
      <c r="CF100" s="105" t="s">
        <v>984</v>
      </c>
      <c r="CG100" s="105" t="s">
        <v>937</v>
      </c>
      <c r="CH100" s="105" t="s">
        <v>197</v>
      </c>
      <c r="CI100" s="105" t="s">
        <v>938</v>
      </c>
      <c r="CJ100" s="105" t="s">
        <v>197</v>
      </c>
      <c r="CK100" s="105" t="s">
        <v>892</v>
      </c>
      <c r="CL100" s="105" t="s">
        <v>891</v>
      </c>
      <c r="CM100" s="105" t="s">
        <v>197</v>
      </c>
      <c r="CN100" s="105" t="s">
        <v>197</v>
      </c>
      <c r="CO100" s="105" t="s">
        <v>898</v>
      </c>
      <c r="CP100" s="105" t="s">
        <v>897</v>
      </c>
      <c r="CQ100" s="105"/>
      <c r="CR100" s="105"/>
      <c r="CS100" s="105"/>
      <c r="CT100" s="105"/>
      <c r="CU100" s="105"/>
      <c r="CV100" s="105"/>
      <c r="CW100" s="105"/>
      <c r="CX100" s="105"/>
      <c r="CY100" s="105" t="s">
        <v>860</v>
      </c>
      <c r="CZ100" s="105" t="s">
        <v>858</v>
      </c>
      <c r="DA100" s="105"/>
      <c r="DB100" s="105"/>
      <c r="DC100" s="105"/>
      <c r="DD100" s="105"/>
      <c r="DE100" s="105"/>
      <c r="DF100" s="105"/>
    </row>
    <row r="101" spans="2:110" x14ac:dyDescent="0.3">
      <c r="B101" s="106">
        <v>98</v>
      </c>
      <c r="C101" s="105"/>
      <c r="D101" s="105"/>
      <c r="E101" s="105" t="s">
        <v>197</v>
      </c>
      <c r="F101" s="105" t="s">
        <v>858</v>
      </c>
      <c r="G101" s="105" t="s">
        <v>197</v>
      </c>
      <c r="H101" s="105" t="s">
        <v>197</v>
      </c>
      <c r="I101" s="105"/>
      <c r="J101" s="105"/>
      <c r="K101" s="105" t="s">
        <v>197</v>
      </c>
      <c r="L101" s="105" t="s">
        <v>866</v>
      </c>
      <c r="M101" s="105" t="s">
        <v>197</v>
      </c>
      <c r="N101" s="105" t="s">
        <v>871</v>
      </c>
      <c r="O101" s="105" t="s">
        <v>197</v>
      </c>
      <c r="P101" s="105" t="s">
        <v>858</v>
      </c>
      <c r="Q101" s="105" t="s">
        <v>197</v>
      </c>
      <c r="R101" s="105" t="s">
        <v>871</v>
      </c>
      <c r="S101" s="105" t="s">
        <v>197</v>
      </c>
      <c r="T101" s="105" t="s">
        <v>871</v>
      </c>
      <c r="U101" s="105" t="s">
        <v>197</v>
      </c>
      <c r="V101" s="105" t="s">
        <v>878</v>
      </c>
      <c r="W101" s="105" t="s">
        <v>197</v>
      </c>
      <c r="X101" s="105" t="s">
        <v>878</v>
      </c>
      <c r="Y101" s="105"/>
      <c r="Z101" s="105"/>
      <c r="AA101" s="105"/>
      <c r="AB101" s="105"/>
      <c r="AC101" s="105" t="s">
        <v>877</v>
      </c>
      <c r="AD101" s="105" t="s">
        <v>878</v>
      </c>
      <c r="AE101" s="105" t="s">
        <v>197</v>
      </c>
      <c r="AF101" s="105" t="s">
        <v>873</v>
      </c>
      <c r="AG101" s="105" t="s">
        <v>874</v>
      </c>
      <c r="AH101" s="105" t="s">
        <v>875</v>
      </c>
      <c r="AI101" s="105" t="s">
        <v>197</v>
      </c>
      <c r="AJ101" s="105" t="s">
        <v>878</v>
      </c>
      <c r="AK101" s="105" t="s">
        <v>197</v>
      </c>
      <c r="AL101" s="105" t="s">
        <v>197</v>
      </c>
      <c r="AM101" s="105" t="s">
        <v>197</v>
      </c>
      <c r="AN101" s="105" t="s">
        <v>878</v>
      </c>
      <c r="AO101" s="105" t="s">
        <v>197</v>
      </c>
      <c r="AP101" s="105" t="s">
        <v>878</v>
      </c>
      <c r="AQ101" s="105" t="s">
        <v>197</v>
      </c>
      <c r="AR101" s="105" t="s">
        <v>197</v>
      </c>
      <c r="AS101" s="105" t="s">
        <v>197</v>
      </c>
      <c r="AT101" s="105" t="s">
        <v>197</v>
      </c>
      <c r="AU101" s="105" t="s">
        <v>197</v>
      </c>
      <c r="AV101" s="105" t="s">
        <v>881</v>
      </c>
      <c r="AW101" s="105" t="s">
        <v>197</v>
      </c>
      <c r="AX101" s="105" t="s">
        <v>882</v>
      </c>
      <c r="AY101" s="105" t="s">
        <v>883</v>
      </c>
      <c r="AZ101" s="105" t="s">
        <v>881</v>
      </c>
      <c r="BA101" s="105" t="s">
        <v>885</v>
      </c>
      <c r="BB101" s="105" t="s">
        <v>881</v>
      </c>
      <c r="BC101" s="105" t="s">
        <v>197</v>
      </c>
      <c r="BD101" s="105" t="s">
        <v>881</v>
      </c>
      <c r="BE101" s="105" t="s">
        <v>197</v>
      </c>
      <c r="BF101" s="105" t="s">
        <v>881</v>
      </c>
      <c r="BG101" s="105" t="s">
        <v>884</v>
      </c>
      <c r="BH101" s="105" t="s">
        <v>881</v>
      </c>
      <c r="BI101" s="105"/>
      <c r="BJ101" s="105"/>
      <c r="BK101" s="105"/>
      <c r="BL101" s="105"/>
      <c r="BM101" s="105" t="s">
        <v>890</v>
      </c>
      <c r="BN101" s="105" t="s">
        <v>889</v>
      </c>
      <c r="BO101" s="105" t="s">
        <v>992</v>
      </c>
      <c r="BP101" s="105" t="s">
        <v>197</v>
      </c>
      <c r="BQ101" s="105" t="s">
        <v>993</v>
      </c>
      <c r="BR101" s="105" t="s">
        <v>197</v>
      </c>
      <c r="BS101" s="105" t="s">
        <v>890</v>
      </c>
      <c r="BT101" s="105" t="s">
        <v>891</v>
      </c>
      <c r="BU101" s="105" t="s">
        <v>197</v>
      </c>
      <c r="BV101" s="105" t="s">
        <v>896</v>
      </c>
      <c r="BW101" s="105" t="s">
        <v>994</v>
      </c>
      <c r="BX101" s="105" t="s">
        <v>197</v>
      </c>
      <c r="BY101" s="105" t="s">
        <v>197</v>
      </c>
      <c r="BZ101" s="105" t="s">
        <v>896</v>
      </c>
      <c r="CA101" s="105" t="s">
        <v>197</v>
      </c>
      <c r="CB101" s="105" t="s">
        <v>896</v>
      </c>
      <c r="CC101" s="105" t="s">
        <v>991</v>
      </c>
      <c r="CD101" s="105" t="s">
        <v>985</v>
      </c>
      <c r="CE101" s="105" t="s">
        <v>991</v>
      </c>
      <c r="CF101" s="105" t="s">
        <v>985</v>
      </c>
      <c r="CG101" s="105" t="s">
        <v>937</v>
      </c>
      <c r="CH101" s="105" t="s">
        <v>197</v>
      </c>
      <c r="CI101" s="105" t="s">
        <v>938</v>
      </c>
      <c r="CJ101" s="105" t="s">
        <v>197</v>
      </c>
      <c r="CK101" s="105" t="s">
        <v>892</v>
      </c>
      <c r="CL101" s="105" t="s">
        <v>891</v>
      </c>
      <c r="CM101" s="105" t="s">
        <v>197</v>
      </c>
      <c r="CN101" s="105" t="s">
        <v>197</v>
      </c>
      <c r="CO101" s="105" t="s">
        <v>898</v>
      </c>
      <c r="CP101" s="105" t="s">
        <v>897</v>
      </c>
      <c r="CQ101" s="105"/>
      <c r="CR101" s="105"/>
      <c r="CS101" s="105"/>
      <c r="CT101" s="105"/>
      <c r="CU101" s="105"/>
      <c r="CV101" s="105"/>
      <c r="CW101" s="105"/>
      <c r="CX101" s="105"/>
      <c r="CY101" s="105" t="s">
        <v>860</v>
      </c>
      <c r="CZ101" s="105" t="s">
        <v>858</v>
      </c>
      <c r="DA101" s="105"/>
      <c r="DB101" s="105"/>
      <c r="DC101" s="105"/>
      <c r="DD101" s="105"/>
      <c r="DE101" s="105"/>
      <c r="DF101" s="105"/>
    </row>
    <row r="102" spans="2:110" x14ac:dyDescent="0.3">
      <c r="B102" s="106">
        <v>99</v>
      </c>
      <c r="C102" s="105"/>
      <c r="D102" s="105"/>
      <c r="E102" s="105" t="s">
        <v>197</v>
      </c>
      <c r="F102" s="105" t="s">
        <v>858</v>
      </c>
      <c r="G102" s="105" t="s">
        <v>197</v>
      </c>
      <c r="H102" s="105" t="s">
        <v>197</v>
      </c>
      <c r="I102" s="105"/>
      <c r="J102" s="105"/>
      <c r="K102" s="105" t="s">
        <v>197</v>
      </c>
      <c r="L102" s="105" t="s">
        <v>866</v>
      </c>
      <c r="M102" s="105" t="s">
        <v>197</v>
      </c>
      <c r="N102" s="105" t="s">
        <v>871</v>
      </c>
      <c r="O102" s="105" t="s">
        <v>197</v>
      </c>
      <c r="P102" s="105" t="s">
        <v>858</v>
      </c>
      <c r="Q102" s="105" t="s">
        <v>197</v>
      </c>
      <c r="R102" s="105" t="s">
        <v>871</v>
      </c>
      <c r="S102" s="105" t="s">
        <v>197</v>
      </c>
      <c r="T102" s="105" t="s">
        <v>871</v>
      </c>
      <c r="U102" s="105" t="s">
        <v>197</v>
      </c>
      <c r="V102" s="105" t="s">
        <v>878</v>
      </c>
      <c r="W102" s="105" t="s">
        <v>197</v>
      </c>
      <c r="X102" s="105" t="s">
        <v>878</v>
      </c>
      <c r="Y102" s="105"/>
      <c r="Z102" s="105"/>
      <c r="AA102" s="105"/>
      <c r="AB102" s="105"/>
      <c r="AC102" s="105" t="s">
        <v>877</v>
      </c>
      <c r="AD102" s="105" t="s">
        <v>878</v>
      </c>
      <c r="AE102" s="105" t="s">
        <v>197</v>
      </c>
      <c r="AF102" s="105" t="s">
        <v>873</v>
      </c>
      <c r="AG102" s="105" t="s">
        <v>874</v>
      </c>
      <c r="AH102" s="105" t="s">
        <v>875</v>
      </c>
      <c r="AI102" s="105" t="s">
        <v>197</v>
      </c>
      <c r="AJ102" s="105" t="s">
        <v>878</v>
      </c>
      <c r="AK102" s="105" t="s">
        <v>197</v>
      </c>
      <c r="AL102" s="105" t="s">
        <v>197</v>
      </c>
      <c r="AM102" s="105" t="s">
        <v>197</v>
      </c>
      <c r="AN102" s="105" t="s">
        <v>878</v>
      </c>
      <c r="AO102" s="105" t="s">
        <v>197</v>
      </c>
      <c r="AP102" s="105" t="s">
        <v>878</v>
      </c>
      <c r="AQ102" s="105" t="s">
        <v>197</v>
      </c>
      <c r="AR102" s="105" t="s">
        <v>197</v>
      </c>
      <c r="AS102" s="105" t="s">
        <v>197</v>
      </c>
      <c r="AT102" s="105" t="s">
        <v>197</v>
      </c>
      <c r="AU102" s="105" t="s">
        <v>197</v>
      </c>
      <c r="AV102" s="105" t="s">
        <v>881</v>
      </c>
      <c r="AW102" s="105" t="s">
        <v>197</v>
      </c>
      <c r="AX102" s="105" t="s">
        <v>882</v>
      </c>
      <c r="AY102" s="105" t="s">
        <v>883</v>
      </c>
      <c r="AZ102" s="105" t="s">
        <v>881</v>
      </c>
      <c r="BA102" s="105" t="s">
        <v>885</v>
      </c>
      <c r="BB102" s="105" t="s">
        <v>881</v>
      </c>
      <c r="BC102" s="105" t="s">
        <v>197</v>
      </c>
      <c r="BD102" s="105" t="s">
        <v>881</v>
      </c>
      <c r="BE102" s="105" t="s">
        <v>197</v>
      </c>
      <c r="BF102" s="105" t="s">
        <v>881</v>
      </c>
      <c r="BG102" s="105" t="s">
        <v>884</v>
      </c>
      <c r="BH102" s="105" t="s">
        <v>881</v>
      </c>
      <c r="BI102" s="105"/>
      <c r="BJ102" s="105"/>
      <c r="BK102" s="105"/>
      <c r="BL102" s="105"/>
      <c r="BM102" s="105" t="s">
        <v>890</v>
      </c>
      <c r="BN102" s="105" t="s">
        <v>889</v>
      </c>
      <c r="BO102" s="105" t="s">
        <v>992</v>
      </c>
      <c r="BP102" s="105" t="s">
        <v>197</v>
      </c>
      <c r="BQ102" s="105" t="s">
        <v>993</v>
      </c>
      <c r="BR102" s="105" t="s">
        <v>197</v>
      </c>
      <c r="BS102" s="105" t="s">
        <v>890</v>
      </c>
      <c r="BT102" s="105" t="s">
        <v>891</v>
      </c>
      <c r="BU102" s="105" t="s">
        <v>197</v>
      </c>
      <c r="BV102" s="105" t="s">
        <v>896</v>
      </c>
      <c r="BW102" s="105" t="s">
        <v>994</v>
      </c>
      <c r="BX102" s="105" t="s">
        <v>197</v>
      </c>
      <c r="BY102" s="105" t="s">
        <v>197</v>
      </c>
      <c r="BZ102" s="105" t="s">
        <v>896</v>
      </c>
      <c r="CA102" s="105" t="s">
        <v>197</v>
      </c>
      <c r="CB102" s="105" t="s">
        <v>896</v>
      </c>
      <c r="CC102" s="105" t="s">
        <v>991</v>
      </c>
      <c r="CD102" s="105" t="s">
        <v>986</v>
      </c>
      <c r="CE102" s="105" t="s">
        <v>991</v>
      </c>
      <c r="CF102" s="105" t="s">
        <v>986</v>
      </c>
      <c r="CG102" s="105" t="s">
        <v>937</v>
      </c>
      <c r="CH102" s="105" t="s">
        <v>197</v>
      </c>
      <c r="CI102" s="105" t="s">
        <v>938</v>
      </c>
      <c r="CJ102" s="105" t="s">
        <v>197</v>
      </c>
      <c r="CK102" s="105" t="s">
        <v>892</v>
      </c>
      <c r="CL102" s="105" t="s">
        <v>891</v>
      </c>
      <c r="CM102" s="105" t="s">
        <v>197</v>
      </c>
      <c r="CN102" s="105" t="s">
        <v>197</v>
      </c>
      <c r="CO102" s="105" t="s">
        <v>898</v>
      </c>
      <c r="CP102" s="105" t="s">
        <v>897</v>
      </c>
      <c r="CQ102" s="105"/>
      <c r="CR102" s="105"/>
      <c r="CS102" s="105"/>
      <c r="CT102" s="105"/>
      <c r="CU102" s="105"/>
      <c r="CV102" s="105"/>
      <c r="CW102" s="105"/>
      <c r="CX102" s="105"/>
      <c r="CY102" s="105" t="s">
        <v>860</v>
      </c>
      <c r="CZ102" s="105" t="s">
        <v>858</v>
      </c>
      <c r="DA102" s="105"/>
      <c r="DB102" s="105"/>
      <c r="DC102" s="105"/>
      <c r="DD102" s="105"/>
      <c r="DE102" s="105"/>
      <c r="DF102" s="105"/>
    </row>
    <row r="103" spans="2:110" x14ac:dyDescent="0.3">
      <c r="B103" s="106">
        <v>100</v>
      </c>
      <c r="C103" s="105"/>
      <c r="D103" s="105"/>
      <c r="E103" s="105" t="s">
        <v>197</v>
      </c>
      <c r="F103" s="105" t="s">
        <v>858</v>
      </c>
      <c r="G103" s="105" t="s">
        <v>197</v>
      </c>
      <c r="H103" s="105" t="s">
        <v>197</v>
      </c>
      <c r="I103" s="105"/>
      <c r="J103" s="105"/>
      <c r="K103" s="105" t="s">
        <v>197</v>
      </c>
      <c r="L103" s="105" t="s">
        <v>866</v>
      </c>
      <c r="M103" s="105" t="s">
        <v>197</v>
      </c>
      <c r="N103" s="105" t="s">
        <v>871</v>
      </c>
      <c r="O103" s="105" t="s">
        <v>197</v>
      </c>
      <c r="P103" s="105" t="s">
        <v>858</v>
      </c>
      <c r="Q103" s="105" t="s">
        <v>197</v>
      </c>
      <c r="R103" s="105" t="s">
        <v>871</v>
      </c>
      <c r="S103" s="105" t="s">
        <v>197</v>
      </c>
      <c r="T103" s="105" t="s">
        <v>871</v>
      </c>
      <c r="U103" s="105" t="s">
        <v>197</v>
      </c>
      <c r="V103" s="105" t="s">
        <v>878</v>
      </c>
      <c r="W103" s="105" t="s">
        <v>197</v>
      </c>
      <c r="X103" s="105" t="s">
        <v>878</v>
      </c>
      <c r="Y103" s="105"/>
      <c r="Z103" s="105"/>
      <c r="AA103" s="105"/>
      <c r="AB103" s="105"/>
      <c r="AC103" s="105" t="s">
        <v>877</v>
      </c>
      <c r="AD103" s="105" t="s">
        <v>878</v>
      </c>
      <c r="AE103" s="105" t="s">
        <v>197</v>
      </c>
      <c r="AF103" s="105" t="s">
        <v>873</v>
      </c>
      <c r="AG103" s="105" t="s">
        <v>874</v>
      </c>
      <c r="AH103" s="105" t="s">
        <v>875</v>
      </c>
      <c r="AI103" s="105" t="s">
        <v>197</v>
      </c>
      <c r="AJ103" s="105" t="s">
        <v>878</v>
      </c>
      <c r="AK103" s="105" t="s">
        <v>197</v>
      </c>
      <c r="AL103" s="105" t="s">
        <v>197</v>
      </c>
      <c r="AM103" s="105" t="s">
        <v>197</v>
      </c>
      <c r="AN103" s="105" t="s">
        <v>878</v>
      </c>
      <c r="AO103" s="105" t="s">
        <v>197</v>
      </c>
      <c r="AP103" s="105" t="s">
        <v>878</v>
      </c>
      <c r="AQ103" s="105" t="s">
        <v>197</v>
      </c>
      <c r="AR103" s="105" t="s">
        <v>197</v>
      </c>
      <c r="AS103" s="105" t="s">
        <v>197</v>
      </c>
      <c r="AT103" s="105" t="s">
        <v>197</v>
      </c>
      <c r="AU103" s="105" t="s">
        <v>197</v>
      </c>
      <c r="AV103" s="105" t="s">
        <v>881</v>
      </c>
      <c r="AW103" s="105" t="s">
        <v>197</v>
      </c>
      <c r="AX103" s="105" t="s">
        <v>882</v>
      </c>
      <c r="AY103" s="105" t="s">
        <v>883</v>
      </c>
      <c r="AZ103" s="105" t="s">
        <v>881</v>
      </c>
      <c r="BA103" s="105" t="s">
        <v>885</v>
      </c>
      <c r="BB103" s="105" t="s">
        <v>881</v>
      </c>
      <c r="BC103" s="105" t="s">
        <v>197</v>
      </c>
      <c r="BD103" s="105" t="s">
        <v>881</v>
      </c>
      <c r="BE103" s="105" t="s">
        <v>197</v>
      </c>
      <c r="BF103" s="105" t="s">
        <v>881</v>
      </c>
      <c r="BG103" s="105" t="s">
        <v>884</v>
      </c>
      <c r="BH103" s="105" t="s">
        <v>881</v>
      </c>
      <c r="BI103" s="105"/>
      <c r="BJ103" s="105"/>
      <c r="BK103" s="105"/>
      <c r="BL103" s="105"/>
      <c r="BM103" s="105" t="s">
        <v>890</v>
      </c>
      <c r="BN103" s="105" t="s">
        <v>889</v>
      </c>
      <c r="BO103" s="105" t="s">
        <v>992</v>
      </c>
      <c r="BP103" s="105" t="s">
        <v>197</v>
      </c>
      <c r="BQ103" s="105" t="s">
        <v>993</v>
      </c>
      <c r="BR103" s="105" t="s">
        <v>197</v>
      </c>
      <c r="BS103" s="105" t="s">
        <v>890</v>
      </c>
      <c r="BT103" s="105" t="s">
        <v>891</v>
      </c>
      <c r="BU103" s="105" t="s">
        <v>197</v>
      </c>
      <c r="BV103" s="105" t="s">
        <v>896</v>
      </c>
      <c r="BW103" s="105" t="s">
        <v>994</v>
      </c>
      <c r="BX103" s="105" t="s">
        <v>197</v>
      </c>
      <c r="BY103" s="105" t="s">
        <v>197</v>
      </c>
      <c r="BZ103" s="105" t="s">
        <v>896</v>
      </c>
      <c r="CA103" s="105" t="s">
        <v>197</v>
      </c>
      <c r="CB103" s="105" t="s">
        <v>896</v>
      </c>
      <c r="CC103" s="105" t="s">
        <v>991</v>
      </c>
      <c r="CD103" s="105" t="s">
        <v>987</v>
      </c>
      <c r="CE103" s="105" t="s">
        <v>991</v>
      </c>
      <c r="CF103" s="105" t="s">
        <v>987</v>
      </c>
      <c r="CG103" s="105" t="s">
        <v>937</v>
      </c>
      <c r="CH103" s="105" t="s">
        <v>197</v>
      </c>
      <c r="CI103" s="105" t="s">
        <v>938</v>
      </c>
      <c r="CJ103" s="105" t="s">
        <v>197</v>
      </c>
      <c r="CK103" s="105" t="s">
        <v>892</v>
      </c>
      <c r="CL103" s="105" t="s">
        <v>891</v>
      </c>
      <c r="CM103" s="105" t="s">
        <v>197</v>
      </c>
      <c r="CN103" s="105" t="s">
        <v>197</v>
      </c>
      <c r="CO103" s="105" t="s">
        <v>898</v>
      </c>
      <c r="CP103" s="105" t="s">
        <v>897</v>
      </c>
      <c r="CQ103" s="105"/>
      <c r="CR103" s="105"/>
      <c r="CS103" s="105"/>
      <c r="CT103" s="105"/>
      <c r="CU103" s="105"/>
      <c r="CV103" s="105"/>
      <c r="CW103" s="105"/>
      <c r="CX103" s="105"/>
      <c r="CY103" s="105" t="s">
        <v>860</v>
      </c>
      <c r="CZ103" s="105" t="s">
        <v>858</v>
      </c>
      <c r="DA103" s="105"/>
      <c r="DB103" s="105"/>
      <c r="DC103" s="105"/>
      <c r="DD103" s="105"/>
      <c r="DE103" s="105"/>
      <c r="DF103" s="105"/>
    </row>
    <row r="104" spans="2:110" x14ac:dyDescent="0.3">
      <c r="B104" s="106">
        <v>101</v>
      </c>
      <c r="C104" s="105"/>
      <c r="D104" s="105"/>
      <c r="E104" s="105" t="s">
        <v>197</v>
      </c>
      <c r="F104" s="105" t="s">
        <v>858</v>
      </c>
      <c r="G104" s="105" t="s">
        <v>197</v>
      </c>
      <c r="H104" s="105" t="s">
        <v>197</v>
      </c>
      <c r="I104" s="105"/>
      <c r="J104" s="105"/>
      <c r="K104" s="105" t="s">
        <v>197</v>
      </c>
      <c r="L104" s="105" t="s">
        <v>866</v>
      </c>
      <c r="M104" s="105" t="s">
        <v>197</v>
      </c>
      <c r="N104" s="105" t="s">
        <v>871</v>
      </c>
      <c r="O104" s="105" t="s">
        <v>197</v>
      </c>
      <c r="P104" s="105" t="s">
        <v>858</v>
      </c>
      <c r="Q104" s="105" t="s">
        <v>197</v>
      </c>
      <c r="R104" s="105" t="s">
        <v>871</v>
      </c>
      <c r="S104" s="105" t="s">
        <v>197</v>
      </c>
      <c r="T104" s="105" t="s">
        <v>871</v>
      </c>
      <c r="U104" s="105" t="s">
        <v>197</v>
      </c>
      <c r="V104" s="105" t="s">
        <v>878</v>
      </c>
      <c r="W104" s="105" t="s">
        <v>197</v>
      </c>
      <c r="X104" s="105" t="s">
        <v>878</v>
      </c>
      <c r="Y104" s="105"/>
      <c r="Z104" s="105"/>
      <c r="AA104" s="105"/>
      <c r="AB104" s="105"/>
      <c r="AC104" s="105" t="s">
        <v>877</v>
      </c>
      <c r="AD104" s="105" t="s">
        <v>878</v>
      </c>
      <c r="AE104" s="105" t="s">
        <v>197</v>
      </c>
      <c r="AF104" s="105" t="s">
        <v>873</v>
      </c>
      <c r="AG104" s="105" t="s">
        <v>874</v>
      </c>
      <c r="AH104" s="105" t="s">
        <v>875</v>
      </c>
      <c r="AI104" s="105" t="s">
        <v>197</v>
      </c>
      <c r="AJ104" s="105" t="s">
        <v>878</v>
      </c>
      <c r="AK104" s="105" t="s">
        <v>197</v>
      </c>
      <c r="AL104" s="105" t="s">
        <v>197</v>
      </c>
      <c r="AM104" s="105" t="s">
        <v>197</v>
      </c>
      <c r="AN104" s="105" t="s">
        <v>878</v>
      </c>
      <c r="AO104" s="105" t="s">
        <v>197</v>
      </c>
      <c r="AP104" s="105" t="s">
        <v>878</v>
      </c>
      <c r="AQ104" s="105" t="s">
        <v>197</v>
      </c>
      <c r="AR104" s="105" t="s">
        <v>197</v>
      </c>
      <c r="AS104" s="105" t="s">
        <v>197</v>
      </c>
      <c r="AT104" s="105" t="s">
        <v>197</v>
      </c>
      <c r="AU104" s="105" t="s">
        <v>197</v>
      </c>
      <c r="AV104" s="105" t="s">
        <v>881</v>
      </c>
      <c r="AW104" s="105" t="s">
        <v>197</v>
      </c>
      <c r="AX104" s="105" t="s">
        <v>882</v>
      </c>
      <c r="AY104" s="105" t="s">
        <v>883</v>
      </c>
      <c r="AZ104" s="105" t="s">
        <v>881</v>
      </c>
      <c r="BA104" s="105" t="s">
        <v>885</v>
      </c>
      <c r="BB104" s="105" t="s">
        <v>881</v>
      </c>
      <c r="BC104" s="105" t="s">
        <v>197</v>
      </c>
      <c r="BD104" s="105" t="s">
        <v>881</v>
      </c>
      <c r="BE104" s="105" t="s">
        <v>197</v>
      </c>
      <c r="BF104" s="105" t="s">
        <v>881</v>
      </c>
      <c r="BG104" s="105" t="s">
        <v>884</v>
      </c>
      <c r="BH104" s="105" t="s">
        <v>881</v>
      </c>
      <c r="BI104" s="105"/>
      <c r="BJ104" s="105"/>
      <c r="BK104" s="105"/>
      <c r="BL104" s="105"/>
      <c r="BM104" s="105" t="s">
        <v>890</v>
      </c>
      <c r="BN104" s="105" t="s">
        <v>889</v>
      </c>
      <c r="BO104" s="105" t="s">
        <v>992</v>
      </c>
      <c r="BP104" s="105" t="s">
        <v>197</v>
      </c>
      <c r="BQ104" s="105" t="s">
        <v>993</v>
      </c>
      <c r="BR104" s="105" t="s">
        <v>197</v>
      </c>
      <c r="BS104" s="105" t="s">
        <v>890</v>
      </c>
      <c r="BT104" s="105" t="s">
        <v>891</v>
      </c>
      <c r="BU104" s="105" t="s">
        <v>197</v>
      </c>
      <c r="BV104" s="105" t="s">
        <v>896</v>
      </c>
      <c r="BW104" s="105" t="s">
        <v>994</v>
      </c>
      <c r="BX104" s="105" t="s">
        <v>197</v>
      </c>
      <c r="BY104" s="105" t="s">
        <v>197</v>
      </c>
      <c r="BZ104" s="105" t="s">
        <v>896</v>
      </c>
      <c r="CA104" s="105" t="s">
        <v>197</v>
      </c>
      <c r="CB104" s="105" t="s">
        <v>896</v>
      </c>
      <c r="CC104" s="105" t="s">
        <v>991</v>
      </c>
      <c r="CD104" s="105" t="s">
        <v>988</v>
      </c>
      <c r="CE104" s="105" t="s">
        <v>991</v>
      </c>
      <c r="CF104" s="105" t="s">
        <v>988</v>
      </c>
      <c r="CG104" s="105" t="s">
        <v>937</v>
      </c>
      <c r="CH104" s="105" t="s">
        <v>197</v>
      </c>
      <c r="CI104" s="105" t="s">
        <v>938</v>
      </c>
      <c r="CJ104" s="105" t="s">
        <v>197</v>
      </c>
      <c r="CK104" s="105" t="s">
        <v>892</v>
      </c>
      <c r="CL104" s="105" t="s">
        <v>891</v>
      </c>
      <c r="CM104" s="105" t="s">
        <v>197</v>
      </c>
      <c r="CN104" s="105" t="s">
        <v>197</v>
      </c>
      <c r="CO104" s="105" t="s">
        <v>898</v>
      </c>
      <c r="CP104" s="105" t="s">
        <v>897</v>
      </c>
      <c r="CQ104" s="105"/>
      <c r="CR104" s="105"/>
      <c r="CS104" s="105"/>
      <c r="CT104" s="105"/>
      <c r="CU104" s="105"/>
      <c r="CV104" s="105"/>
      <c r="CW104" s="105"/>
      <c r="CX104" s="105"/>
      <c r="CY104" s="105" t="s">
        <v>860</v>
      </c>
      <c r="CZ104" s="105" t="s">
        <v>858</v>
      </c>
      <c r="DA104" s="105"/>
      <c r="DB104" s="105"/>
      <c r="DC104" s="105"/>
      <c r="DD104" s="105"/>
      <c r="DE104" s="105"/>
      <c r="DF104" s="105"/>
    </row>
    <row r="105" spans="2:110" x14ac:dyDescent="0.3">
      <c r="B105" s="106">
        <v>102</v>
      </c>
      <c r="C105" s="105"/>
      <c r="D105" s="105"/>
      <c r="E105" s="105" t="s">
        <v>197</v>
      </c>
      <c r="F105" s="105" t="s">
        <v>858</v>
      </c>
      <c r="G105" s="105" t="s">
        <v>197</v>
      </c>
      <c r="H105" s="105" t="s">
        <v>197</v>
      </c>
      <c r="I105" s="105"/>
      <c r="J105" s="105"/>
      <c r="K105" s="105" t="s">
        <v>197</v>
      </c>
      <c r="L105" s="105" t="s">
        <v>866</v>
      </c>
      <c r="M105" s="105" t="s">
        <v>197</v>
      </c>
      <c r="N105" s="105" t="s">
        <v>871</v>
      </c>
      <c r="O105" s="105" t="s">
        <v>197</v>
      </c>
      <c r="P105" s="105" t="s">
        <v>858</v>
      </c>
      <c r="Q105" s="105" t="s">
        <v>197</v>
      </c>
      <c r="R105" s="105" t="s">
        <v>871</v>
      </c>
      <c r="S105" s="105" t="s">
        <v>197</v>
      </c>
      <c r="T105" s="105" t="s">
        <v>871</v>
      </c>
      <c r="U105" s="105" t="s">
        <v>197</v>
      </c>
      <c r="V105" s="105" t="s">
        <v>878</v>
      </c>
      <c r="W105" s="105" t="s">
        <v>197</v>
      </c>
      <c r="X105" s="105" t="s">
        <v>878</v>
      </c>
      <c r="Y105" s="105"/>
      <c r="Z105" s="105"/>
      <c r="AA105" s="105"/>
      <c r="AB105" s="105"/>
      <c r="AC105" s="105" t="s">
        <v>877</v>
      </c>
      <c r="AD105" s="105" t="s">
        <v>878</v>
      </c>
      <c r="AE105" s="105" t="s">
        <v>197</v>
      </c>
      <c r="AF105" s="105" t="s">
        <v>873</v>
      </c>
      <c r="AG105" s="105" t="s">
        <v>874</v>
      </c>
      <c r="AH105" s="105" t="s">
        <v>875</v>
      </c>
      <c r="AI105" s="105" t="s">
        <v>197</v>
      </c>
      <c r="AJ105" s="105" t="s">
        <v>878</v>
      </c>
      <c r="AK105" s="105" t="s">
        <v>197</v>
      </c>
      <c r="AL105" s="105" t="s">
        <v>197</v>
      </c>
      <c r="AM105" s="105" t="s">
        <v>197</v>
      </c>
      <c r="AN105" s="105" t="s">
        <v>878</v>
      </c>
      <c r="AO105" s="105" t="s">
        <v>197</v>
      </c>
      <c r="AP105" s="105" t="s">
        <v>878</v>
      </c>
      <c r="AQ105" s="105" t="s">
        <v>197</v>
      </c>
      <c r="AR105" s="105" t="s">
        <v>197</v>
      </c>
      <c r="AS105" s="105" t="s">
        <v>197</v>
      </c>
      <c r="AT105" s="105" t="s">
        <v>197</v>
      </c>
      <c r="AU105" s="105" t="s">
        <v>197</v>
      </c>
      <c r="AV105" s="105" t="s">
        <v>881</v>
      </c>
      <c r="AW105" s="105" t="s">
        <v>197</v>
      </c>
      <c r="AX105" s="105" t="s">
        <v>882</v>
      </c>
      <c r="AY105" s="105" t="s">
        <v>883</v>
      </c>
      <c r="AZ105" s="105" t="s">
        <v>881</v>
      </c>
      <c r="BA105" s="105" t="s">
        <v>885</v>
      </c>
      <c r="BB105" s="105" t="s">
        <v>881</v>
      </c>
      <c r="BC105" s="105" t="s">
        <v>197</v>
      </c>
      <c r="BD105" s="105" t="s">
        <v>881</v>
      </c>
      <c r="BE105" s="105" t="s">
        <v>197</v>
      </c>
      <c r="BF105" s="105" t="s">
        <v>881</v>
      </c>
      <c r="BG105" s="105" t="s">
        <v>884</v>
      </c>
      <c r="BH105" s="105" t="s">
        <v>881</v>
      </c>
      <c r="BI105" s="105"/>
      <c r="BJ105" s="105"/>
      <c r="BK105" s="105"/>
      <c r="BL105" s="105"/>
      <c r="BM105" s="105" t="s">
        <v>890</v>
      </c>
      <c r="BN105" s="105" t="s">
        <v>889</v>
      </c>
      <c r="BO105" s="105" t="s">
        <v>992</v>
      </c>
      <c r="BP105" s="105" t="s">
        <v>197</v>
      </c>
      <c r="BQ105" s="105" t="s">
        <v>993</v>
      </c>
      <c r="BR105" s="105" t="s">
        <v>197</v>
      </c>
      <c r="BS105" s="105" t="s">
        <v>890</v>
      </c>
      <c r="BT105" s="105" t="s">
        <v>891</v>
      </c>
      <c r="BU105" s="105" t="s">
        <v>197</v>
      </c>
      <c r="BV105" s="105" t="s">
        <v>896</v>
      </c>
      <c r="BW105" s="105" t="s">
        <v>994</v>
      </c>
      <c r="BX105" s="105" t="s">
        <v>197</v>
      </c>
      <c r="BY105" s="105" t="s">
        <v>197</v>
      </c>
      <c r="BZ105" s="105" t="s">
        <v>896</v>
      </c>
      <c r="CA105" s="105" t="s">
        <v>197</v>
      </c>
      <c r="CB105" s="105" t="s">
        <v>896</v>
      </c>
      <c r="CC105" s="105" t="s">
        <v>991</v>
      </c>
      <c r="CD105" s="105" t="s">
        <v>989</v>
      </c>
      <c r="CE105" s="105" t="s">
        <v>991</v>
      </c>
      <c r="CF105" s="105" t="s">
        <v>989</v>
      </c>
      <c r="CG105" s="105" t="s">
        <v>937</v>
      </c>
      <c r="CH105" s="105" t="s">
        <v>197</v>
      </c>
      <c r="CI105" s="105" t="s">
        <v>938</v>
      </c>
      <c r="CJ105" s="105" t="s">
        <v>197</v>
      </c>
      <c r="CK105" s="105" t="s">
        <v>892</v>
      </c>
      <c r="CL105" s="105" t="s">
        <v>891</v>
      </c>
      <c r="CM105" s="105" t="s">
        <v>197</v>
      </c>
      <c r="CN105" s="105" t="s">
        <v>197</v>
      </c>
      <c r="CO105" s="105" t="s">
        <v>898</v>
      </c>
      <c r="CP105" s="105" t="s">
        <v>897</v>
      </c>
      <c r="CQ105" s="105"/>
      <c r="CR105" s="105"/>
      <c r="CS105" s="105"/>
      <c r="CT105" s="105"/>
      <c r="CU105" s="105"/>
      <c r="CV105" s="105"/>
      <c r="CW105" s="105"/>
      <c r="CX105" s="105"/>
      <c r="CY105" s="105" t="s">
        <v>860</v>
      </c>
      <c r="CZ105" s="105" t="s">
        <v>858</v>
      </c>
      <c r="DA105" s="105"/>
      <c r="DB105" s="105"/>
      <c r="DC105" s="105"/>
      <c r="DD105" s="105"/>
      <c r="DE105" s="105"/>
      <c r="DF105" s="105"/>
    </row>
    <row r="106" spans="2:110" x14ac:dyDescent="0.3">
      <c r="B106" s="106">
        <v>103</v>
      </c>
      <c r="C106" s="105"/>
      <c r="D106" s="105"/>
      <c r="E106" s="105" t="s">
        <v>197</v>
      </c>
      <c r="F106" s="105" t="s">
        <v>858</v>
      </c>
      <c r="G106" s="105" t="s">
        <v>197</v>
      </c>
      <c r="H106" s="105" t="s">
        <v>197</v>
      </c>
      <c r="I106" s="105"/>
      <c r="J106" s="105"/>
      <c r="K106" s="105" t="s">
        <v>197</v>
      </c>
      <c r="L106" s="105" t="s">
        <v>866</v>
      </c>
      <c r="M106" s="105" t="s">
        <v>197</v>
      </c>
      <c r="N106" s="105" t="s">
        <v>871</v>
      </c>
      <c r="O106" s="105" t="s">
        <v>197</v>
      </c>
      <c r="P106" s="105" t="s">
        <v>858</v>
      </c>
      <c r="Q106" s="105" t="s">
        <v>197</v>
      </c>
      <c r="R106" s="105" t="s">
        <v>871</v>
      </c>
      <c r="S106" s="105" t="s">
        <v>197</v>
      </c>
      <c r="T106" s="105" t="s">
        <v>871</v>
      </c>
      <c r="U106" s="105" t="s">
        <v>197</v>
      </c>
      <c r="V106" s="105" t="s">
        <v>878</v>
      </c>
      <c r="W106" s="105" t="s">
        <v>197</v>
      </c>
      <c r="X106" s="105" t="s">
        <v>878</v>
      </c>
      <c r="Y106" s="105"/>
      <c r="Z106" s="105"/>
      <c r="AA106" s="105"/>
      <c r="AB106" s="105"/>
      <c r="AC106" s="105" t="s">
        <v>877</v>
      </c>
      <c r="AD106" s="105" t="s">
        <v>878</v>
      </c>
      <c r="AE106" s="105" t="s">
        <v>197</v>
      </c>
      <c r="AF106" s="105" t="s">
        <v>873</v>
      </c>
      <c r="AG106" s="105" t="s">
        <v>874</v>
      </c>
      <c r="AH106" s="105" t="s">
        <v>875</v>
      </c>
      <c r="AI106" s="105" t="s">
        <v>197</v>
      </c>
      <c r="AJ106" s="105" t="s">
        <v>878</v>
      </c>
      <c r="AK106" s="105" t="s">
        <v>197</v>
      </c>
      <c r="AL106" s="105" t="s">
        <v>197</v>
      </c>
      <c r="AM106" s="105" t="s">
        <v>197</v>
      </c>
      <c r="AN106" s="105" t="s">
        <v>878</v>
      </c>
      <c r="AO106" s="105" t="s">
        <v>197</v>
      </c>
      <c r="AP106" s="105" t="s">
        <v>878</v>
      </c>
      <c r="AQ106" s="105" t="s">
        <v>197</v>
      </c>
      <c r="AR106" s="105" t="s">
        <v>197</v>
      </c>
      <c r="AS106" s="105" t="s">
        <v>197</v>
      </c>
      <c r="AT106" s="105" t="s">
        <v>197</v>
      </c>
      <c r="AU106" s="105" t="s">
        <v>197</v>
      </c>
      <c r="AV106" s="105" t="s">
        <v>881</v>
      </c>
      <c r="AW106" s="105" t="s">
        <v>197</v>
      </c>
      <c r="AX106" s="105" t="s">
        <v>882</v>
      </c>
      <c r="AY106" s="105" t="s">
        <v>883</v>
      </c>
      <c r="AZ106" s="105" t="s">
        <v>881</v>
      </c>
      <c r="BA106" s="105" t="s">
        <v>885</v>
      </c>
      <c r="BB106" s="105" t="s">
        <v>881</v>
      </c>
      <c r="BC106" s="105" t="s">
        <v>197</v>
      </c>
      <c r="BD106" s="105" t="s">
        <v>881</v>
      </c>
      <c r="BE106" s="105" t="s">
        <v>197</v>
      </c>
      <c r="BF106" s="105" t="s">
        <v>881</v>
      </c>
      <c r="BG106" s="105" t="s">
        <v>884</v>
      </c>
      <c r="BH106" s="105" t="s">
        <v>881</v>
      </c>
      <c r="BI106" s="105"/>
      <c r="BJ106" s="105"/>
      <c r="BK106" s="105"/>
      <c r="BL106" s="105"/>
      <c r="BM106" s="105" t="s">
        <v>890</v>
      </c>
      <c r="BN106" s="105" t="s">
        <v>889</v>
      </c>
      <c r="BO106" s="105" t="s">
        <v>992</v>
      </c>
      <c r="BP106" s="105" t="s">
        <v>197</v>
      </c>
      <c r="BQ106" s="105" t="s">
        <v>993</v>
      </c>
      <c r="BR106" s="105" t="s">
        <v>197</v>
      </c>
      <c r="BS106" s="105" t="s">
        <v>890</v>
      </c>
      <c r="BT106" s="105" t="s">
        <v>891</v>
      </c>
      <c r="BU106" s="105" t="s">
        <v>197</v>
      </c>
      <c r="BV106" s="105" t="s">
        <v>896</v>
      </c>
      <c r="BW106" s="105" t="s">
        <v>994</v>
      </c>
      <c r="BX106" s="105" t="s">
        <v>197</v>
      </c>
      <c r="BY106" s="105" t="s">
        <v>197</v>
      </c>
      <c r="BZ106" s="105" t="s">
        <v>896</v>
      </c>
      <c r="CA106" s="105" t="s">
        <v>197</v>
      </c>
      <c r="CB106" s="105" t="s">
        <v>896</v>
      </c>
      <c r="CC106" s="105" t="s">
        <v>991</v>
      </c>
      <c r="CD106" s="105" t="s">
        <v>990</v>
      </c>
      <c r="CE106" s="105" t="s">
        <v>991</v>
      </c>
      <c r="CF106" s="105" t="s">
        <v>990</v>
      </c>
      <c r="CG106" s="105" t="s">
        <v>937</v>
      </c>
      <c r="CH106" s="105" t="s">
        <v>197</v>
      </c>
      <c r="CI106" s="105" t="s">
        <v>938</v>
      </c>
      <c r="CJ106" s="105" t="s">
        <v>197</v>
      </c>
      <c r="CK106" s="105" t="s">
        <v>892</v>
      </c>
      <c r="CL106" s="105" t="s">
        <v>891</v>
      </c>
      <c r="CM106" s="105" t="s">
        <v>197</v>
      </c>
      <c r="CN106" s="105" t="s">
        <v>197</v>
      </c>
      <c r="CO106" s="105" t="s">
        <v>898</v>
      </c>
      <c r="CP106" s="105" t="s">
        <v>897</v>
      </c>
      <c r="CQ106" s="105"/>
      <c r="CR106" s="105"/>
      <c r="CS106" s="105"/>
      <c r="CT106" s="105"/>
      <c r="CU106" s="105"/>
      <c r="CV106" s="105"/>
      <c r="CW106" s="105"/>
      <c r="CX106" s="105"/>
      <c r="CY106" s="105" t="s">
        <v>860</v>
      </c>
      <c r="CZ106" s="105" t="s">
        <v>858</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643</v>
      </c>
      <c r="X114" s="105" t="s">
        <v>644</v>
      </c>
      <c r="Y114" s="105" t="s">
        <v>643</v>
      </c>
      <c r="Z114" s="105" t="s">
        <v>644</v>
      </c>
      <c r="AA114" s="105" t="s">
        <v>643</v>
      </c>
      <c r="AB114" s="105" t="s">
        <v>644</v>
      </c>
      <c r="AC114" s="105" t="s">
        <v>643</v>
      </c>
      <c r="AD114" s="105" t="s">
        <v>644</v>
      </c>
      <c r="AE114" s="105"/>
      <c r="AF114" s="105"/>
      <c r="AG114" s="105"/>
      <c r="AH114" s="105"/>
      <c r="AI114" s="105" t="s">
        <v>1018</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1022</v>
      </c>
      <c r="BJ114" s="105" t="s">
        <v>197</v>
      </c>
      <c r="BK114" s="105" t="s">
        <v>1022</v>
      </c>
      <c r="BL114" s="105" t="s">
        <v>197</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1194</v>
      </c>
      <c r="F115" s="105" t="s">
        <v>1195</v>
      </c>
      <c r="G115" s="105"/>
      <c r="H115" s="105"/>
      <c r="I115" s="105"/>
      <c r="J115" s="105"/>
      <c r="K115" s="105"/>
      <c r="L115" s="105"/>
      <c r="M115" s="105"/>
      <c r="N115" s="105"/>
      <c r="O115" s="105"/>
      <c r="P115" s="105"/>
      <c r="Q115" s="105"/>
      <c r="R115" s="105"/>
      <c r="S115" s="105"/>
      <c r="T115" s="105"/>
      <c r="U115" s="105" t="s">
        <v>197</v>
      </c>
      <c r="V115" s="105"/>
      <c r="W115" s="105" t="s">
        <v>1425</v>
      </c>
      <c r="X115" s="105" t="s">
        <v>197</v>
      </c>
      <c r="Y115" s="105" t="s">
        <v>1425</v>
      </c>
      <c r="Z115" s="105" t="s">
        <v>197</v>
      </c>
      <c r="AA115" s="105" t="s">
        <v>1425</v>
      </c>
      <c r="AB115" s="105" t="s">
        <v>197</v>
      </c>
      <c r="AC115" s="105"/>
      <c r="AD115" s="105"/>
      <c r="AE115" s="105"/>
      <c r="AF115" s="105"/>
      <c r="AG115" s="105"/>
      <c r="AH115" s="105"/>
      <c r="AI115" s="105" t="s">
        <v>1208</v>
      </c>
      <c r="AJ115" s="105" t="s">
        <v>1209</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1211</v>
      </c>
      <c r="BJ115" s="105" t="s">
        <v>1209</v>
      </c>
      <c r="BK115" s="105" t="s">
        <v>197</v>
      </c>
      <c r="BL115" s="105" t="s">
        <v>197</v>
      </c>
      <c r="BM115" s="105" t="s">
        <v>1230</v>
      </c>
      <c r="BN115" s="105" t="s">
        <v>1224</v>
      </c>
      <c r="BO115" s="105" t="s">
        <v>1225</v>
      </c>
      <c r="BP115" s="105" t="s">
        <v>1224</v>
      </c>
      <c r="BQ115" s="105" t="s">
        <v>1231</v>
      </c>
      <c r="BR115" s="105" t="s">
        <v>1224</v>
      </c>
      <c r="BS115" s="105" t="s">
        <v>1231</v>
      </c>
      <c r="BT115" s="105" t="s">
        <v>1224</v>
      </c>
      <c r="BU115" s="105" t="s">
        <v>197</v>
      </c>
      <c r="BV115" s="105" t="s">
        <v>197</v>
      </c>
      <c r="BW115" s="105" t="s">
        <v>1231</v>
      </c>
      <c r="BX115" s="105" t="s">
        <v>1224</v>
      </c>
      <c r="BY115" s="105" t="s">
        <v>197</v>
      </c>
      <c r="BZ115" s="105" t="s">
        <v>197</v>
      </c>
      <c r="CA115" s="105" t="s">
        <v>197</v>
      </c>
      <c r="CB115" s="105" t="s">
        <v>197</v>
      </c>
      <c r="CC115" s="105" t="s">
        <v>1234</v>
      </c>
      <c r="CD115" s="105" t="s">
        <v>197</v>
      </c>
      <c r="CE115" s="105" t="s">
        <v>1234</v>
      </c>
      <c r="CF115" s="105" t="s">
        <v>197</v>
      </c>
      <c r="CG115" s="105" t="s">
        <v>1234</v>
      </c>
      <c r="CH115" s="105" t="s">
        <v>197</v>
      </c>
      <c r="CI115" s="105" t="s">
        <v>1234</v>
      </c>
      <c r="CJ115" s="105" t="s">
        <v>197</v>
      </c>
      <c r="CK115" s="105" t="s">
        <v>1210</v>
      </c>
      <c r="CL115" s="105" t="s">
        <v>1209</v>
      </c>
      <c r="CM115" s="105"/>
      <c r="CN115" s="105"/>
      <c r="CO115" s="105"/>
      <c r="CP115" s="105"/>
      <c r="CQ115" s="105"/>
      <c r="CR115" s="105"/>
      <c r="CS115" s="105"/>
      <c r="CT115" s="105"/>
      <c r="CU115" s="105"/>
      <c r="CV115" s="105"/>
      <c r="CW115" s="105"/>
      <c r="CX115" s="105"/>
      <c r="CY115" s="105"/>
      <c r="CZ115" s="105"/>
      <c r="DA115" s="105"/>
      <c r="DB115" s="105"/>
      <c r="DC115" s="105"/>
      <c r="DD115" s="105"/>
      <c r="DE115" s="105" t="s">
        <v>1235</v>
      </c>
      <c r="DF115" s="105" t="s">
        <v>1236</v>
      </c>
    </row>
    <row r="116" spans="2:110" x14ac:dyDescent="0.3">
      <c r="B116" s="104">
        <v>113</v>
      </c>
      <c r="C116" s="105"/>
      <c r="D116" s="105"/>
      <c r="E116" s="105" t="s">
        <v>1194</v>
      </c>
      <c r="F116" s="105" t="s">
        <v>1195</v>
      </c>
      <c r="G116" s="105"/>
      <c r="H116" s="105"/>
      <c r="I116" s="105"/>
      <c r="J116" s="105"/>
      <c r="K116" s="105"/>
      <c r="L116" s="105"/>
      <c r="M116" s="105"/>
      <c r="N116" s="105"/>
      <c r="O116" s="105"/>
      <c r="P116" s="105"/>
      <c r="Q116" s="105"/>
      <c r="R116" s="105"/>
      <c r="S116" s="105"/>
      <c r="T116" s="105"/>
      <c r="U116" s="105" t="s">
        <v>197</v>
      </c>
      <c r="V116" s="105"/>
      <c r="W116" s="105" t="s">
        <v>1425</v>
      </c>
      <c r="X116" s="105" t="s">
        <v>197</v>
      </c>
      <c r="Y116" s="105" t="s">
        <v>1425</v>
      </c>
      <c r="Z116" s="105" t="s">
        <v>197</v>
      </c>
      <c r="AA116" s="105" t="s">
        <v>1425</v>
      </c>
      <c r="AB116" s="105" t="s">
        <v>197</v>
      </c>
      <c r="AC116" s="105"/>
      <c r="AD116" s="105"/>
      <c r="AE116" s="105"/>
      <c r="AF116" s="105"/>
      <c r="AG116" s="105"/>
      <c r="AH116" s="105"/>
      <c r="AI116" s="105" t="s">
        <v>1208</v>
      </c>
      <c r="AJ116" s="105" t="s">
        <v>1209</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1211</v>
      </c>
      <c r="BJ116" s="105" t="s">
        <v>1209</v>
      </c>
      <c r="BK116" s="105" t="s">
        <v>197</v>
      </c>
      <c r="BL116" s="105" t="s">
        <v>197</v>
      </c>
      <c r="BM116" s="105" t="s">
        <v>1230</v>
      </c>
      <c r="BN116" s="105" t="s">
        <v>1224</v>
      </c>
      <c r="BO116" s="105" t="s">
        <v>1226</v>
      </c>
      <c r="BP116" s="105" t="s">
        <v>1224</v>
      </c>
      <c r="BQ116" s="105" t="s">
        <v>1231</v>
      </c>
      <c r="BR116" s="105" t="s">
        <v>1224</v>
      </c>
      <c r="BS116" s="105" t="s">
        <v>1231</v>
      </c>
      <c r="BT116" s="105" t="s">
        <v>1224</v>
      </c>
      <c r="BU116" s="105" t="s">
        <v>197</v>
      </c>
      <c r="BV116" s="105" t="s">
        <v>197</v>
      </c>
      <c r="BW116" s="105" t="s">
        <v>1231</v>
      </c>
      <c r="BX116" s="105" t="s">
        <v>1224</v>
      </c>
      <c r="BY116" s="105" t="s">
        <v>197</v>
      </c>
      <c r="BZ116" s="105" t="s">
        <v>197</v>
      </c>
      <c r="CA116" s="105" t="s">
        <v>197</v>
      </c>
      <c r="CB116" s="105" t="s">
        <v>197</v>
      </c>
      <c r="CC116" s="105" t="s">
        <v>1234</v>
      </c>
      <c r="CD116" s="105" t="s">
        <v>197</v>
      </c>
      <c r="CE116" s="105" t="s">
        <v>1234</v>
      </c>
      <c r="CF116" s="105" t="s">
        <v>197</v>
      </c>
      <c r="CG116" s="105" t="s">
        <v>1234</v>
      </c>
      <c r="CH116" s="105" t="s">
        <v>197</v>
      </c>
      <c r="CI116" s="105" t="s">
        <v>1234</v>
      </c>
      <c r="CJ116" s="105" t="s">
        <v>197</v>
      </c>
      <c r="CK116" s="105" t="s">
        <v>1210</v>
      </c>
      <c r="CL116" s="105" t="s">
        <v>1209</v>
      </c>
      <c r="CM116" s="105"/>
      <c r="CN116" s="105"/>
      <c r="CO116" s="105"/>
      <c r="CP116" s="105"/>
      <c r="CQ116" s="105"/>
      <c r="CR116" s="105"/>
      <c r="CS116" s="105"/>
      <c r="CT116" s="105"/>
      <c r="CU116" s="105"/>
      <c r="CV116" s="105"/>
      <c r="CW116" s="105"/>
      <c r="CX116" s="105"/>
      <c r="CY116" s="105"/>
      <c r="CZ116" s="105"/>
      <c r="DA116" s="105"/>
      <c r="DB116" s="105"/>
      <c r="DC116" s="105"/>
      <c r="DD116" s="105"/>
      <c r="DE116" s="105" t="s">
        <v>1235</v>
      </c>
      <c r="DF116" s="105" t="s">
        <v>1236</v>
      </c>
    </row>
    <row r="117" spans="2:110" x14ac:dyDescent="0.3">
      <c r="B117" s="104">
        <v>114</v>
      </c>
      <c r="C117" s="105"/>
      <c r="D117" s="105"/>
      <c r="E117" s="105" t="s">
        <v>1194</v>
      </c>
      <c r="F117" s="105" t="s">
        <v>1195</v>
      </c>
      <c r="G117" s="105"/>
      <c r="H117" s="105"/>
      <c r="I117" s="105"/>
      <c r="J117" s="105"/>
      <c r="K117" s="105"/>
      <c r="L117" s="105"/>
      <c r="M117" s="105"/>
      <c r="N117" s="105"/>
      <c r="O117" s="105"/>
      <c r="P117" s="105"/>
      <c r="Q117" s="105"/>
      <c r="R117" s="105"/>
      <c r="S117" s="105"/>
      <c r="T117" s="105"/>
      <c r="U117" s="105" t="s">
        <v>197</v>
      </c>
      <c r="V117" s="105"/>
      <c r="W117" s="105" t="s">
        <v>1425</v>
      </c>
      <c r="X117" s="105" t="s">
        <v>197</v>
      </c>
      <c r="Y117" s="105" t="s">
        <v>1425</v>
      </c>
      <c r="Z117" s="105" t="s">
        <v>197</v>
      </c>
      <c r="AA117" s="105" t="s">
        <v>1425</v>
      </c>
      <c r="AB117" s="105" t="s">
        <v>197</v>
      </c>
      <c r="AC117" s="105"/>
      <c r="AD117" s="105"/>
      <c r="AE117" s="105"/>
      <c r="AF117" s="105"/>
      <c r="AG117" s="105"/>
      <c r="AH117" s="105"/>
      <c r="AI117" s="105" t="s">
        <v>1208</v>
      </c>
      <c r="AJ117" s="105" t="s">
        <v>1209</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1211</v>
      </c>
      <c r="BJ117" s="105" t="s">
        <v>1209</v>
      </c>
      <c r="BK117" s="105" t="s">
        <v>197</v>
      </c>
      <c r="BL117" s="105" t="s">
        <v>197</v>
      </c>
      <c r="BM117" s="105" t="s">
        <v>1230</v>
      </c>
      <c r="BN117" s="105" t="s">
        <v>1224</v>
      </c>
      <c r="BO117" s="105" t="s">
        <v>1227</v>
      </c>
      <c r="BP117" s="105" t="s">
        <v>1224</v>
      </c>
      <c r="BQ117" s="105" t="s">
        <v>1231</v>
      </c>
      <c r="BR117" s="105" t="s">
        <v>1224</v>
      </c>
      <c r="BS117" s="105" t="s">
        <v>1231</v>
      </c>
      <c r="BT117" s="105" t="s">
        <v>1224</v>
      </c>
      <c r="BU117" s="105" t="s">
        <v>197</v>
      </c>
      <c r="BV117" s="105" t="s">
        <v>197</v>
      </c>
      <c r="BW117" s="105" t="s">
        <v>1231</v>
      </c>
      <c r="BX117" s="105" t="s">
        <v>1224</v>
      </c>
      <c r="BY117" s="105" t="s">
        <v>197</v>
      </c>
      <c r="BZ117" s="105" t="s">
        <v>197</v>
      </c>
      <c r="CA117" s="105" t="s">
        <v>197</v>
      </c>
      <c r="CB117" s="105" t="s">
        <v>197</v>
      </c>
      <c r="CC117" s="105" t="s">
        <v>1234</v>
      </c>
      <c r="CD117" s="105" t="s">
        <v>197</v>
      </c>
      <c r="CE117" s="105" t="s">
        <v>1234</v>
      </c>
      <c r="CF117" s="105" t="s">
        <v>197</v>
      </c>
      <c r="CG117" s="105" t="s">
        <v>1234</v>
      </c>
      <c r="CH117" s="105" t="s">
        <v>197</v>
      </c>
      <c r="CI117" s="105" t="s">
        <v>1234</v>
      </c>
      <c r="CJ117" s="105" t="s">
        <v>197</v>
      </c>
      <c r="CK117" s="105" t="s">
        <v>1210</v>
      </c>
      <c r="CL117" s="105" t="s">
        <v>1209</v>
      </c>
      <c r="CM117" s="105"/>
      <c r="CN117" s="105"/>
      <c r="CO117" s="105"/>
      <c r="CP117" s="105"/>
      <c r="CQ117" s="105"/>
      <c r="CR117" s="105"/>
      <c r="CS117" s="105"/>
      <c r="CT117" s="105"/>
      <c r="CU117" s="105"/>
      <c r="CV117" s="105"/>
      <c r="CW117" s="105"/>
      <c r="CX117" s="105"/>
      <c r="CY117" s="105"/>
      <c r="CZ117" s="105"/>
      <c r="DA117" s="105"/>
      <c r="DB117" s="105"/>
      <c r="DC117" s="105"/>
      <c r="DD117" s="105"/>
      <c r="DE117" s="105" t="s">
        <v>1235</v>
      </c>
      <c r="DF117" s="105" t="s">
        <v>1236</v>
      </c>
    </row>
    <row r="118" spans="2:110" x14ac:dyDescent="0.3">
      <c r="B118" s="104">
        <v>115</v>
      </c>
      <c r="C118" s="105"/>
      <c r="D118" s="105"/>
      <c r="E118" s="105" t="s">
        <v>1194</v>
      </c>
      <c r="F118" s="105" t="s">
        <v>1195</v>
      </c>
      <c r="G118" s="105"/>
      <c r="H118" s="105"/>
      <c r="I118" s="105"/>
      <c r="J118" s="105"/>
      <c r="K118" s="105"/>
      <c r="L118" s="105"/>
      <c r="M118" s="105"/>
      <c r="N118" s="105"/>
      <c r="O118" s="105"/>
      <c r="P118" s="105"/>
      <c r="Q118" s="105"/>
      <c r="R118" s="105"/>
      <c r="S118" s="105"/>
      <c r="T118" s="105"/>
      <c r="U118" s="105" t="s">
        <v>197</v>
      </c>
      <c r="V118" s="105"/>
      <c r="W118" s="105" t="s">
        <v>1425</v>
      </c>
      <c r="X118" s="105" t="s">
        <v>197</v>
      </c>
      <c r="Y118" s="105" t="s">
        <v>1425</v>
      </c>
      <c r="Z118" s="105" t="s">
        <v>197</v>
      </c>
      <c r="AA118" s="105" t="s">
        <v>1425</v>
      </c>
      <c r="AB118" s="105" t="s">
        <v>197</v>
      </c>
      <c r="AC118" s="105"/>
      <c r="AD118" s="105"/>
      <c r="AE118" s="105"/>
      <c r="AF118" s="105"/>
      <c r="AG118" s="105"/>
      <c r="AH118" s="105"/>
      <c r="AI118" s="105" t="s">
        <v>1208</v>
      </c>
      <c r="AJ118" s="105" t="s">
        <v>1209</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1211</v>
      </c>
      <c r="BJ118" s="105" t="s">
        <v>1209</v>
      </c>
      <c r="BK118" s="105" t="s">
        <v>197</v>
      </c>
      <c r="BL118" s="105" t="s">
        <v>197</v>
      </c>
      <c r="BM118" s="105" t="s">
        <v>1230</v>
      </c>
      <c r="BN118" s="105" t="s">
        <v>1224</v>
      </c>
      <c r="BO118" s="105" t="s">
        <v>1228</v>
      </c>
      <c r="BP118" s="105" t="s">
        <v>1224</v>
      </c>
      <c r="BQ118" s="105" t="s">
        <v>1231</v>
      </c>
      <c r="BR118" s="105" t="s">
        <v>1224</v>
      </c>
      <c r="BS118" s="105" t="s">
        <v>1231</v>
      </c>
      <c r="BT118" s="105" t="s">
        <v>1224</v>
      </c>
      <c r="BU118" s="105" t="s">
        <v>197</v>
      </c>
      <c r="BV118" s="105" t="s">
        <v>197</v>
      </c>
      <c r="BW118" s="105" t="s">
        <v>1231</v>
      </c>
      <c r="BX118" s="105" t="s">
        <v>1224</v>
      </c>
      <c r="BY118" s="105" t="s">
        <v>197</v>
      </c>
      <c r="BZ118" s="105" t="s">
        <v>197</v>
      </c>
      <c r="CA118" s="105" t="s">
        <v>197</v>
      </c>
      <c r="CB118" s="105" t="s">
        <v>197</v>
      </c>
      <c r="CC118" s="105" t="s">
        <v>1234</v>
      </c>
      <c r="CD118" s="105" t="s">
        <v>197</v>
      </c>
      <c r="CE118" s="105" t="s">
        <v>1234</v>
      </c>
      <c r="CF118" s="105" t="s">
        <v>197</v>
      </c>
      <c r="CG118" s="105" t="s">
        <v>1234</v>
      </c>
      <c r="CH118" s="105" t="s">
        <v>197</v>
      </c>
      <c r="CI118" s="105" t="s">
        <v>1234</v>
      </c>
      <c r="CJ118" s="105" t="s">
        <v>197</v>
      </c>
      <c r="CK118" s="105" t="s">
        <v>1210</v>
      </c>
      <c r="CL118" s="105" t="s">
        <v>1209</v>
      </c>
      <c r="CM118" s="105"/>
      <c r="CN118" s="105"/>
      <c r="CO118" s="105"/>
      <c r="CP118" s="105"/>
      <c r="CQ118" s="105"/>
      <c r="CR118" s="105"/>
      <c r="CS118" s="105"/>
      <c r="CT118" s="105"/>
      <c r="CU118" s="105"/>
      <c r="CV118" s="105"/>
      <c r="CW118" s="105"/>
      <c r="CX118" s="105"/>
      <c r="CY118" s="105"/>
      <c r="CZ118" s="105"/>
      <c r="DA118" s="105"/>
      <c r="DB118" s="105"/>
      <c r="DC118" s="105"/>
      <c r="DD118" s="105"/>
      <c r="DE118" s="105" t="s">
        <v>1235</v>
      </c>
      <c r="DF118" s="105" t="s">
        <v>1236</v>
      </c>
    </row>
    <row r="119" spans="2:110" x14ac:dyDescent="0.3">
      <c r="B119" s="104">
        <v>116</v>
      </c>
      <c r="C119" s="105"/>
      <c r="D119" s="105"/>
      <c r="E119" s="105" t="s">
        <v>1194</v>
      </c>
      <c r="F119" s="105" t="s">
        <v>1195</v>
      </c>
      <c r="G119" s="105"/>
      <c r="H119" s="105"/>
      <c r="I119" s="105"/>
      <c r="J119" s="105"/>
      <c r="K119" s="105"/>
      <c r="L119" s="105"/>
      <c r="M119" s="105"/>
      <c r="N119" s="105"/>
      <c r="O119" s="105"/>
      <c r="P119" s="105"/>
      <c r="Q119" s="105"/>
      <c r="R119" s="105"/>
      <c r="S119" s="105"/>
      <c r="T119" s="105"/>
      <c r="U119" s="105" t="s">
        <v>197</v>
      </c>
      <c r="V119" s="105"/>
      <c r="W119" s="105" t="s">
        <v>1425</v>
      </c>
      <c r="X119" s="105" t="s">
        <v>197</v>
      </c>
      <c r="Y119" s="105" t="s">
        <v>1425</v>
      </c>
      <c r="Z119" s="105" t="s">
        <v>197</v>
      </c>
      <c r="AA119" s="105" t="s">
        <v>1425</v>
      </c>
      <c r="AB119" s="105" t="s">
        <v>197</v>
      </c>
      <c r="AC119" s="105"/>
      <c r="AD119" s="105"/>
      <c r="AE119" s="105"/>
      <c r="AF119" s="105"/>
      <c r="AG119" s="105"/>
      <c r="AH119" s="105"/>
      <c r="AI119" s="105" t="s">
        <v>1208</v>
      </c>
      <c r="AJ119" s="105" t="s">
        <v>1209</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1211</v>
      </c>
      <c r="BJ119" s="105" t="s">
        <v>1209</v>
      </c>
      <c r="BK119" s="105" t="s">
        <v>197</v>
      </c>
      <c r="BL119" s="105" t="s">
        <v>197</v>
      </c>
      <c r="BM119" s="105" t="s">
        <v>1230</v>
      </c>
      <c r="BN119" s="105" t="s">
        <v>1224</v>
      </c>
      <c r="BO119" s="105" t="s">
        <v>1229</v>
      </c>
      <c r="BP119" s="105" t="s">
        <v>1224</v>
      </c>
      <c r="BQ119" s="105" t="s">
        <v>1231</v>
      </c>
      <c r="BR119" s="105" t="s">
        <v>1224</v>
      </c>
      <c r="BS119" s="105" t="s">
        <v>1231</v>
      </c>
      <c r="BT119" s="105" t="s">
        <v>1224</v>
      </c>
      <c r="BU119" s="105" t="s">
        <v>197</v>
      </c>
      <c r="BV119" s="105" t="s">
        <v>197</v>
      </c>
      <c r="BW119" s="105" t="s">
        <v>1231</v>
      </c>
      <c r="BX119" s="105" t="s">
        <v>1224</v>
      </c>
      <c r="BY119" s="105" t="s">
        <v>197</v>
      </c>
      <c r="BZ119" s="105" t="s">
        <v>197</v>
      </c>
      <c r="CA119" s="105" t="s">
        <v>197</v>
      </c>
      <c r="CB119" s="105" t="s">
        <v>197</v>
      </c>
      <c r="CC119" s="105" t="s">
        <v>1234</v>
      </c>
      <c r="CD119" s="105" t="s">
        <v>197</v>
      </c>
      <c r="CE119" s="105" t="s">
        <v>1234</v>
      </c>
      <c r="CF119" s="105" t="s">
        <v>197</v>
      </c>
      <c r="CG119" s="105" t="s">
        <v>1234</v>
      </c>
      <c r="CH119" s="105" t="s">
        <v>197</v>
      </c>
      <c r="CI119" s="105" t="s">
        <v>1234</v>
      </c>
      <c r="CJ119" s="105" t="s">
        <v>197</v>
      </c>
      <c r="CK119" s="105" t="s">
        <v>1210</v>
      </c>
      <c r="CL119" s="105" t="s">
        <v>1209</v>
      </c>
      <c r="CM119" s="105"/>
      <c r="CN119" s="105"/>
      <c r="CO119" s="105"/>
      <c r="CP119" s="105"/>
      <c r="CQ119" s="105"/>
      <c r="CR119" s="105"/>
      <c r="CS119" s="105"/>
      <c r="CT119" s="105"/>
      <c r="CU119" s="105"/>
      <c r="CV119" s="105"/>
      <c r="CW119" s="105"/>
      <c r="CX119" s="105"/>
      <c r="CY119" s="105"/>
      <c r="CZ119" s="105"/>
      <c r="DA119" s="105"/>
      <c r="DB119" s="105"/>
      <c r="DC119" s="105"/>
      <c r="DD119" s="105"/>
      <c r="DE119" s="105" t="s">
        <v>1235</v>
      </c>
      <c r="DF119" s="105" t="s">
        <v>1236</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1305</v>
      </c>
      <c r="V120" s="105" t="s">
        <v>1308</v>
      </c>
      <c r="W120" s="105" t="s">
        <v>197</v>
      </c>
      <c r="X120" s="105" t="s">
        <v>1303</v>
      </c>
      <c r="Y120" s="105" t="s">
        <v>1304</v>
      </c>
      <c r="Z120" s="105" t="s">
        <v>1303</v>
      </c>
      <c r="AA120" s="105" t="s">
        <v>197</v>
      </c>
      <c r="AB120" s="105" t="s">
        <v>1303</v>
      </c>
      <c r="AC120" s="105" t="s">
        <v>197</v>
      </c>
      <c r="AD120" s="105" t="s">
        <v>1303</v>
      </c>
      <c r="AE120" s="105" t="s">
        <v>197</v>
      </c>
      <c r="AF120" s="105" t="s">
        <v>197</v>
      </c>
      <c r="AG120" s="105" t="s">
        <v>1326</v>
      </c>
      <c r="AH120" s="105" t="s">
        <v>1325</v>
      </c>
      <c r="AI120" s="105" t="s">
        <v>197</v>
      </c>
      <c r="AJ120" s="105" t="s">
        <v>1303</v>
      </c>
      <c r="AK120" s="105" t="s">
        <v>197</v>
      </c>
      <c r="AL120" s="105" t="s">
        <v>197</v>
      </c>
      <c r="AM120" s="105" t="s">
        <v>197</v>
      </c>
      <c r="AN120" s="105" t="s">
        <v>1309</v>
      </c>
      <c r="AO120" s="105" t="s">
        <v>197</v>
      </c>
      <c r="AP120" s="105" t="s">
        <v>1309</v>
      </c>
      <c r="AQ120" s="105" t="s">
        <v>197</v>
      </c>
      <c r="AR120" s="105" t="s">
        <v>1309</v>
      </c>
      <c r="AS120" s="105" t="s">
        <v>1316</v>
      </c>
      <c r="AT120" s="105" t="s">
        <v>1315</v>
      </c>
      <c r="AU120" s="105" t="s">
        <v>197</v>
      </c>
      <c r="AV120" s="105" t="s">
        <v>1325</v>
      </c>
      <c r="AW120" s="105" t="s">
        <v>197</v>
      </c>
      <c r="AX120" s="105" t="s">
        <v>1317</v>
      </c>
      <c r="AY120" s="105" t="s">
        <v>1318</v>
      </c>
      <c r="AZ120" s="105" t="s">
        <v>1315</v>
      </c>
      <c r="BA120" s="105" t="s">
        <v>197</v>
      </c>
      <c r="BB120" s="105" t="s">
        <v>1321</v>
      </c>
      <c r="BC120" s="105" t="s">
        <v>197</v>
      </c>
      <c r="BD120" s="105" t="s">
        <v>1321</v>
      </c>
      <c r="BE120" s="105" t="s">
        <v>197</v>
      </c>
      <c r="BF120" s="105" t="s">
        <v>197</v>
      </c>
      <c r="BG120" s="105" t="s">
        <v>197</v>
      </c>
      <c r="BH120" s="105" t="s">
        <v>1315</v>
      </c>
      <c r="BI120" s="105" t="s">
        <v>1323</v>
      </c>
      <c r="BJ120" s="105" t="s">
        <v>197</v>
      </c>
      <c r="BK120" s="105" t="s">
        <v>1323</v>
      </c>
      <c r="BL120" s="105" t="s">
        <v>197</v>
      </c>
      <c r="BM120" s="105" t="s">
        <v>197</v>
      </c>
      <c r="BN120" s="105" t="s">
        <v>1303</v>
      </c>
      <c r="BO120" s="105" t="s">
        <v>197</v>
      </c>
      <c r="BP120" s="105" t="s">
        <v>1303</v>
      </c>
      <c r="BQ120" s="105" t="s">
        <v>1322</v>
      </c>
      <c r="BR120" s="105" t="s">
        <v>197</v>
      </c>
      <c r="BS120" s="105" t="s">
        <v>197</v>
      </c>
      <c r="BT120" s="105" t="s">
        <v>1303</v>
      </c>
      <c r="BU120" s="105" t="s">
        <v>197</v>
      </c>
      <c r="BV120" s="105" t="s">
        <v>197</v>
      </c>
      <c r="BW120" s="105" t="s">
        <v>1324</v>
      </c>
      <c r="BX120" s="105" t="s">
        <v>197</v>
      </c>
      <c r="BY120" s="105" t="s">
        <v>197</v>
      </c>
      <c r="BZ120" s="105" t="s">
        <v>197</v>
      </c>
      <c r="CA120" s="105" t="s">
        <v>197</v>
      </c>
      <c r="CB120" s="105" t="s">
        <v>197</v>
      </c>
      <c r="CC120" s="105" t="s">
        <v>197</v>
      </c>
      <c r="CD120" s="105" t="s">
        <v>1303</v>
      </c>
      <c r="CE120" s="105" t="s">
        <v>1234</v>
      </c>
      <c r="CF120" s="105" t="s">
        <v>197</v>
      </c>
      <c r="CG120" s="105" t="s">
        <v>1234</v>
      </c>
      <c r="CH120" s="105" t="s">
        <v>197</v>
      </c>
      <c r="CI120" s="105" t="s">
        <v>1234</v>
      </c>
      <c r="CJ120" s="105" t="s">
        <v>197</v>
      </c>
      <c r="CK120" s="105" t="s">
        <v>1210</v>
      </c>
      <c r="CL120" s="105" t="s">
        <v>1303</v>
      </c>
      <c r="CM120" s="105" t="s">
        <v>197</v>
      </c>
      <c r="CN120" s="105" t="s">
        <v>197</v>
      </c>
      <c r="CO120" s="105" t="s">
        <v>197</v>
      </c>
      <c r="CP120" s="105" t="s">
        <v>1303</v>
      </c>
      <c r="CQ120" s="105" t="s">
        <v>197</v>
      </c>
      <c r="CR120" s="105" t="s">
        <v>197</v>
      </c>
      <c r="CS120" s="105" t="s">
        <v>197</v>
      </c>
      <c r="CT120" s="105" t="s">
        <v>197</v>
      </c>
      <c r="CU120" s="105" t="s">
        <v>197</v>
      </c>
      <c r="CV120" s="105" t="s">
        <v>197</v>
      </c>
      <c r="CW120" s="105" t="s">
        <v>197</v>
      </c>
      <c r="CX120" s="105" t="s">
        <v>197</v>
      </c>
      <c r="CY120" s="105"/>
      <c r="CZ120" s="105"/>
      <c r="DA120" s="105" t="s">
        <v>197</v>
      </c>
      <c r="DB120" s="105" t="s">
        <v>197</v>
      </c>
      <c r="DC120" s="105" t="s">
        <v>197</v>
      </c>
      <c r="DD120" s="105" t="s">
        <v>197</v>
      </c>
      <c r="DE120" s="105" t="s">
        <v>197</v>
      </c>
      <c r="DF120" s="105" t="s">
        <v>197</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1306</v>
      </c>
      <c r="V121" s="105" t="s">
        <v>1308</v>
      </c>
      <c r="W121" s="105" t="s">
        <v>197</v>
      </c>
      <c r="X121" s="105" t="s">
        <v>1303</v>
      </c>
      <c r="Y121" s="105" t="s">
        <v>1304</v>
      </c>
      <c r="Z121" s="105" t="s">
        <v>1303</v>
      </c>
      <c r="AA121" s="105" t="s">
        <v>197</v>
      </c>
      <c r="AB121" s="105" t="s">
        <v>1303</v>
      </c>
      <c r="AC121" s="105" t="s">
        <v>197</v>
      </c>
      <c r="AD121" s="105" t="s">
        <v>1303</v>
      </c>
      <c r="AE121" s="105" t="s">
        <v>197</v>
      </c>
      <c r="AF121" s="105" t="s">
        <v>197</v>
      </c>
      <c r="AG121" s="105" t="s">
        <v>1326</v>
      </c>
      <c r="AH121" s="105" t="s">
        <v>1325</v>
      </c>
      <c r="AI121" s="105" t="s">
        <v>197</v>
      </c>
      <c r="AJ121" s="105" t="s">
        <v>1303</v>
      </c>
      <c r="AK121" s="105" t="s">
        <v>197</v>
      </c>
      <c r="AL121" s="105" t="s">
        <v>197</v>
      </c>
      <c r="AM121" s="105" t="s">
        <v>197</v>
      </c>
      <c r="AN121" s="105" t="s">
        <v>1309</v>
      </c>
      <c r="AO121" s="105" t="s">
        <v>197</v>
      </c>
      <c r="AP121" s="105" t="s">
        <v>1309</v>
      </c>
      <c r="AQ121" s="105" t="s">
        <v>197</v>
      </c>
      <c r="AR121" s="105" t="s">
        <v>1309</v>
      </c>
      <c r="AS121" s="105" t="s">
        <v>1316</v>
      </c>
      <c r="AT121" s="105" t="s">
        <v>1315</v>
      </c>
      <c r="AU121" s="105" t="s">
        <v>197</v>
      </c>
      <c r="AV121" s="105" t="s">
        <v>1325</v>
      </c>
      <c r="AW121" s="105" t="s">
        <v>197</v>
      </c>
      <c r="AX121" s="105" t="s">
        <v>1317</v>
      </c>
      <c r="AY121" s="105" t="s">
        <v>1318</v>
      </c>
      <c r="AZ121" s="105" t="s">
        <v>1315</v>
      </c>
      <c r="BA121" s="105" t="s">
        <v>197</v>
      </c>
      <c r="BB121" s="105" t="s">
        <v>1321</v>
      </c>
      <c r="BC121" s="105" t="s">
        <v>197</v>
      </c>
      <c r="BD121" s="105" t="s">
        <v>1321</v>
      </c>
      <c r="BE121" s="105" t="s">
        <v>197</v>
      </c>
      <c r="BF121" s="105" t="s">
        <v>197</v>
      </c>
      <c r="BG121" s="105" t="s">
        <v>197</v>
      </c>
      <c r="BH121" s="105" t="s">
        <v>1315</v>
      </c>
      <c r="BI121" s="105" t="s">
        <v>1323</v>
      </c>
      <c r="BJ121" s="105" t="s">
        <v>197</v>
      </c>
      <c r="BK121" s="105" t="s">
        <v>1323</v>
      </c>
      <c r="BL121" s="105" t="s">
        <v>197</v>
      </c>
      <c r="BM121" s="105" t="s">
        <v>197</v>
      </c>
      <c r="BN121" s="105" t="s">
        <v>1303</v>
      </c>
      <c r="BO121" s="105" t="s">
        <v>197</v>
      </c>
      <c r="BP121" s="105" t="s">
        <v>1303</v>
      </c>
      <c r="BQ121" s="105" t="s">
        <v>1322</v>
      </c>
      <c r="BR121" s="105" t="s">
        <v>197</v>
      </c>
      <c r="BS121" s="105" t="s">
        <v>197</v>
      </c>
      <c r="BT121" s="105" t="s">
        <v>1303</v>
      </c>
      <c r="BU121" s="105" t="s">
        <v>197</v>
      </c>
      <c r="BV121" s="105" t="s">
        <v>197</v>
      </c>
      <c r="BW121" s="105" t="s">
        <v>1324</v>
      </c>
      <c r="BX121" s="105" t="s">
        <v>197</v>
      </c>
      <c r="BY121" s="105" t="s">
        <v>197</v>
      </c>
      <c r="BZ121" s="105" t="s">
        <v>197</v>
      </c>
      <c r="CA121" s="105" t="s">
        <v>197</v>
      </c>
      <c r="CB121" s="105" t="s">
        <v>197</v>
      </c>
      <c r="CC121" s="105" t="s">
        <v>197</v>
      </c>
      <c r="CD121" s="105" t="s">
        <v>1303</v>
      </c>
      <c r="CE121" s="105" t="s">
        <v>1234</v>
      </c>
      <c r="CF121" s="105" t="s">
        <v>197</v>
      </c>
      <c r="CG121" s="105" t="s">
        <v>1234</v>
      </c>
      <c r="CH121" s="105" t="s">
        <v>197</v>
      </c>
      <c r="CI121" s="105" t="s">
        <v>1234</v>
      </c>
      <c r="CJ121" s="105" t="s">
        <v>197</v>
      </c>
      <c r="CK121" s="105" t="s">
        <v>1210</v>
      </c>
      <c r="CL121" s="105" t="s">
        <v>1303</v>
      </c>
      <c r="CM121" s="105" t="s">
        <v>197</v>
      </c>
      <c r="CN121" s="105" t="s">
        <v>197</v>
      </c>
      <c r="CO121" s="105" t="s">
        <v>197</v>
      </c>
      <c r="CP121" s="105" t="s">
        <v>1303</v>
      </c>
      <c r="CQ121" s="105" t="s">
        <v>197</v>
      </c>
      <c r="CR121" s="105" t="s">
        <v>197</v>
      </c>
      <c r="CS121" s="105" t="s">
        <v>197</v>
      </c>
      <c r="CT121" s="105" t="s">
        <v>197</v>
      </c>
      <c r="CU121" s="105" t="s">
        <v>197</v>
      </c>
      <c r="CV121" s="105" t="s">
        <v>197</v>
      </c>
      <c r="CW121" s="105" t="s">
        <v>197</v>
      </c>
      <c r="CX121" s="105" t="s">
        <v>197</v>
      </c>
      <c r="CY121" s="105"/>
      <c r="CZ121" s="105"/>
      <c r="DA121" s="105" t="s">
        <v>197</v>
      </c>
      <c r="DB121" s="105" t="s">
        <v>197</v>
      </c>
      <c r="DC121" s="105" t="s">
        <v>197</v>
      </c>
      <c r="DD121" s="105" t="s">
        <v>197</v>
      </c>
      <c r="DE121" s="105" t="s">
        <v>197</v>
      </c>
      <c r="DF121" s="105" t="s">
        <v>197</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1307</v>
      </c>
      <c r="V122" s="105" t="s">
        <v>1308</v>
      </c>
      <c r="W122" s="105" t="s">
        <v>197</v>
      </c>
      <c r="X122" s="105" t="s">
        <v>1303</v>
      </c>
      <c r="Y122" s="105" t="s">
        <v>1304</v>
      </c>
      <c r="Z122" s="105" t="s">
        <v>1303</v>
      </c>
      <c r="AA122" s="105" t="s">
        <v>197</v>
      </c>
      <c r="AB122" s="105" t="s">
        <v>1303</v>
      </c>
      <c r="AC122" s="105" t="s">
        <v>197</v>
      </c>
      <c r="AD122" s="105" t="s">
        <v>1303</v>
      </c>
      <c r="AE122" s="105" t="s">
        <v>197</v>
      </c>
      <c r="AF122" s="105" t="s">
        <v>197</v>
      </c>
      <c r="AG122" s="105" t="s">
        <v>1327</v>
      </c>
      <c r="AH122" s="105" t="s">
        <v>1325</v>
      </c>
      <c r="AI122" s="105" t="s">
        <v>197</v>
      </c>
      <c r="AJ122" s="105" t="s">
        <v>1303</v>
      </c>
      <c r="AK122" s="105" t="s">
        <v>197</v>
      </c>
      <c r="AL122" s="105" t="s">
        <v>197</v>
      </c>
      <c r="AM122" s="105" t="s">
        <v>197</v>
      </c>
      <c r="AN122" s="105" t="s">
        <v>1309</v>
      </c>
      <c r="AO122" s="105" t="s">
        <v>197</v>
      </c>
      <c r="AP122" s="105" t="s">
        <v>1309</v>
      </c>
      <c r="AQ122" s="105" t="s">
        <v>197</v>
      </c>
      <c r="AR122" s="105" t="s">
        <v>1309</v>
      </c>
      <c r="AS122" s="105" t="s">
        <v>1316</v>
      </c>
      <c r="AT122" s="105" t="s">
        <v>1315</v>
      </c>
      <c r="AU122" s="105" t="s">
        <v>197</v>
      </c>
      <c r="AV122" s="105" t="s">
        <v>1325</v>
      </c>
      <c r="AW122" s="105" t="s">
        <v>197</v>
      </c>
      <c r="AX122" s="105" t="s">
        <v>1317</v>
      </c>
      <c r="AY122" s="105" t="s">
        <v>1318</v>
      </c>
      <c r="AZ122" s="105" t="s">
        <v>1315</v>
      </c>
      <c r="BA122" s="105" t="s">
        <v>197</v>
      </c>
      <c r="BB122" s="105" t="s">
        <v>1321</v>
      </c>
      <c r="BC122" s="105" t="s">
        <v>197</v>
      </c>
      <c r="BD122" s="105" t="s">
        <v>1321</v>
      </c>
      <c r="BE122" s="105" t="s">
        <v>197</v>
      </c>
      <c r="BF122" s="105" t="s">
        <v>197</v>
      </c>
      <c r="BG122" s="105" t="s">
        <v>197</v>
      </c>
      <c r="BH122" s="105" t="s">
        <v>1315</v>
      </c>
      <c r="BI122" s="105" t="s">
        <v>1323</v>
      </c>
      <c r="BJ122" s="105" t="s">
        <v>197</v>
      </c>
      <c r="BK122" s="105" t="s">
        <v>1323</v>
      </c>
      <c r="BL122" s="105" t="s">
        <v>197</v>
      </c>
      <c r="BM122" s="105" t="s">
        <v>197</v>
      </c>
      <c r="BN122" s="105" t="s">
        <v>1303</v>
      </c>
      <c r="BO122" s="105" t="s">
        <v>197</v>
      </c>
      <c r="BP122" s="105" t="s">
        <v>1303</v>
      </c>
      <c r="BQ122" s="105" t="s">
        <v>1322</v>
      </c>
      <c r="BR122" s="105" t="s">
        <v>197</v>
      </c>
      <c r="BS122" s="105" t="s">
        <v>197</v>
      </c>
      <c r="BT122" s="105" t="s">
        <v>1303</v>
      </c>
      <c r="BU122" s="105" t="s">
        <v>197</v>
      </c>
      <c r="BV122" s="105" t="s">
        <v>197</v>
      </c>
      <c r="BW122" s="105" t="s">
        <v>1324</v>
      </c>
      <c r="BX122" s="105" t="s">
        <v>197</v>
      </c>
      <c r="BY122" s="105" t="s">
        <v>197</v>
      </c>
      <c r="BZ122" s="105" t="s">
        <v>197</v>
      </c>
      <c r="CA122" s="105" t="s">
        <v>197</v>
      </c>
      <c r="CB122" s="105" t="s">
        <v>197</v>
      </c>
      <c r="CC122" s="105" t="s">
        <v>197</v>
      </c>
      <c r="CD122" s="105" t="s">
        <v>1303</v>
      </c>
      <c r="CE122" s="105" t="s">
        <v>1234</v>
      </c>
      <c r="CF122" s="105" t="s">
        <v>197</v>
      </c>
      <c r="CG122" s="105" t="s">
        <v>1234</v>
      </c>
      <c r="CH122" s="105" t="s">
        <v>197</v>
      </c>
      <c r="CI122" s="105" t="s">
        <v>1234</v>
      </c>
      <c r="CJ122" s="105" t="s">
        <v>197</v>
      </c>
      <c r="CK122" s="105" t="s">
        <v>1210</v>
      </c>
      <c r="CL122" s="105" t="s">
        <v>1303</v>
      </c>
      <c r="CM122" s="105" t="s">
        <v>197</v>
      </c>
      <c r="CN122" s="105" t="s">
        <v>197</v>
      </c>
      <c r="CO122" s="105" t="s">
        <v>197</v>
      </c>
      <c r="CP122" s="105" t="s">
        <v>1303</v>
      </c>
      <c r="CQ122" s="105" t="s">
        <v>197</v>
      </c>
      <c r="CR122" s="105" t="s">
        <v>197</v>
      </c>
      <c r="CS122" s="105" t="s">
        <v>197</v>
      </c>
      <c r="CT122" s="105" t="s">
        <v>197</v>
      </c>
      <c r="CU122" s="105" t="s">
        <v>197</v>
      </c>
      <c r="CV122" s="105" t="s">
        <v>197</v>
      </c>
      <c r="CW122" s="105" t="s">
        <v>197</v>
      </c>
      <c r="CX122" s="105" t="s">
        <v>197</v>
      </c>
      <c r="CY122" s="105"/>
      <c r="CZ122" s="105"/>
      <c r="DA122" s="105" t="s">
        <v>197</v>
      </c>
      <c r="DB122" s="105" t="s">
        <v>197</v>
      </c>
      <c r="DC122" s="105" t="s">
        <v>197</v>
      </c>
      <c r="DD122" s="105" t="s">
        <v>197</v>
      </c>
      <c r="DE122" s="105" t="s">
        <v>197</v>
      </c>
      <c r="DF122" s="105" t="s">
        <v>197</v>
      </c>
    </row>
    <row r="123" spans="2:110" x14ac:dyDescent="0.3">
      <c r="B123" s="104">
        <v>120</v>
      </c>
      <c r="C123" s="105"/>
      <c r="D123" s="105"/>
      <c r="E123" s="105" t="s">
        <v>197</v>
      </c>
      <c r="F123" s="105" t="s">
        <v>1353</v>
      </c>
      <c r="G123" s="105" t="s">
        <v>197</v>
      </c>
      <c r="H123" s="105" t="s">
        <v>197</v>
      </c>
      <c r="I123" s="105"/>
      <c r="J123" s="105"/>
      <c r="K123" s="105" t="s">
        <v>197</v>
      </c>
      <c r="L123" s="105" t="s">
        <v>1353</v>
      </c>
      <c r="M123" s="105" t="s">
        <v>197</v>
      </c>
      <c r="N123" s="105" t="s">
        <v>1353</v>
      </c>
      <c r="O123" s="105" t="s">
        <v>197</v>
      </c>
      <c r="P123" s="105" t="s">
        <v>1353</v>
      </c>
      <c r="Q123" s="105"/>
      <c r="R123" s="105"/>
      <c r="S123" s="105" t="s">
        <v>197</v>
      </c>
      <c r="T123" s="105" t="s">
        <v>1353</v>
      </c>
      <c r="U123" s="105" t="s">
        <v>197</v>
      </c>
      <c r="V123" s="105" t="s">
        <v>1355</v>
      </c>
      <c r="W123" s="105" t="s">
        <v>197</v>
      </c>
      <c r="X123" s="105" t="s">
        <v>1355</v>
      </c>
      <c r="Y123" s="105" t="s">
        <v>197</v>
      </c>
      <c r="Z123" s="105" t="s">
        <v>1355</v>
      </c>
      <c r="AA123" s="105" t="s">
        <v>197</v>
      </c>
      <c r="AB123" s="105" t="s">
        <v>1355</v>
      </c>
      <c r="AC123" s="105" t="s">
        <v>197</v>
      </c>
      <c r="AD123" s="105" t="s">
        <v>1355</v>
      </c>
      <c r="AE123" s="105" t="s">
        <v>197</v>
      </c>
      <c r="AF123" s="105" t="s">
        <v>197</v>
      </c>
      <c r="AG123" s="105" t="s">
        <v>197</v>
      </c>
      <c r="AH123" s="105" t="s">
        <v>1355</v>
      </c>
      <c r="AI123" s="105" t="s">
        <v>1356</v>
      </c>
      <c r="AJ123" s="105" t="s">
        <v>1355</v>
      </c>
      <c r="AK123" s="105" t="s">
        <v>197</v>
      </c>
      <c r="AL123" s="105" t="s">
        <v>197</v>
      </c>
      <c r="AM123" s="105" t="s">
        <v>197</v>
      </c>
      <c r="AN123" s="105" t="s">
        <v>1355</v>
      </c>
      <c r="AO123" s="105" t="s">
        <v>197</v>
      </c>
      <c r="AP123" s="105" t="s">
        <v>1355</v>
      </c>
      <c r="AQ123" s="105" t="s">
        <v>197</v>
      </c>
      <c r="AR123" s="105" t="s">
        <v>1355</v>
      </c>
      <c r="AS123" s="105" t="s">
        <v>1357</v>
      </c>
      <c r="AT123" s="105" t="s">
        <v>1355</v>
      </c>
      <c r="AU123" s="105" t="s">
        <v>1358</v>
      </c>
      <c r="AV123" s="105" t="s">
        <v>1359</v>
      </c>
      <c r="AW123" s="105" t="s">
        <v>1362</v>
      </c>
      <c r="AX123" s="105" t="s">
        <v>1361</v>
      </c>
      <c r="AY123" s="105"/>
      <c r="AZ123" s="105"/>
      <c r="BA123" s="105" t="s">
        <v>1360</v>
      </c>
      <c r="BB123" s="105" t="s">
        <v>1361</v>
      </c>
      <c r="BC123" s="105" t="s">
        <v>1363</v>
      </c>
      <c r="BD123" s="105" t="s">
        <v>1361</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197</v>
      </c>
      <c r="F124" s="105" t="s">
        <v>1353</v>
      </c>
      <c r="G124" s="105" t="s">
        <v>197</v>
      </c>
      <c r="H124" s="105" t="s">
        <v>197</v>
      </c>
      <c r="I124" s="105"/>
      <c r="J124" s="105"/>
      <c r="K124" s="105" t="s">
        <v>197</v>
      </c>
      <c r="L124" s="105" t="s">
        <v>1353</v>
      </c>
      <c r="M124" s="105" t="s">
        <v>197</v>
      </c>
      <c r="N124" s="105" t="s">
        <v>1353</v>
      </c>
      <c r="O124" s="105" t="s">
        <v>1354</v>
      </c>
      <c r="P124" s="105" t="s">
        <v>1353</v>
      </c>
      <c r="Q124" s="105" t="s">
        <v>197</v>
      </c>
      <c r="R124" s="105" t="s">
        <v>197</v>
      </c>
      <c r="S124" s="105" t="s">
        <v>197</v>
      </c>
      <c r="T124" s="105" t="s">
        <v>197</v>
      </c>
      <c r="U124" s="105" t="s">
        <v>197</v>
      </c>
      <c r="V124" s="105" t="s">
        <v>1355</v>
      </c>
      <c r="W124" s="105" t="s">
        <v>197</v>
      </c>
      <c r="X124" s="105" t="s">
        <v>1355</v>
      </c>
      <c r="Y124" s="105" t="s">
        <v>197</v>
      </c>
      <c r="Z124" s="105" t="s">
        <v>1355</v>
      </c>
      <c r="AA124" s="105" t="s">
        <v>197</v>
      </c>
      <c r="AB124" s="105" t="s">
        <v>1355</v>
      </c>
      <c r="AC124" s="105" t="s">
        <v>197</v>
      </c>
      <c r="AD124" s="105" t="s">
        <v>1355</v>
      </c>
      <c r="AE124" s="105" t="s">
        <v>197</v>
      </c>
      <c r="AF124" s="105" t="s">
        <v>197</v>
      </c>
      <c r="AG124" s="105" t="s">
        <v>197</v>
      </c>
      <c r="AH124" s="105" t="s">
        <v>1355</v>
      </c>
      <c r="AI124" s="105" t="s">
        <v>1356</v>
      </c>
      <c r="AJ124" s="105" t="s">
        <v>1355</v>
      </c>
      <c r="AK124" s="105" t="s">
        <v>197</v>
      </c>
      <c r="AL124" s="105" t="s">
        <v>197</v>
      </c>
      <c r="AM124" s="105" t="s">
        <v>197</v>
      </c>
      <c r="AN124" s="105" t="s">
        <v>1355</v>
      </c>
      <c r="AO124" s="105" t="s">
        <v>197</v>
      </c>
      <c r="AP124" s="105" t="s">
        <v>1355</v>
      </c>
      <c r="AQ124" s="105" t="s">
        <v>197</v>
      </c>
      <c r="AR124" s="105" t="s">
        <v>1355</v>
      </c>
      <c r="AS124" s="105" t="s">
        <v>1357</v>
      </c>
      <c r="AT124" s="105" t="s">
        <v>1355</v>
      </c>
      <c r="AU124" s="105" t="s">
        <v>1358</v>
      </c>
      <c r="AV124" s="105" t="s">
        <v>1359</v>
      </c>
      <c r="AW124" s="105" t="s">
        <v>1362</v>
      </c>
      <c r="AX124" s="105" t="s">
        <v>1361</v>
      </c>
      <c r="AY124" s="105"/>
      <c r="AZ124" s="105"/>
      <c r="BA124" s="105" t="s">
        <v>1360</v>
      </c>
      <c r="BB124" s="105" t="s">
        <v>1361</v>
      </c>
      <c r="BC124" s="105" t="s">
        <v>1363</v>
      </c>
      <c r="BD124" s="105" t="s">
        <v>1361</v>
      </c>
      <c r="BE124" s="105"/>
      <c r="BF124" s="105"/>
      <c r="BG124" s="105"/>
      <c r="BH124" s="105"/>
      <c r="BI124" s="105" t="s">
        <v>1364</v>
      </c>
      <c r="BJ124" s="105" t="s">
        <v>1353</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197</v>
      </c>
      <c r="F133" s="105" t="s">
        <v>711</v>
      </c>
      <c r="G133" s="105" t="s">
        <v>197</v>
      </c>
      <c r="H133" s="105" t="s">
        <v>197</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813</v>
      </c>
      <c r="AI133" s="105"/>
      <c r="AJ133" s="105"/>
      <c r="AK133" s="105"/>
      <c r="AL133" s="105"/>
      <c r="AM133" s="105" t="s">
        <v>1408</v>
      </c>
      <c r="AN133" s="105" t="s">
        <v>1407</v>
      </c>
      <c r="AO133" s="105" t="s">
        <v>1409</v>
      </c>
      <c r="AP133" s="105" t="s">
        <v>197</v>
      </c>
      <c r="AQ133" s="105"/>
      <c r="AR133" s="105"/>
      <c r="AS133" s="105"/>
      <c r="AT133" s="105"/>
      <c r="AU133" s="105"/>
      <c r="AV133" s="105"/>
      <c r="AW133" s="105"/>
      <c r="AX133" s="105"/>
      <c r="AY133" s="105" t="s">
        <v>695</v>
      </c>
      <c r="AZ133" s="105"/>
      <c r="BA133" s="105"/>
      <c r="BB133" s="105"/>
      <c r="BC133" s="105"/>
      <c r="BD133" s="105"/>
      <c r="BE133" s="105"/>
      <c r="BF133" s="105"/>
      <c r="BG133" s="105"/>
      <c r="BH133" s="105"/>
      <c r="BI133" s="105" t="s">
        <v>197</v>
      </c>
      <c r="BJ133" s="105" t="s">
        <v>197</v>
      </c>
      <c r="BK133" s="105" t="s">
        <v>932</v>
      </c>
      <c r="BL133" s="105" t="s">
        <v>197</v>
      </c>
      <c r="BM133" s="105" t="s">
        <v>932</v>
      </c>
      <c r="BN133" s="105" t="s">
        <v>197</v>
      </c>
      <c r="BO133" s="105" t="s">
        <v>932</v>
      </c>
      <c r="BP133" s="105" t="s">
        <v>197</v>
      </c>
      <c r="BQ133" s="105" t="s">
        <v>932</v>
      </c>
      <c r="BR133" s="105" t="s">
        <v>197</v>
      </c>
      <c r="BS133" s="105" t="s">
        <v>932</v>
      </c>
      <c r="BT133" s="105" t="s">
        <v>197</v>
      </c>
      <c r="BU133" s="105" t="s">
        <v>197</v>
      </c>
      <c r="BV133" s="105" t="s">
        <v>197</v>
      </c>
      <c r="BW133" s="105" t="s">
        <v>932</v>
      </c>
      <c r="BX133" s="105" t="s">
        <v>197</v>
      </c>
      <c r="BY133" s="105" t="s">
        <v>197</v>
      </c>
      <c r="BZ133" s="105" t="s">
        <v>197</v>
      </c>
      <c r="CA133" s="105" t="s">
        <v>197</v>
      </c>
      <c r="CB133" s="105" t="s">
        <v>197</v>
      </c>
      <c r="CC133" s="105" t="s">
        <v>935</v>
      </c>
      <c r="CD133" s="105" t="s">
        <v>197</v>
      </c>
      <c r="CE133" s="105" t="s">
        <v>935</v>
      </c>
      <c r="CF133" s="105" t="s">
        <v>197</v>
      </c>
      <c r="CG133" s="105" t="s">
        <v>937</v>
      </c>
      <c r="CH133" s="105" t="s">
        <v>197</v>
      </c>
      <c r="CI133" s="105" t="s">
        <v>938</v>
      </c>
      <c r="CJ133" s="105" t="s">
        <v>197</v>
      </c>
      <c r="CK133" s="105" t="s">
        <v>197</v>
      </c>
      <c r="CL133" s="105" t="s">
        <v>197</v>
      </c>
      <c r="CM133" s="105" t="s">
        <v>197</v>
      </c>
      <c r="CN133" s="105" t="s">
        <v>197</v>
      </c>
      <c r="CO133" s="105" t="s">
        <v>197</v>
      </c>
      <c r="CP133" s="105" t="s">
        <v>197</v>
      </c>
      <c r="CQ133" s="105" t="s">
        <v>197</v>
      </c>
      <c r="CR133" s="105" t="s">
        <v>703</v>
      </c>
      <c r="CS133" s="105" t="s">
        <v>197</v>
      </c>
      <c r="CT133" s="105" t="s">
        <v>703</v>
      </c>
      <c r="CU133" s="105" t="s">
        <v>814</v>
      </c>
      <c r="CV133" s="105" t="s">
        <v>197</v>
      </c>
      <c r="CW133" s="105" t="s">
        <v>197</v>
      </c>
      <c r="CX133" s="105" t="s">
        <v>703</v>
      </c>
      <c r="CY133" s="105" t="s">
        <v>710</v>
      </c>
      <c r="CZ133" s="105" t="s">
        <v>711</v>
      </c>
      <c r="DA133" s="105" t="s">
        <v>197</v>
      </c>
      <c r="DB133" s="105" t="s">
        <v>197</v>
      </c>
      <c r="DC133" s="105" t="s">
        <v>197</v>
      </c>
      <c r="DD133" s="105" t="s">
        <v>197</v>
      </c>
      <c r="DE133" s="105" t="s">
        <v>197</v>
      </c>
      <c r="DF133" s="105" t="s">
        <v>197</v>
      </c>
    </row>
    <row r="134" spans="2:110" x14ac:dyDescent="0.3">
      <c r="B134" s="104">
        <v>162</v>
      </c>
      <c r="C134" s="105"/>
      <c r="D134" s="105"/>
      <c r="E134" s="105" t="s">
        <v>197</v>
      </c>
      <c r="F134" s="105" t="s">
        <v>711</v>
      </c>
      <c r="G134" s="105" t="s">
        <v>197</v>
      </c>
      <c r="H134" s="105" t="s">
        <v>197</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813</v>
      </c>
      <c r="AI134" s="105"/>
      <c r="AJ134" s="105"/>
      <c r="AK134" s="105"/>
      <c r="AL134" s="105"/>
      <c r="AM134" s="105" t="s">
        <v>1408</v>
      </c>
      <c r="AN134" s="105" t="s">
        <v>1407</v>
      </c>
      <c r="AO134" s="105" t="s">
        <v>1409</v>
      </c>
      <c r="AP134" s="105" t="s">
        <v>197</v>
      </c>
      <c r="AQ134" s="105"/>
      <c r="AR134" s="105"/>
      <c r="AS134" s="105"/>
      <c r="AT134" s="105"/>
      <c r="AU134" s="105"/>
      <c r="AV134" s="105"/>
      <c r="AW134" s="105"/>
      <c r="AX134" s="105"/>
      <c r="AY134" s="105" t="s">
        <v>695</v>
      </c>
      <c r="AZ134" s="105"/>
      <c r="BA134" s="105"/>
      <c r="BB134" s="105"/>
      <c r="BC134" s="105"/>
      <c r="BD134" s="105"/>
      <c r="BE134" s="105"/>
      <c r="BF134" s="105"/>
      <c r="BG134" s="105"/>
      <c r="BH134" s="105"/>
      <c r="BI134" s="105" t="s">
        <v>197</v>
      </c>
      <c r="BJ134" s="105" t="s">
        <v>197</v>
      </c>
      <c r="BK134" s="105" t="s">
        <v>932</v>
      </c>
      <c r="BL134" s="105" t="s">
        <v>197</v>
      </c>
      <c r="BM134" s="105" t="s">
        <v>932</v>
      </c>
      <c r="BN134" s="105" t="s">
        <v>197</v>
      </c>
      <c r="BO134" s="105" t="s">
        <v>932</v>
      </c>
      <c r="BP134" s="105" t="s">
        <v>197</v>
      </c>
      <c r="BQ134" s="105" t="s">
        <v>932</v>
      </c>
      <c r="BR134" s="105" t="s">
        <v>197</v>
      </c>
      <c r="BS134" s="105" t="s">
        <v>932</v>
      </c>
      <c r="BT134" s="105" t="s">
        <v>197</v>
      </c>
      <c r="BU134" s="105" t="s">
        <v>197</v>
      </c>
      <c r="BV134" s="105" t="s">
        <v>197</v>
      </c>
      <c r="BW134" s="105" t="s">
        <v>932</v>
      </c>
      <c r="BX134" s="105" t="s">
        <v>197</v>
      </c>
      <c r="BY134" s="105" t="s">
        <v>197</v>
      </c>
      <c r="BZ134" s="105" t="s">
        <v>197</v>
      </c>
      <c r="CA134" s="105" t="s">
        <v>197</v>
      </c>
      <c r="CB134" s="105" t="s">
        <v>197</v>
      </c>
      <c r="CC134" s="105" t="s">
        <v>935</v>
      </c>
      <c r="CD134" s="105" t="s">
        <v>197</v>
      </c>
      <c r="CE134" s="105" t="s">
        <v>935</v>
      </c>
      <c r="CF134" s="105" t="s">
        <v>197</v>
      </c>
      <c r="CG134" s="105" t="s">
        <v>937</v>
      </c>
      <c r="CH134" s="105" t="s">
        <v>197</v>
      </c>
      <c r="CI134" s="105" t="s">
        <v>938</v>
      </c>
      <c r="CJ134" s="105" t="s">
        <v>197</v>
      </c>
      <c r="CK134" s="105" t="s">
        <v>197</v>
      </c>
      <c r="CL134" s="105" t="s">
        <v>197</v>
      </c>
      <c r="CM134" s="105" t="s">
        <v>197</v>
      </c>
      <c r="CN134" s="105" t="s">
        <v>197</v>
      </c>
      <c r="CO134" s="105" t="s">
        <v>197</v>
      </c>
      <c r="CP134" s="105" t="s">
        <v>197</v>
      </c>
      <c r="CQ134" s="105" t="s">
        <v>197</v>
      </c>
      <c r="CR134" s="105" t="s">
        <v>703</v>
      </c>
      <c r="CS134" s="105" t="s">
        <v>197</v>
      </c>
      <c r="CT134" s="105" t="s">
        <v>703</v>
      </c>
      <c r="CU134" s="105" t="s">
        <v>814</v>
      </c>
      <c r="CV134" s="105" t="s">
        <v>197</v>
      </c>
      <c r="CW134" s="105" t="s">
        <v>197</v>
      </c>
      <c r="CX134" s="105" t="s">
        <v>703</v>
      </c>
      <c r="CY134" s="105" t="s">
        <v>710</v>
      </c>
      <c r="CZ134" s="105" t="s">
        <v>711</v>
      </c>
      <c r="DA134" s="105" t="s">
        <v>197</v>
      </c>
      <c r="DB134" s="105" t="s">
        <v>197</v>
      </c>
      <c r="DC134" s="105" t="s">
        <v>197</v>
      </c>
      <c r="DD134" s="105" t="s">
        <v>197</v>
      </c>
      <c r="DE134" s="105" t="s">
        <v>197</v>
      </c>
      <c r="DF134" s="105" t="s">
        <v>197</v>
      </c>
    </row>
    <row r="135" spans="2:110" x14ac:dyDescent="0.3">
      <c r="B135" s="104">
        <v>163</v>
      </c>
      <c r="C135" s="105"/>
      <c r="D135" s="105"/>
      <c r="E135" s="105" t="s">
        <v>197</v>
      </c>
      <c r="F135" s="105" t="s">
        <v>711</v>
      </c>
      <c r="G135" s="105" t="s">
        <v>197</v>
      </c>
      <c r="H135" s="105" t="s">
        <v>197</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813</v>
      </c>
      <c r="AI135" s="105"/>
      <c r="AJ135" s="105"/>
      <c r="AK135" s="105"/>
      <c r="AL135" s="105"/>
      <c r="AM135" s="105" t="s">
        <v>1408</v>
      </c>
      <c r="AN135" s="105" t="s">
        <v>1407</v>
      </c>
      <c r="AO135" s="105" t="s">
        <v>1409</v>
      </c>
      <c r="AP135" s="105" t="s">
        <v>197</v>
      </c>
      <c r="AQ135" s="105"/>
      <c r="AR135" s="105"/>
      <c r="AS135" s="105"/>
      <c r="AT135" s="105"/>
      <c r="AU135" s="105"/>
      <c r="AV135" s="105"/>
      <c r="AW135" s="105"/>
      <c r="AX135" s="105"/>
      <c r="AY135" s="105" t="s">
        <v>695</v>
      </c>
      <c r="AZ135" s="105"/>
      <c r="BA135" s="105"/>
      <c r="BB135" s="105"/>
      <c r="BC135" s="105"/>
      <c r="BD135" s="105"/>
      <c r="BE135" s="105"/>
      <c r="BF135" s="105"/>
      <c r="BG135" s="105"/>
      <c r="BH135" s="105"/>
      <c r="BI135" s="105" t="s">
        <v>197</v>
      </c>
      <c r="BJ135" s="105" t="s">
        <v>197</v>
      </c>
      <c r="BK135" s="105" t="s">
        <v>932</v>
      </c>
      <c r="BL135" s="105" t="s">
        <v>197</v>
      </c>
      <c r="BM135" s="105" t="s">
        <v>932</v>
      </c>
      <c r="BN135" s="105" t="s">
        <v>197</v>
      </c>
      <c r="BO135" s="105" t="s">
        <v>932</v>
      </c>
      <c r="BP135" s="105" t="s">
        <v>197</v>
      </c>
      <c r="BQ135" s="105" t="s">
        <v>932</v>
      </c>
      <c r="BR135" s="105" t="s">
        <v>197</v>
      </c>
      <c r="BS135" s="105" t="s">
        <v>932</v>
      </c>
      <c r="BT135" s="105" t="s">
        <v>197</v>
      </c>
      <c r="BU135" s="105" t="s">
        <v>197</v>
      </c>
      <c r="BV135" s="105" t="s">
        <v>197</v>
      </c>
      <c r="BW135" s="105" t="s">
        <v>932</v>
      </c>
      <c r="BX135" s="105" t="s">
        <v>197</v>
      </c>
      <c r="BY135" s="105" t="s">
        <v>197</v>
      </c>
      <c r="BZ135" s="105" t="s">
        <v>197</v>
      </c>
      <c r="CA135" s="105" t="s">
        <v>197</v>
      </c>
      <c r="CB135" s="105" t="s">
        <v>197</v>
      </c>
      <c r="CC135" s="105" t="s">
        <v>935</v>
      </c>
      <c r="CD135" s="105" t="s">
        <v>197</v>
      </c>
      <c r="CE135" s="105" t="s">
        <v>935</v>
      </c>
      <c r="CF135" s="105" t="s">
        <v>197</v>
      </c>
      <c r="CG135" s="105" t="s">
        <v>937</v>
      </c>
      <c r="CH135" s="105" t="s">
        <v>197</v>
      </c>
      <c r="CI135" s="105" t="s">
        <v>938</v>
      </c>
      <c r="CJ135" s="105" t="s">
        <v>197</v>
      </c>
      <c r="CK135" s="105" t="s">
        <v>197</v>
      </c>
      <c r="CL135" s="105" t="s">
        <v>197</v>
      </c>
      <c r="CM135" s="105" t="s">
        <v>197</v>
      </c>
      <c r="CN135" s="105" t="s">
        <v>197</v>
      </c>
      <c r="CO135" s="105" t="s">
        <v>197</v>
      </c>
      <c r="CP135" s="105" t="s">
        <v>197</v>
      </c>
      <c r="CQ135" s="105" t="s">
        <v>197</v>
      </c>
      <c r="CR135" s="105" t="s">
        <v>703</v>
      </c>
      <c r="CS135" s="105" t="s">
        <v>197</v>
      </c>
      <c r="CT135" s="105" t="s">
        <v>703</v>
      </c>
      <c r="CU135" s="105" t="s">
        <v>814</v>
      </c>
      <c r="CV135" s="105" t="s">
        <v>197</v>
      </c>
      <c r="CW135" s="105" t="s">
        <v>197</v>
      </c>
      <c r="CX135" s="105" t="s">
        <v>703</v>
      </c>
      <c r="CY135" s="105" t="s">
        <v>710</v>
      </c>
      <c r="CZ135" s="105" t="s">
        <v>711</v>
      </c>
      <c r="DA135" s="105" t="s">
        <v>197</v>
      </c>
      <c r="DB135" s="105" t="s">
        <v>197</v>
      </c>
      <c r="DC135" s="105" t="s">
        <v>197</v>
      </c>
      <c r="DD135" s="105" t="s">
        <v>197</v>
      </c>
      <c r="DE135" s="105" t="s">
        <v>197</v>
      </c>
      <c r="DF135" s="105" t="s">
        <v>197</v>
      </c>
    </row>
    <row r="136" spans="2:110" x14ac:dyDescent="0.3">
      <c r="B136" s="104">
        <v>164</v>
      </c>
      <c r="C136" s="105"/>
      <c r="D136" s="105"/>
      <c r="E136" s="105" t="s">
        <v>197</v>
      </c>
      <c r="F136" s="105" t="s">
        <v>711</v>
      </c>
      <c r="G136" s="105" t="s">
        <v>197</v>
      </c>
      <c r="H136" s="105" t="s">
        <v>197</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813</v>
      </c>
      <c r="AI136" s="105"/>
      <c r="AJ136" s="105"/>
      <c r="AK136" s="105"/>
      <c r="AL136" s="105"/>
      <c r="AM136" s="105" t="s">
        <v>1408</v>
      </c>
      <c r="AN136" s="105" t="s">
        <v>1407</v>
      </c>
      <c r="AO136" s="105" t="s">
        <v>1409</v>
      </c>
      <c r="AP136" s="105" t="s">
        <v>197</v>
      </c>
      <c r="AQ136" s="105"/>
      <c r="AR136" s="105"/>
      <c r="AS136" s="105"/>
      <c r="AT136" s="105"/>
      <c r="AU136" s="105"/>
      <c r="AV136" s="105"/>
      <c r="AW136" s="105"/>
      <c r="AX136" s="105"/>
      <c r="AY136" s="105" t="s">
        <v>695</v>
      </c>
      <c r="AZ136" s="105"/>
      <c r="BA136" s="105"/>
      <c r="BB136" s="105"/>
      <c r="BC136" s="105"/>
      <c r="BD136" s="105"/>
      <c r="BE136" s="105"/>
      <c r="BF136" s="105"/>
      <c r="BG136" s="105"/>
      <c r="BH136" s="105"/>
      <c r="BI136" s="105" t="s">
        <v>197</v>
      </c>
      <c r="BJ136" s="105" t="s">
        <v>197</v>
      </c>
      <c r="BK136" s="105" t="s">
        <v>932</v>
      </c>
      <c r="BL136" s="105" t="s">
        <v>197</v>
      </c>
      <c r="BM136" s="105" t="s">
        <v>932</v>
      </c>
      <c r="BN136" s="105" t="s">
        <v>197</v>
      </c>
      <c r="BO136" s="105" t="s">
        <v>932</v>
      </c>
      <c r="BP136" s="105" t="s">
        <v>197</v>
      </c>
      <c r="BQ136" s="105" t="s">
        <v>932</v>
      </c>
      <c r="BR136" s="105" t="s">
        <v>197</v>
      </c>
      <c r="BS136" s="105" t="s">
        <v>932</v>
      </c>
      <c r="BT136" s="105" t="s">
        <v>197</v>
      </c>
      <c r="BU136" s="105" t="s">
        <v>197</v>
      </c>
      <c r="BV136" s="105" t="s">
        <v>197</v>
      </c>
      <c r="BW136" s="105" t="s">
        <v>932</v>
      </c>
      <c r="BX136" s="105" t="s">
        <v>197</v>
      </c>
      <c r="BY136" s="105" t="s">
        <v>197</v>
      </c>
      <c r="BZ136" s="105" t="s">
        <v>197</v>
      </c>
      <c r="CA136" s="105" t="s">
        <v>197</v>
      </c>
      <c r="CB136" s="105" t="s">
        <v>197</v>
      </c>
      <c r="CC136" s="105" t="s">
        <v>935</v>
      </c>
      <c r="CD136" s="105" t="s">
        <v>197</v>
      </c>
      <c r="CE136" s="105" t="s">
        <v>935</v>
      </c>
      <c r="CF136" s="105" t="s">
        <v>197</v>
      </c>
      <c r="CG136" s="105" t="s">
        <v>937</v>
      </c>
      <c r="CH136" s="105" t="s">
        <v>197</v>
      </c>
      <c r="CI136" s="105" t="s">
        <v>938</v>
      </c>
      <c r="CJ136" s="105" t="s">
        <v>197</v>
      </c>
      <c r="CK136" s="105" t="s">
        <v>197</v>
      </c>
      <c r="CL136" s="105" t="s">
        <v>197</v>
      </c>
      <c r="CM136" s="105" t="s">
        <v>197</v>
      </c>
      <c r="CN136" s="105" t="s">
        <v>197</v>
      </c>
      <c r="CO136" s="105" t="s">
        <v>197</v>
      </c>
      <c r="CP136" s="105" t="s">
        <v>197</v>
      </c>
      <c r="CQ136" s="105" t="s">
        <v>197</v>
      </c>
      <c r="CR136" s="105" t="s">
        <v>703</v>
      </c>
      <c r="CS136" s="105" t="s">
        <v>197</v>
      </c>
      <c r="CT136" s="105" t="s">
        <v>703</v>
      </c>
      <c r="CU136" s="105" t="s">
        <v>814</v>
      </c>
      <c r="CV136" s="105" t="s">
        <v>197</v>
      </c>
      <c r="CW136" s="105" t="s">
        <v>197</v>
      </c>
      <c r="CX136" s="105" t="s">
        <v>703</v>
      </c>
      <c r="CY136" s="105" t="s">
        <v>710</v>
      </c>
      <c r="CZ136" s="105" t="s">
        <v>711</v>
      </c>
      <c r="DA136" s="105" t="s">
        <v>197</v>
      </c>
      <c r="DB136" s="105" t="s">
        <v>197</v>
      </c>
      <c r="DC136" s="105" t="s">
        <v>197</v>
      </c>
      <c r="DD136" s="105" t="s">
        <v>197</v>
      </c>
      <c r="DE136" s="105" t="s">
        <v>197</v>
      </c>
      <c r="DF136" s="105" t="s">
        <v>197</v>
      </c>
    </row>
    <row r="137" spans="2:110" x14ac:dyDescent="0.3">
      <c r="B137" s="104">
        <v>165</v>
      </c>
      <c r="C137" s="105"/>
      <c r="D137" s="105"/>
      <c r="E137" s="105" t="s">
        <v>197</v>
      </c>
      <c r="F137" s="105" t="s">
        <v>711</v>
      </c>
      <c r="G137" s="105" t="s">
        <v>197</v>
      </c>
      <c r="H137" s="105" t="s">
        <v>197</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813</v>
      </c>
      <c r="AI137" s="105"/>
      <c r="AJ137" s="105"/>
      <c r="AK137" s="105"/>
      <c r="AL137" s="105"/>
      <c r="AM137" s="105" t="s">
        <v>1408</v>
      </c>
      <c r="AN137" s="105" t="s">
        <v>1407</v>
      </c>
      <c r="AO137" s="105" t="s">
        <v>1409</v>
      </c>
      <c r="AP137" s="105" t="s">
        <v>197</v>
      </c>
      <c r="AQ137" s="105"/>
      <c r="AR137" s="105"/>
      <c r="AS137" s="105"/>
      <c r="AT137" s="105"/>
      <c r="AU137" s="105"/>
      <c r="AV137" s="105"/>
      <c r="AW137" s="105"/>
      <c r="AX137" s="105"/>
      <c r="AY137" s="105" t="s">
        <v>695</v>
      </c>
      <c r="AZ137" s="105"/>
      <c r="BA137" s="105"/>
      <c r="BB137" s="105"/>
      <c r="BC137" s="105"/>
      <c r="BD137" s="105"/>
      <c r="BE137" s="105"/>
      <c r="BF137" s="105"/>
      <c r="BG137" s="105"/>
      <c r="BH137" s="105"/>
      <c r="BI137" s="105" t="s">
        <v>197</v>
      </c>
      <c r="BJ137" s="105" t="s">
        <v>197</v>
      </c>
      <c r="BK137" s="105" t="s">
        <v>932</v>
      </c>
      <c r="BL137" s="105" t="s">
        <v>197</v>
      </c>
      <c r="BM137" s="105" t="s">
        <v>932</v>
      </c>
      <c r="BN137" s="105" t="s">
        <v>197</v>
      </c>
      <c r="BO137" s="105" t="s">
        <v>932</v>
      </c>
      <c r="BP137" s="105" t="s">
        <v>197</v>
      </c>
      <c r="BQ137" s="105" t="s">
        <v>932</v>
      </c>
      <c r="BR137" s="105" t="s">
        <v>197</v>
      </c>
      <c r="BS137" s="105" t="s">
        <v>932</v>
      </c>
      <c r="BT137" s="105" t="s">
        <v>197</v>
      </c>
      <c r="BU137" s="105" t="s">
        <v>197</v>
      </c>
      <c r="BV137" s="105" t="s">
        <v>197</v>
      </c>
      <c r="BW137" s="105" t="s">
        <v>932</v>
      </c>
      <c r="BX137" s="105" t="s">
        <v>197</v>
      </c>
      <c r="BY137" s="105" t="s">
        <v>197</v>
      </c>
      <c r="BZ137" s="105" t="s">
        <v>197</v>
      </c>
      <c r="CA137" s="105" t="s">
        <v>197</v>
      </c>
      <c r="CB137" s="105" t="s">
        <v>197</v>
      </c>
      <c r="CC137" s="105" t="s">
        <v>935</v>
      </c>
      <c r="CD137" s="105" t="s">
        <v>197</v>
      </c>
      <c r="CE137" s="105" t="s">
        <v>935</v>
      </c>
      <c r="CF137" s="105" t="s">
        <v>197</v>
      </c>
      <c r="CG137" s="105" t="s">
        <v>937</v>
      </c>
      <c r="CH137" s="105" t="s">
        <v>197</v>
      </c>
      <c r="CI137" s="105" t="s">
        <v>938</v>
      </c>
      <c r="CJ137" s="105" t="s">
        <v>197</v>
      </c>
      <c r="CK137" s="105" t="s">
        <v>197</v>
      </c>
      <c r="CL137" s="105" t="s">
        <v>197</v>
      </c>
      <c r="CM137" s="105" t="s">
        <v>197</v>
      </c>
      <c r="CN137" s="105" t="s">
        <v>197</v>
      </c>
      <c r="CO137" s="105" t="s">
        <v>197</v>
      </c>
      <c r="CP137" s="105" t="s">
        <v>197</v>
      </c>
      <c r="CQ137" s="105" t="s">
        <v>197</v>
      </c>
      <c r="CR137" s="105" t="s">
        <v>703</v>
      </c>
      <c r="CS137" s="105" t="s">
        <v>197</v>
      </c>
      <c r="CT137" s="105" t="s">
        <v>703</v>
      </c>
      <c r="CU137" s="105" t="s">
        <v>814</v>
      </c>
      <c r="CV137" s="105" t="s">
        <v>197</v>
      </c>
      <c r="CW137" s="105" t="s">
        <v>197</v>
      </c>
      <c r="CX137" s="105" t="s">
        <v>703</v>
      </c>
      <c r="CY137" s="105" t="s">
        <v>710</v>
      </c>
      <c r="CZ137" s="105" t="s">
        <v>711</v>
      </c>
      <c r="DA137" s="105" t="s">
        <v>197</v>
      </c>
      <c r="DB137" s="105" t="s">
        <v>197</v>
      </c>
      <c r="DC137" s="105" t="s">
        <v>197</v>
      </c>
      <c r="DD137" s="105" t="s">
        <v>197</v>
      </c>
      <c r="DE137" s="105" t="s">
        <v>197</v>
      </c>
      <c r="DF137" s="105" t="s">
        <v>197</v>
      </c>
    </row>
    <row r="138" spans="2:110" x14ac:dyDescent="0.3">
      <c r="B138" s="104">
        <v>166</v>
      </c>
      <c r="C138" s="105"/>
      <c r="D138" s="105"/>
      <c r="E138" s="105" t="s">
        <v>197</v>
      </c>
      <c r="F138" s="105" t="s">
        <v>711</v>
      </c>
      <c r="G138" s="105" t="s">
        <v>197</v>
      </c>
      <c r="H138" s="105" t="s">
        <v>197</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813</v>
      </c>
      <c r="AI138" s="105"/>
      <c r="AJ138" s="105"/>
      <c r="AK138" s="105"/>
      <c r="AL138" s="105"/>
      <c r="AM138" s="105" t="s">
        <v>1408</v>
      </c>
      <c r="AN138" s="105" t="s">
        <v>1407</v>
      </c>
      <c r="AO138" s="105" t="s">
        <v>1409</v>
      </c>
      <c r="AP138" s="105" t="s">
        <v>197</v>
      </c>
      <c r="AQ138" s="105"/>
      <c r="AR138" s="105"/>
      <c r="AS138" s="105"/>
      <c r="AT138" s="105"/>
      <c r="AU138" s="105"/>
      <c r="AV138" s="105"/>
      <c r="AW138" s="105"/>
      <c r="AX138" s="105"/>
      <c r="AY138" s="105" t="s">
        <v>695</v>
      </c>
      <c r="AZ138" s="105"/>
      <c r="BA138" s="105"/>
      <c r="BB138" s="105"/>
      <c r="BC138" s="105"/>
      <c r="BD138" s="105"/>
      <c r="BE138" s="105"/>
      <c r="BF138" s="105"/>
      <c r="BG138" s="105"/>
      <c r="BH138" s="105"/>
      <c r="BI138" s="105" t="s">
        <v>197</v>
      </c>
      <c r="BJ138" s="105" t="s">
        <v>197</v>
      </c>
      <c r="BK138" s="105" t="s">
        <v>932</v>
      </c>
      <c r="BL138" s="105" t="s">
        <v>197</v>
      </c>
      <c r="BM138" s="105" t="s">
        <v>932</v>
      </c>
      <c r="BN138" s="105" t="s">
        <v>197</v>
      </c>
      <c r="BO138" s="105" t="s">
        <v>932</v>
      </c>
      <c r="BP138" s="105" t="s">
        <v>197</v>
      </c>
      <c r="BQ138" s="105" t="s">
        <v>932</v>
      </c>
      <c r="BR138" s="105" t="s">
        <v>197</v>
      </c>
      <c r="BS138" s="105" t="s">
        <v>932</v>
      </c>
      <c r="BT138" s="105" t="s">
        <v>197</v>
      </c>
      <c r="BU138" s="105" t="s">
        <v>197</v>
      </c>
      <c r="BV138" s="105" t="s">
        <v>197</v>
      </c>
      <c r="BW138" s="105" t="s">
        <v>932</v>
      </c>
      <c r="BX138" s="105" t="s">
        <v>197</v>
      </c>
      <c r="BY138" s="105" t="s">
        <v>197</v>
      </c>
      <c r="BZ138" s="105" t="s">
        <v>197</v>
      </c>
      <c r="CA138" s="105" t="s">
        <v>197</v>
      </c>
      <c r="CB138" s="105" t="s">
        <v>197</v>
      </c>
      <c r="CC138" s="105" t="s">
        <v>935</v>
      </c>
      <c r="CD138" s="105" t="s">
        <v>197</v>
      </c>
      <c r="CE138" s="105" t="s">
        <v>935</v>
      </c>
      <c r="CF138" s="105" t="s">
        <v>197</v>
      </c>
      <c r="CG138" s="105" t="s">
        <v>937</v>
      </c>
      <c r="CH138" s="105" t="s">
        <v>197</v>
      </c>
      <c r="CI138" s="105" t="s">
        <v>938</v>
      </c>
      <c r="CJ138" s="105" t="s">
        <v>197</v>
      </c>
      <c r="CK138" s="105" t="s">
        <v>197</v>
      </c>
      <c r="CL138" s="105" t="s">
        <v>197</v>
      </c>
      <c r="CM138" s="105" t="s">
        <v>197</v>
      </c>
      <c r="CN138" s="105" t="s">
        <v>197</v>
      </c>
      <c r="CO138" s="105" t="s">
        <v>197</v>
      </c>
      <c r="CP138" s="105" t="s">
        <v>197</v>
      </c>
      <c r="CQ138" s="105" t="s">
        <v>197</v>
      </c>
      <c r="CR138" s="105" t="s">
        <v>703</v>
      </c>
      <c r="CS138" s="105" t="s">
        <v>197</v>
      </c>
      <c r="CT138" s="105" t="s">
        <v>703</v>
      </c>
      <c r="CU138" s="105" t="s">
        <v>814</v>
      </c>
      <c r="CV138" s="105" t="s">
        <v>197</v>
      </c>
      <c r="CW138" s="105" t="s">
        <v>197</v>
      </c>
      <c r="CX138" s="105" t="s">
        <v>703</v>
      </c>
      <c r="CY138" s="105" t="s">
        <v>710</v>
      </c>
      <c r="CZ138" s="105" t="s">
        <v>711</v>
      </c>
      <c r="DA138" s="105" t="s">
        <v>197</v>
      </c>
      <c r="DB138" s="105" t="s">
        <v>197</v>
      </c>
      <c r="DC138" s="105" t="s">
        <v>197</v>
      </c>
      <c r="DD138" s="105" t="s">
        <v>197</v>
      </c>
      <c r="DE138" s="105" t="s">
        <v>197</v>
      </c>
      <c r="DF138" s="105" t="s">
        <v>197</v>
      </c>
    </row>
    <row r="139" spans="2:110" x14ac:dyDescent="0.3">
      <c r="B139" s="104">
        <v>167</v>
      </c>
      <c r="C139" s="105"/>
      <c r="D139" s="105"/>
      <c r="E139" s="105" t="s">
        <v>197</v>
      </c>
      <c r="F139" s="105" t="s">
        <v>711</v>
      </c>
      <c r="G139" s="105" t="s">
        <v>197</v>
      </c>
      <c r="H139" s="105" t="s">
        <v>197</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813</v>
      </c>
      <c r="AI139" s="105"/>
      <c r="AJ139" s="105"/>
      <c r="AK139" s="105"/>
      <c r="AL139" s="105"/>
      <c r="AM139" s="105" t="s">
        <v>1408</v>
      </c>
      <c r="AN139" s="105" t="s">
        <v>1407</v>
      </c>
      <c r="AO139" s="105" t="s">
        <v>1409</v>
      </c>
      <c r="AP139" s="105" t="s">
        <v>197</v>
      </c>
      <c r="AQ139" s="105"/>
      <c r="AR139" s="105"/>
      <c r="AS139" s="105"/>
      <c r="AT139" s="105"/>
      <c r="AU139" s="105"/>
      <c r="AV139" s="105"/>
      <c r="AW139" s="105"/>
      <c r="AX139" s="105"/>
      <c r="AY139" s="105" t="s">
        <v>695</v>
      </c>
      <c r="AZ139" s="105"/>
      <c r="BA139" s="105"/>
      <c r="BB139" s="105"/>
      <c r="BC139" s="105"/>
      <c r="BD139" s="105"/>
      <c r="BE139" s="105"/>
      <c r="BF139" s="105"/>
      <c r="BG139" s="105"/>
      <c r="BH139" s="105"/>
      <c r="BI139" s="105" t="s">
        <v>197</v>
      </c>
      <c r="BJ139" s="105" t="s">
        <v>197</v>
      </c>
      <c r="BK139" s="105" t="s">
        <v>932</v>
      </c>
      <c r="BL139" s="105" t="s">
        <v>197</v>
      </c>
      <c r="BM139" s="105" t="s">
        <v>932</v>
      </c>
      <c r="BN139" s="105" t="s">
        <v>197</v>
      </c>
      <c r="BO139" s="105" t="s">
        <v>932</v>
      </c>
      <c r="BP139" s="105" t="s">
        <v>197</v>
      </c>
      <c r="BQ139" s="105" t="s">
        <v>932</v>
      </c>
      <c r="BR139" s="105" t="s">
        <v>197</v>
      </c>
      <c r="BS139" s="105" t="s">
        <v>932</v>
      </c>
      <c r="BT139" s="105" t="s">
        <v>197</v>
      </c>
      <c r="BU139" s="105" t="s">
        <v>197</v>
      </c>
      <c r="BV139" s="105" t="s">
        <v>197</v>
      </c>
      <c r="BW139" s="105" t="s">
        <v>932</v>
      </c>
      <c r="BX139" s="105" t="s">
        <v>197</v>
      </c>
      <c r="BY139" s="105" t="s">
        <v>197</v>
      </c>
      <c r="BZ139" s="105" t="s">
        <v>197</v>
      </c>
      <c r="CA139" s="105" t="s">
        <v>197</v>
      </c>
      <c r="CB139" s="105" t="s">
        <v>197</v>
      </c>
      <c r="CC139" s="105" t="s">
        <v>935</v>
      </c>
      <c r="CD139" s="105" t="s">
        <v>197</v>
      </c>
      <c r="CE139" s="105" t="s">
        <v>935</v>
      </c>
      <c r="CF139" s="105" t="s">
        <v>197</v>
      </c>
      <c r="CG139" s="105" t="s">
        <v>937</v>
      </c>
      <c r="CH139" s="105" t="s">
        <v>197</v>
      </c>
      <c r="CI139" s="105" t="s">
        <v>938</v>
      </c>
      <c r="CJ139" s="105" t="s">
        <v>197</v>
      </c>
      <c r="CK139" s="105" t="s">
        <v>197</v>
      </c>
      <c r="CL139" s="105" t="s">
        <v>197</v>
      </c>
      <c r="CM139" s="105" t="s">
        <v>197</v>
      </c>
      <c r="CN139" s="105" t="s">
        <v>197</v>
      </c>
      <c r="CO139" s="105" t="s">
        <v>197</v>
      </c>
      <c r="CP139" s="105" t="s">
        <v>197</v>
      </c>
      <c r="CQ139" s="105" t="s">
        <v>197</v>
      </c>
      <c r="CR139" s="105" t="s">
        <v>703</v>
      </c>
      <c r="CS139" s="105" t="s">
        <v>197</v>
      </c>
      <c r="CT139" s="105" t="s">
        <v>703</v>
      </c>
      <c r="CU139" s="105" t="s">
        <v>814</v>
      </c>
      <c r="CV139" s="105" t="s">
        <v>197</v>
      </c>
      <c r="CW139" s="105" t="s">
        <v>197</v>
      </c>
      <c r="CX139" s="105" t="s">
        <v>703</v>
      </c>
      <c r="CY139" s="105" t="s">
        <v>710</v>
      </c>
      <c r="CZ139" s="105" t="s">
        <v>711</v>
      </c>
      <c r="DA139" s="105" t="s">
        <v>197</v>
      </c>
      <c r="DB139" s="105" t="s">
        <v>197</v>
      </c>
      <c r="DC139" s="105" t="s">
        <v>197</v>
      </c>
      <c r="DD139" s="105" t="s">
        <v>197</v>
      </c>
      <c r="DE139" s="105" t="s">
        <v>197</v>
      </c>
      <c r="DF139" s="105" t="s">
        <v>197</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197</v>
      </c>
      <c r="BJ150" s="105" t="s">
        <v>197</v>
      </c>
      <c r="BK150" s="102" t="s">
        <v>1555</v>
      </c>
      <c r="BL150" s="102" t="s">
        <v>1556</v>
      </c>
    </row>
    <row r="151" spans="2:110" x14ac:dyDescent="0.3">
      <c r="B151" s="102">
        <v>179</v>
      </c>
      <c r="BI151" s="105" t="s">
        <v>197</v>
      </c>
      <c r="BJ151" s="105" t="s">
        <v>197</v>
      </c>
      <c r="BK151" s="102" t="s">
        <v>1555</v>
      </c>
      <c r="BL151" s="102" t="s">
        <v>1556</v>
      </c>
    </row>
    <row r="152" spans="2:110" x14ac:dyDescent="0.3">
      <c r="B152" s="102">
        <v>180</v>
      </c>
      <c r="BI152" s="105" t="s">
        <v>197</v>
      </c>
      <c r="BJ152" s="105" t="s">
        <v>197</v>
      </c>
      <c r="BK152" s="102" t="s">
        <v>1555</v>
      </c>
      <c r="BL152" s="102" t="s">
        <v>1556</v>
      </c>
    </row>
    <row r="153" spans="2:110" x14ac:dyDescent="0.3">
      <c r="B153" s="102">
        <v>181</v>
      </c>
      <c r="BI153" s="105" t="s">
        <v>197</v>
      </c>
      <c r="BJ153" s="105" t="s">
        <v>197</v>
      </c>
      <c r="BK153" s="102" t="s">
        <v>1555</v>
      </c>
      <c r="BL153" s="102" t="s">
        <v>1556</v>
      </c>
    </row>
    <row r="154" spans="2:110" x14ac:dyDescent="0.3">
      <c r="B154" s="102">
        <v>182</v>
      </c>
      <c r="BI154" s="105" t="s">
        <v>197</v>
      </c>
      <c r="BJ154" s="105" t="s">
        <v>197</v>
      </c>
      <c r="BK154" s="102" t="s">
        <v>1555</v>
      </c>
      <c r="BL154" s="102" t="s">
        <v>1556</v>
      </c>
    </row>
    <row r="155" spans="2:110" x14ac:dyDescent="0.3">
      <c r="B155" s="102">
        <v>183</v>
      </c>
      <c r="BI155" s="105" t="s">
        <v>197</v>
      </c>
      <c r="BJ155" s="105" t="s">
        <v>197</v>
      </c>
      <c r="BK155" s="102" t="s">
        <v>1555</v>
      </c>
      <c r="BL155" s="102" t="s">
        <v>1556</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Azzi</cp:lastModifiedBy>
  <dcterms:created xsi:type="dcterms:W3CDTF">2022-03-22T15:10:38Z</dcterms:created>
  <dcterms:modified xsi:type="dcterms:W3CDTF">2023-12-10T18:35:41Z</dcterms:modified>
</cp:coreProperties>
</file>