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fuel_location\compare_res\rev july2021\"/>
    </mc:Choice>
  </mc:AlternateContent>
  <bookViews>
    <workbookView xWindow="0" yWindow="0" windowWidth="13335" windowHeight="4005" activeTab="3"/>
  </bookViews>
  <sheets>
    <sheet name="production (2)" sheetId="6" r:id="rId1"/>
    <sheet name="deltachange" sheetId="7" r:id="rId2"/>
    <sheet name="Sheet1" sheetId="1" r:id="rId3"/>
    <sheet name="tot_cost_per facility" sheetId="9" r:id="rId4"/>
    <sheet name="production" sheetId="4" r:id="rId5"/>
    <sheet name="objective" sheetId="2" r:id="rId6"/>
    <sheet name="ave distance" sheetId="5" r:id="rId7"/>
    <sheet name="example" sheetId="3" r:id="rId8"/>
  </sheets>
  <calcPr calcId="162913"/>
</workbook>
</file>

<file path=xl/calcChain.xml><?xml version="1.0" encoding="utf-8"?>
<calcChain xmlns="http://schemas.openxmlformats.org/spreadsheetml/2006/main">
  <c r="F21" i="9" l="1"/>
  <c r="G21" i="9"/>
  <c r="H21" i="9"/>
  <c r="I21" i="9"/>
  <c r="J21" i="9"/>
  <c r="K21" i="9"/>
  <c r="F22" i="9"/>
  <c r="G22" i="9"/>
  <c r="H22" i="9"/>
  <c r="I22" i="9"/>
  <c r="J22" i="9"/>
  <c r="K22" i="9"/>
  <c r="F23" i="9"/>
  <c r="G23" i="9"/>
  <c r="H23" i="9"/>
  <c r="I23" i="9"/>
  <c r="J23" i="9"/>
  <c r="K23" i="9"/>
  <c r="F24" i="9"/>
  <c r="G24" i="9"/>
  <c r="H24" i="9"/>
  <c r="I24" i="9"/>
  <c r="J24" i="9"/>
  <c r="K24" i="9"/>
  <c r="E24" i="9"/>
  <c r="E22" i="9"/>
  <c r="E23" i="9"/>
  <c r="E21" i="9"/>
  <c r="C13" i="7" l="1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C15" i="7"/>
  <c r="D15" i="7"/>
  <c r="E15" i="7"/>
  <c r="F15" i="7"/>
  <c r="G15" i="7"/>
  <c r="H15" i="7"/>
  <c r="I15" i="7"/>
  <c r="J15" i="7"/>
  <c r="C16" i="7"/>
  <c r="D16" i="7"/>
  <c r="E16" i="7"/>
  <c r="F16" i="7"/>
  <c r="G16" i="7"/>
  <c r="H16" i="7"/>
  <c r="I16" i="7"/>
  <c r="J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B14" i="7"/>
  <c r="B15" i="7"/>
  <c r="B16" i="7"/>
  <c r="B17" i="7"/>
  <c r="B18" i="7"/>
  <c r="B19" i="7"/>
  <c r="B20" i="7"/>
  <c r="B21" i="7"/>
  <c r="B13" i="7"/>
  <c r="F16" i="1" l="1"/>
  <c r="G16" i="1"/>
  <c r="H16" i="1"/>
  <c r="I16" i="1"/>
  <c r="J16" i="1"/>
  <c r="K16" i="1"/>
  <c r="L16" i="1"/>
  <c r="M16" i="1"/>
  <c r="N16" i="1"/>
  <c r="E16" i="1"/>
  <c r="N18" i="1" l="1"/>
  <c r="A13" i="7"/>
  <c r="A14" i="7"/>
  <c r="A15" i="7"/>
  <c r="A16" i="7"/>
  <c r="A17" i="7"/>
  <c r="A18" i="7"/>
  <c r="A19" i="7"/>
  <c r="A20" i="7"/>
  <c r="A21" i="7"/>
  <c r="A22" i="7"/>
  <c r="J12" i="7"/>
  <c r="B12" i="7"/>
  <c r="C12" i="7"/>
  <c r="D12" i="7"/>
  <c r="E12" i="7"/>
  <c r="F12" i="7"/>
  <c r="G12" i="7"/>
  <c r="H12" i="7"/>
  <c r="I12" i="7"/>
  <c r="A12" i="7"/>
  <c r="C10" i="7" l="1"/>
  <c r="D10" i="7"/>
  <c r="E10" i="7"/>
  <c r="F10" i="7"/>
  <c r="G10" i="7"/>
  <c r="H10" i="7"/>
  <c r="I10" i="7"/>
  <c r="J10" i="7"/>
  <c r="B10" i="7"/>
  <c r="L3" i="7" l="1"/>
  <c r="M3" i="7"/>
  <c r="N3" i="7"/>
  <c r="O3" i="7"/>
  <c r="P3" i="7"/>
  <c r="Q3" i="7"/>
  <c r="R3" i="7"/>
  <c r="S3" i="7"/>
  <c r="T3" i="7"/>
  <c r="L4" i="7"/>
  <c r="M4" i="7"/>
  <c r="N4" i="7"/>
  <c r="O4" i="7"/>
  <c r="P4" i="7"/>
  <c r="Q4" i="7"/>
  <c r="R4" i="7"/>
  <c r="S4" i="7"/>
  <c r="T4" i="7"/>
  <c r="L5" i="7"/>
  <c r="M5" i="7"/>
  <c r="N5" i="7"/>
  <c r="O5" i="7"/>
  <c r="P5" i="7"/>
  <c r="Q5" i="7"/>
  <c r="R5" i="7"/>
  <c r="S5" i="7"/>
  <c r="T5" i="7"/>
  <c r="L6" i="7"/>
  <c r="M6" i="7"/>
  <c r="N6" i="7"/>
  <c r="O6" i="7"/>
  <c r="P6" i="7"/>
  <c r="Q6" i="7"/>
  <c r="R6" i="7"/>
  <c r="S6" i="7"/>
  <c r="T6" i="7"/>
  <c r="L7" i="7"/>
  <c r="M7" i="7"/>
  <c r="N7" i="7"/>
  <c r="O7" i="7"/>
  <c r="P7" i="7"/>
  <c r="Q7" i="7"/>
  <c r="R7" i="7"/>
  <c r="S7" i="7"/>
  <c r="T7" i="7"/>
  <c r="L8" i="7"/>
  <c r="M8" i="7"/>
  <c r="N8" i="7"/>
  <c r="O8" i="7"/>
  <c r="P8" i="7"/>
  <c r="Q8" i="7"/>
  <c r="R8" i="7"/>
  <c r="S8" i="7"/>
  <c r="T8" i="7"/>
  <c r="M2" i="7"/>
  <c r="N2" i="7"/>
  <c r="O2" i="7"/>
  <c r="P2" i="7"/>
  <c r="Q2" i="7"/>
  <c r="R2" i="7"/>
  <c r="S2" i="7"/>
  <c r="T2" i="7"/>
  <c r="L2" i="7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E10" i="6"/>
  <c r="F10" i="6"/>
  <c r="G10" i="6"/>
  <c r="H10" i="6"/>
  <c r="I10" i="6"/>
  <c r="J10" i="6"/>
  <c r="K10" i="6"/>
  <c r="L10" i="6"/>
  <c r="M10" i="6"/>
  <c r="N10" i="6"/>
  <c r="F4" i="6"/>
  <c r="G4" i="6"/>
  <c r="H4" i="6"/>
  <c r="I4" i="6"/>
  <c r="J4" i="6"/>
  <c r="K4" i="6"/>
  <c r="L4" i="6"/>
  <c r="M4" i="6"/>
  <c r="N4" i="6"/>
  <c r="M6" i="4"/>
  <c r="M7" i="4"/>
  <c r="M8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E5" i="4"/>
  <c r="F5" i="4"/>
  <c r="G5" i="4"/>
  <c r="H5" i="4"/>
  <c r="I5" i="4"/>
  <c r="J5" i="4"/>
  <c r="K5" i="4"/>
  <c r="L5" i="4"/>
  <c r="M5" i="4"/>
  <c r="N5" i="4"/>
  <c r="E6" i="4"/>
  <c r="F6" i="4"/>
  <c r="G6" i="4"/>
  <c r="H6" i="4"/>
  <c r="I6" i="4"/>
  <c r="J6" i="4"/>
  <c r="K6" i="4"/>
  <c r="L6" i="4"/>
  <c r="N6" i="4"/>
  <c r="E7" i="4"/>
  <c r="F7" i="4"/>
  <c r="G7" i="4"/>
  <c r="H7" i="4"/>
  <c r="I7" i="4"/>
  <c r="J7" i="4"/>
  <c r="K7" i="4"/>
  <c r="L7" i="4"/>
  <c r="N7" i="4"/>
  <c r="E8" i="4"/>
  <c r="F8" i="4"/>
  <c r="G8" i="4"/>
  <c r="H8" i="4"/>
  <c r="I8" i="4"/>
  <c r="J8" i="4"/>
  <c r="K8" i="4"/>
  <c r="L8" i="4"/>
  <c r="N8" i="4"/>
  <c r="F2" i="4"/>
  <c r="G2" i="4"/>
  <c r="H2" i="4"/>
  <c r="I2" i="4"/>
  <c r="J2" i="4"/>
  <c r="K2" i="4"/>
  <c r="L2" i="4"/>
  <c r="M2" i="4"/>
  <c r="N2" i="4"/>
  <c r="A4" i="6" l="1"/>
  <c r="B4" i="6"/>
  <c r="D4" i="6"/>
  <c r="E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E2" i="4"/>
  <c r="H41" i="6" l="1"/>
  <c r="I41" i="6"/>
  <c r="J41" i="6"/>
  <c r="K41" i="6"/>
  <c r="L41" i="6"/>
  <c r="M41" i="6"/>
  <c r="N41" i="6"/>
  <c r="O41" i="6"/>
  <c r="G41" i="6"/>
  <c r="P35" i="6"/>
  <c r="X32" i="6"/>
  <c r="N35" i="6"/>
  <c r="W32" i="6"/>
  <c r="M35" i="6"/>
  <c r="V32" i="6"/>
  <c r="L35" i="6"/>
  <c r="U32" i="6"/>
  <c r="K35" i="6"/>
  <c r="T32" i="6"/>
  <c r="J35" i="6"/>
  <c r="R31" i="6"/>
  <c r="Q32" i="6"/>
  <c r="G35" i="6"/>
  <c r="S31" i="6"/>
  <c r="R32" i="6"/>
  <c r="H35" i="6"/>
  <c r="T31" i="6"/>
  <c r="S32" i="6"/>
  <c r="I35" i="6"/>
  <c r="U31" i="6"/>
  <c r="V31" i="6"/>
  <c r="W31" i="6"/>
  <c r="X31" i="6"/>
  <c r="Y31" i="6"/>
  <c r="Z31" i="6"/>
  <c r="Y32" i="6"/>
  <c r="O35" i="6"/>
  <c r="Q31" i="6"/>
  <c r="D1" i="6"/>
  <c r="C1" i="6"/>
  <c r="B1" i="6"/>
  <c r="A1" i="6"/>
  <c r="B2" i="5"/>
  <c r="C2" i="5"/>
  <c r="D2" i="5"/>
  <c r="E2" i="5"/>
  <c r="F2" i="5"/>
  <c r="G2" i="5"/>
  <c r="H2" i="5"/>
  <c r="I2" i="5"/>
  <c r="J2" i="5"/>
  <c r="K2" i="5"/>
  <c r="A2" i="5"/>
  <c r="A8" i="4"/>
  <c r="B8" i="4"/>
  <c r="D8" i="4"/>
  <c r="B1" i="4"/>
  <c r="C1" i="4"/>
  <c r="D1" i="4"/>
  <c r="B2" i="4"/>
  <c r="D2" i="4"/>
  <c r="B3" i="4"/>
  <c r="D3" i="4"/>
  <c r="B4" i="4"/>
  <c r="D4" i="4"/>
  <c r="B5" i="4"/>
  <c r="D5" i="4"/>
  <c r="B6" i="4"/>
  <c r="D6" i="4"/>
  <c r="B7" i="4"/>
  <c r="D7" i="4"/>
  <c r="A2" i="4"/>
  <c r="A3" i="4"/>
  <c r="A4" i="4"/>
  <c r="A5" i="4"/>
  <c r="A6" i="4"/>
  <c r="A7" i="4"/>
  <c r="A1" i="4"/>
  <c r="R39" i="3"/>
  <c r="L32" i="3"/>
  <c r="N40" i="3"/>
  <c r="F16" i="2"/>
</calcChain>
</file>

<file path=xl/sharedStrings.xml><?xml version="1.0" encoding="utf-8"?>
<sst xmlns="http://schemas.openxmlformats.org/spreadsheetml/2006/main" count="188" uniqueCount="99">
  <si>
    <t>facilites</t>
  </si>
  <si>
    <t>ethanol</t>
  </si>
  <si>
    <t>low</t>
  </si>
  <si>
    <t/>
  </si>
  <si>
    <t>medium</t>
  </si>
  <si>
    <t>aveProd</t>
  </si>
  <si>
    <t>aveDist</t>
  </si>
  <si>
    <t>total</t>
  </si>
  <si>
    <t>level</t>
  </si>
  <si>
    <t>scenario</t>
  </si>
  <si>
    <t>1a</t>
  </si>
  <si>
    <t>1b</t>
  </si>
  <si>
    <t>1c</t>
  </si>
  <si>
    <t>2a</t>
  </si>
  <si>
    <t>2b</t>
  </si>
  <si>
    <t>2nd high</t>
  </si>
  <si>
    <t>3rd high</t>
  </si>
  <si>
    <t>1st low</t>
  </si>
  <si>
    <t>2nd low</t>
  </si>
  <si>
    <t>1st high</t>
  </si>
  <si>
    <t>scen 1</t>
  </si>
  <si>
    <t>scen 2</t>
  </si>
  <si>
    <t>scen3</t>
  </si>
  <si>
    <t>scen4</t>
  </si>
  <si>
    <t>scen 5</t>
  </si>
  <si>
    <t>scen 6</t>
  </si>
  <si>
    <t>scen 7</t>
  </si>
  <si>
    <t>scen 8</t>
  </si>
  <si>
    <t>scen 9</t>
  </si>
  <si>
    <t>scen 10</t>
  </si>
  <si>
    <t>objective</t>
  </si>
  <si>
    <t>change</t>
  </si>
  <si>
    <t>MC_percent</t>
  </si>
  <si>
    <t>MC</t>
  </si>
  <si>
    <t>production</t>
  </si>
  <si>
    <t>low1</t>
  </si>
  <si>
    <t>low2</t>
  </si>
  <si>
    <t>high1</t>
  </si>
  <si>
    <t>high2</t>
  </si>
  <si>
    <t>high3</t>
  </si>
  <si>
    <t>low3</t>
  </si>
  <si>
    <t>million SEK</t>
  </si>
  <si>
    <t>high4</t>
  </si>
  <si>
    <t>Low 1</t>
  </si>
  <si>
    <t>Low2</t>
  </si>
  <si>
    <t>Low 3</t>
  </si>
  <si>
    <t>High 1</t>
  </si>
  <si>
    <t>High 2</t>
  </si>
  <si>
    <t>High 3</t>
  </si>
  <si>
    <t>High 4</t>
  </si>
  <si>
    <t>Total production, million m3</t>
  </si>
  <si>
    <t>million  sek/million m3, sek/m3</t>
  </si>
  <si>
    <t>Target</t>
  </si>
  <si>
    <t>cost incr</t>
  </si>
  <si>
    <t>prod</t>
  </si>
  <si>
    <t>inv</t>
  </si>
  <si>
    <t>inv fix</t>
  </si>
  <si>
    <t>feedstock</t>
  </si>
  <si>
    <t>transp</t>
  </si>
  <si>
    <t>distr</t>
  </si>
  <si>
    <t>0.5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</si>
  <si>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</si>
  <si>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</si>
  <si>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</si>
  <si>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</si>
  <si>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</si>
  <si>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</si>
  <si>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</si>
  <si>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</si>
  <si>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</si>
  <si>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</si>
  <si>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</si>
  <si>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</si>
  <si>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</si>
  <si>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</si>
  <si>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</si>
  <si>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</si>
  <si>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</si>
  <si>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</si>
  <si>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</si>
  <si>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non inv</t>
  </si>
  <si>
    <t>Distribution</t>
  </si>
  <si>
    <t>Feedstock</t>
  </si>
  <si>
    <t>Fixed investment</t>
  </si>
  <si>
    <t>Total</t>
  </si>
  <si>
    <t>Transport</t>
  </si>
  <si>
    <t>Variable investment</t>
  </si>
  <si>
    <t>Production</t>
  </si>
  <si>
    <t>unit cost</t>
  </si>
  <si>
    <t>2019 prices , riksbank.se 1 eur 2019= 10,3697 sek</t>
  </si>
  <si>
    <t xml:space="preserve">eur to sek </t>
  </si>
  <si>
    <t>tot_cost_per facility</t>
  </si>
  <si>
    <t>SE</t>
  </si>
  <si>
    <t>highLow</t>
  </si>
  <si>
    <t>Variable production</t>
  </si>
  <si>
    <t>Västerbotten (low capacity)</t>
  </si>
  <si>
    <t>Södermanland  (high capacity)</t>
  </si>
  <si>
    <t>Skåne (high capacity)</t>
  </si>
  <si>
    <t>Västergötland (high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</si>
</sst>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1" fillId="0" borderId="0" xfId="0" applyFont="1" applyAlignment="1">
      <alignment horizontal="justify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(2)'!$C$4:$D$4</c:f>
              <c:strCache>
                <c:ptCount val="2"/>
                <c:pt idx="0">
                  <c:v>Low 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(2)'!$E$4:$N$4</c:f>
              <c:numCache>
                <c:formatCode>General</c:formatCode>
                <c:ptCount val="10"/>
                <c:pt idx="0">
                  <c:v>150000</c:v>
                </c:pt>
                <c:pt idx="1">
                  <c:v>1</c:v>
                </c:pt>
                <c:pt idx="2">
                  <c:v>90000</c:v>
                </c:pt>
                <c:pt idx="3">
                  <c:v>1</c:v>
                </c:pt>
                <c:pt idx="4">
                  <c:v>63979.953919060768</c:v>
                </c:pt>
                <c:pt idx="5">
                  <c:v>60183.369691160238</c:v>
                </c:pt>
                <c:pt idx="6">
                  <c:v>69382.633766022103</c:v>
                </c:pt>
                <c:pt idx="7">
                  <c:v>60535.072127486201</c:v>
                </c:pt>
                <c:pt idx="8">
                  <c:v>1</c:v>
                </c:pt>
                <c:pt idx="9">
                  <c:v>90157.922055248637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0EF-9F02-0A5804672D67}"/>
            </c:ext>
          </c:extLst>
        </c:ser>
        <c:ser>
          <c:idx val="1"/>
          <c:order val="1"/>
          <c:tx>
            <c:strRef>
              <c:f>'production (2)'!$C$5:$D$5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(2)'!$E$5:$N$5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B-40EF-9F02-0A5804672D67}"/>
            </c:ext>
          </c:extLst>
        </c:ser>
        <c:ser>
          <c:idx val="2"/>
          <c:order val="2"/>
          <c:tx>
            <c:strRef>
              <c:f>'production (2)'!$C$6:$D$6</c:f>
              <c:strCache>
                <c:ptCount val="2"/>
                <c:pt idx="0">
                  <c:v>Low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(2)'!$E$6:$N$6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B-40EF-9F02-0A5804672D67}"/>
            </c:ext>
          </c:extLst>
        </c:ser>
        <c:ser>
          <c:idx val="3"/>
          <c:order val="3"/>
          <c:tx>
            <c:strRef>
              <c:f>'production (2)'!$C$7:$D$7</c:f>
              <c:strCache>
                <c:ptCount val="2"/>
                <c:pt idx="0">
                  <c:v>High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(2)'!$E$7:$N$7</c:f>
              <c:numCache>
                <c:formatCode>General</c:formatCode>
                <c:ptCount val="10"/>
                <c:pt idx="0">
                  <c:v>1</c:v>
                </c:pt>
                <c:pt idx="1">
                  <c:v>300000</c:v>
                </c:pt>
                <c:pt idx="2">
                  <c:v>360000</c:v>
                </c:pt>
                <c:pt idx="3">
                  <c:v>300594.67117955798</c:v>
                </c:pt>
                <c:pt idx="4">
                  <c:v>360000</c:v>
                </c:pt>
                <c:pt idx="5">
                  <c:v>331881.99533726531</c:v>
                </c:pt>
                <c:pt idx="6">
                  <c:v>360000</c:v>
                </c:pt>
                <c:pt idx="7">
                  <c:v>360000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B-40EF-9F02-0A5804672D67}"/>
            </c:ext>
          </c:extLst>
        </c:ser>
        <c:ser>
          <c:idx val="4"/>
          <c:order val="4"/>
          <c:tx>
            <c:strRef>
              <c:f>'production (2)'!$C$8:$D$8</c:f>
              <c:strCache>
                <c:ptCount val="2"/>
                <c:pt idx="0">
                  <c:v>High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(2)'!$E$8:$N$8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299405.32882044202</c:v>
                </c:pt>
                <c:pt idx="4">
                  <c:v>326020.04608093924</c:v>
                </c:pt>
                <c:pt idx="5">
                  <c:v>273230.81954850815</c:v>
                </c:pt>
                <c:pt idx="6">
                  <c:v>360000</c:v>
                </c:pt>
                <c:pt idx="7">
                  <c:v>300014.52657774859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B-40EF-9F02-0A5804672D67}"/>
            </c:ext>
          </c:extLst>
        </c:ser>
        <c:ser>
          <c:idx val="5"/>
          <c:order val="5"/>
          <c:tx>
            <c:strRef>
              <c:f>'production (2)'!$C$9:$D$9</c:f>
              <c:strCache>
                <c:ptCount val="2"/>
                <c:pt idx="0">
                  <c:v>High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(2)'!$E$9:$N$9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234703.81542306632</c:v>
                </c:pt>
                <c:pt idx="6">
                  <c:v>260617.3662339779</c:v>
                </c:pt>
                <c:pt idx="7">
                  <c:v>249035.22861163682</c:v>
                </c:pt>
                <c:pt idx="8">
                  <c:v>332042.00608281663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B-40EF-9F02-0A5804672D67}"/>
            </c:ext>
          </c:extLst>
        </c:ser>
        <c:ser>
          <c:idx val="6"/>
          <c:order val="6"/>
          <c:tx>
            <c:strRef>
              <c:f>'production (2)'!$C$10:$D$10</c:f>
              <c:strCache>
                <c:ptCount val="2"/>
                <c:pt idx="0">
                  <c:v>High 4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'production (2)'!$E$1:$N$1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(2)'!$E$10:$N$10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230415.17268312845</c:v>
                </c:pt>
                <c:pt idx="8">
                  <c:v>297957.99391718337</c:v>
                </c:pt>
                <c:pt idx="9">
                  <c:v>329842.07794475136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B-40EF-9F02-0A580467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96640"/>
        <c:axId val="1"/>
      </c:barChart>
      <c:catAx>
        <c:axId val="4551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Scenario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GB" baseline="0"/>
                  <a:t>Production (thousand m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196640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1190916352847197"/>
          <c:y val="0.92970735800882032"/>
          <c:w val="0.57268004108182125"/>
          <c:h val="4.9886621315192725E-2"/>
        </c:manualLayout>
      </c:layout>
      <c:overlay val="0"/>
      <c:spPr>
        <a:noFill/>
        <a:ln w="6350">
          <a:solidFill>
            <a:sysClr val="windowText" lastClr="000000"/>
          </a:solidFill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 cost per facility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'tot_cost_per facility'!$F$3</c:f>
              <c:strCache>
                <c:ptCount val="1"/>
                <c:pt idx="0">
                  <c:v>Variable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facility'!$F$4:$F$10</c15:sqref>
                  </c15:fullRef>
                </c:ext>
              </c:extLst>
              <c:f>('tot_cost_per facility'!$F$4,'tot_cost_per facility'!$F$6:$F$7,'tot_cost_per facility'!$F$9)</c:f>
              <c:numCache>
                <c:formatCode>0.00</c:formatCode>
                <c:ptCount val="4"/>
                <c:pt idx="0">
                  <c:v>106574038</c:v>
                </c:pt>
                <c:pt idx="1">
                  <c:v>552972000</c:v>
                </c:pt>
                <c:pt idx="2">
                  <c:v>400316962</c:v>
                </c:pt>
                <c:pt idx="3">
                  <c:v>552972000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5-4AA4-97F9-E89FA0CE0CCD}"/>
            </c:ext>
          </c:extLst>
        </c:ser>
        <c:ser>
          <c:idx val="2"/>
          <c:order val="2"/>
          <c:tx>
            <c:strRef>
              <c:f>'tot_cost_per facility'!$G$3</c:f>
              <c:strCache>
                <c:ptCount val="1"/>
                <c:pt idx="0">
                  <c:v>Variable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facility'!$G$4:$G$10</c15:sqref>
                  </c15:fullRef>
                </c:ext>
              </c:extLst>
              <c:f>('tot_cost_per facility'!$G$4,'tot_cost_per facility'!$G$6:$G$7,'tot_cost_per facility'!$G$9)</c:f>
              <c:numCache>
                <c:formatCode>0.00</c:formatCode>
                <c:ptCount val="4"/>
                <c:pt idx="0">
                  <c:v>136525018</c:v>
                </c:pt>
                <c:pt idx="1">
                  <c:v>494814600</c:v>
                </c:pt>
                <c:pt idx="2">
                  <c:v>358214661</c:v>
                </c:pt>
                <c:pt idx="3">
                  <c:v>494814600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5-4AA4-97F9-E89FA0CE0CCD}"/>
            </c:ext>
          </c:extLst>
        </c:ser>
        <c:ser>
          <c:idx val="3"/>
          <c:order val="3"/>
          <c:tx>
            <c:strRef>
              <c:f>'tot_cost_per facility'!$H$3</c:f>
              <c:strCache>
                <c:ptCount val="1"/>
                <c:pt idx="0">
                  <c:v>Fixed investment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facility'!$H$4:$H$10</c15:sqref>
                  </c15:fullRef>
                </c:ext>
              </c:extLst>
              <c:f>('tot_cost_per facility'!$H$4,'tot_cost_per facility'!$H$6:$H$7,'tot_cost_per facility'!$H$9)</c:f>
              <c:numCache>
                <c:formatCode>0.00</c:formatCode>
                <c:ptCount val="4"/>
                <c:pt idx="0">
                  <c:v>63560000</c:v>
                </c:pt>
                <c:pt idx="1">
                  <c:v>162872500</c:v>
                </c:pt>
                <c:pt idx="2">
                  <c:v>162872500</c:v>
                </c:pt>
                <c:pt idx="3">
                  <c:v>162872500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5-4AA4-97F9-E89FA0CE0CCD}"/>
            </c:ext>
          </c:extLst>
        </c:ser>
        <c:ser>
          <c:idx val="4"/>
          <c:order val="4"/>
          <c:tx>
            <c:strRef>
              <c:f>'tot_cost_per facility'!$I$3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facility'!$I$4:$I$10</c15:sqref>
                  </c15:fullRef>
                </c:ext>
              </c:extLst>
              <c:f>('tot_cost_per facility'!$I$4,'tot_cost_per facility'!$I$6:$I$7,'tot_cost_per facility'!$I$9)</c:f>
              <c:numCache>
                <c:formatCode>0.00</c:formatCode>
                <c:ptCount val="4"/>
                <c:pt idx="0">
                  <c:v>352398203</c:v>
                </c:pt>
                <c:pt idx="1">
                  <c:v>2328427178</c:v>
                </c:pt>
                <c:pt idx="2">
                  <c:v>1683845546</c:v>
                </c:pt>
                <c:pt idx="3">
                  <c:v>2305108525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5-4AA4-97F9-E89FA0CE0CCD}"/>
            </c:ext>
          </c:extLst>
        </c:ser>
        <c:ser>
          <c:idx val="5"/>
          <c:order val="5"/>
          <c:tx>
            <c:strRef>
              <c:f>'tot_cost_per facility'!$J$3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facility'!$J$4:$J$10</c15:sqref>
                  </c15:fullRef>
                </c:ext>
              </c:extLst>
              <c:f>('tot_cost_per facility'!$J$4,'tot_cost_per facility'!$J$6:$J$7,'tot_cost_per facility'!$J$9)</c:f>
              <c:numCache>
                <c:formatCode>0.00</c:formatCode>
                <c:ptCount val="4"/>
                <c:pt idx="0">
                  <c:v>102225005</c:v>
                </c:pt>
                <c:pt idx="1">
                  <c:v>354555219</c:v>
                </c:pt>
                <c:pt idx="2">
                  <c:v>195846177</c:v>
                </c:pt>
                <c:pt idx="3">
                  <c:v>269571335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5-4AA4-97F9-E89FA0CE0CCD}"/>
            </c:ext>
          </c:extLst>
        </c:ser>
        <c:ser>
          <c:idx val="6"/>
          <c:order val="6"/>
          <c:tx>
            <c:strRef>
              <c:f>'tot_cost_per facility'!$K$3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'tot_cost_per facility'!$D$4:$D$10</c15:sqref>
                  </c15:fullRef>
                </c:ext>
              </c:extLst>
              <c:f>('tot_cost_per facility'!$D$4,'tot_cost_per facility'!$D$6:$D$7,'tot_cost_per facility'!$D$9)</c:f>
              <c:strCache>
                <c:ptCount val="4"/>
                <c:pt idx="0">
                  <c:v>2481</c:v>
                </c:pt>
                <c:pt idx="1">
                  <c:v>461</c:v>
                </c:pt>
                <c:pt idx="2">
                  <c:v>1293</c:v>
                </c:pt>
                <c:pt idx="3">
                  <c:v>1495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'tot_cost_per facility'!$K$4:$K$10</c15:sqref>
                  </c15:fullRef>
                </c:ext>
              </c:extLst>
              <c:f>('tot_cost_per facility'!$K$4,'tot_cost_per facility'!$K$6:$K$7,'tot_cost_per facility'!$K$9)</c:f>
              <c:numCache>
                <c:formatCode>0.00</c:formatCode>
                <c:ptCount val="4"/>
                <c:pt idx="0">
                  <c:v>16892377</c:v>
                </c:pt>
                <c:pt idx="1">
                  <c:v>50925241</c:v>
                </c:pt>
                <c:pt idx="2">
                  <c:v>38037837</c:v>
                </c:pt>
                <c:pt idx="3">
                  <c:v>73968878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5-4AA4-97F9-E89FA0CE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321752"/>
        <c:axId val="661328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'tot_cost_per facility'!$E$3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'tot_cost_per facility'!$D$4:$D$10</c15:sqref>
                        </c15:fullRef>
                        <c15:formulaRef>
                          <c15:sqref>('tot_cost_per facility'!$D$4,'tot_cost_per facility'!$D$6:$D$7,'tot_cost_per facility'!$D$9)</c15:sqref>
                        </c15:formulaRef>
                      </c:ext>
                    </c:extLst>
                    <c:strCache>
                      <c:ptCount val="4"/>
                      <c:pt idx="0">
                        <c:v>2481</c:v>
                      </c:pt>
                      <c:pt idx="1">
                        <c:v>461</c:v>
                      </c:pt>
                      <c:pt idx="2">
                        <c:v>1293</c:v>
                      </c:pt>
                      <c:pt idx="3">
                        <c:v>1495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'tot_cost_per facility'!$E$4:$E$10</c15:sqref>
                        </c15:fullRef>
                        <c15:formulaRef>
                          <c15:sqref>('tot_cost_per facility'!$E$4,'tot_cost_per facility'!$E$6:$E$7,'tot_cost_per facility'!$E$9)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778174640</c:v>
                      </c:pt>
                      <c:pt idx="1">
                        <c:v>3944566737</c:v>
                      </c:pt>
                      <c:pt idx="2">
                        <c:v>2839133682</c:v>
                      </c:pt>
                      <c:pt idx="3">
                        <c:v>3859307839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95-4AA4-97F9-E89FA0CE0CCD}"/>
                  </c:ext>
                </c:extLst>
              </c15:ser>
            </c15:filteredBarSeries>
          </c:ext>
        </c:extLst>
      </c:barChart>
      <c:catAx>
        <c:axId val="66132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1328312"/>
        <c:crosses val="autoZero"/>
        <c:auto val="1"/>
        <c:lblAlgn val="ctr"/>
        <c:lblOffset val="100"/>
        <c:noMultiLvlLbl val="0"/>
      </c:catAx>
      <c:valAx>
        <c:axId val="6613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cost, SEK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132175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'tot_cost_per facility'!$F$3</c:f>
              <c:strCache>
                <c:ptCount val="1"/>
                <c:pt idx="0">
                  <c:v>Variable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facility'!$F$21:$F$24</c:f>
              <c:numCache>
                <c:formatCode>General</c:formatCode>
                <c:ptCount val="4"/>
                <c:pt idx="0">
                  <c:v>148.12629317306246</c:v>
                </c:pt>
                <c:pt idx="1">
                  <c:v>148.12707535737133</c:v>
                </c:pt>
                <c:pt idx="2">
                  <c:v>148.12728359510677</c:v>
                </c:pt>
                <c:pt idx="3">
                  <c:v>148.12707535737133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F-4267-8508-FD3893755EF9}"/>
            </c:ext>
          </c:extLst>
        </c:ser>
        <c:ser>
          <c:idx val="2"/>
          <c:order val="2"/>
          <c:tx>
            <c:strRef>
              <c:f>'tot_cost_per facility'!$G$3</c:f>
              <c:strCache>
                <c:ptCount val="1"/>
                <c:pt idx="0">
                  <c:v>Variable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facility'!$G$21:$G$24</c:f>
              <c:numCache>
                <c:formatCode>General</c:formatCode>
                <c:ptCount val="4"/>
                <c:pt idx="0">
                  <c:v>189.75488985155681</c:v>
                </c:pt>
                <c:pt idx="1">
                  <c:v>132.54819329392365</c:v>
                </c:pt>
                <c:pt idx="2">
                  <c:v>132.54837969586717</c:v>
                </c:pt>
                <c:pt idx="3">
                  <c:v>132.54819329392365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F-4267-8508-FD3893755EF9}"/>
            </c:ext>
          </c:extLst>
        </c:ser>
        <c:ser>
          <c:idx val="3"/>
          <c:order val="3"/>
          <c:tx>
            <c:strRef>
              <c:f>'tot_cost_per facility'!$H$3</c:f>
              <c:strCache>
                <c:ptCount val="1"/>
                <c:pt idx="0">
                  <c:v>Fixed investment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facility'!$H$21:$H$24</c:f>
              <c:numCache>
                <c:formatCode>General</c:formatCode>
                <c:ptCount val="4"/>
                <c:pt idx="0">
                  <c:v>88.341470125020976</c:v>
                </c:pt>
                <c:pt idx="1">
                  <c:v>43.629382827961379</c:v>
                </c:pt>
                <c:pt idx="2">
                  <c:v>60.266896703078068</c:v>
                </c:pt>
                <c:pt idx="3">
                  <c:v>43.629382827961379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F-4267-8508-FD3893755EF9}"/>
            </c:ext>
          </c:extLst>
        </c:ser>
        <c:ser>
          <c:idx val="4"/>
          <c:order val="4"/>
          <c:tx>
            <c:strRef>
              <c:f>'tot_cost_per facility'!$I$3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facility'!$I$21:$I$24</c:f>
              <c:numCache>
                <c:formatCode>General</c:formatCode>
                <c:ptCount val="4"/>
                <c:pt idx="0">
                  <c:v>489.79508059212674</c:v>
                </c:pt>
                <c:pt idx="1">
                  <c:v>623.72617069174828</c:v>
                </c:pt>
                <c:pt idx="2">
                  <c:v>623.06494702739928</c:v>
                </c:pt>
                <c:pt idx="3">
                  <c:v>617.4796991341226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F-4267-8508-FD3893755EF9}"/>
            </c:ext>
          </c:extLst>
        </c:ser>
        <c:ser>
          <c:idx val="5"/>
          <c:order val="5"/>
          <c:tx>
            <c:strRef>
              <c:f>'tot_cost_per facility'!$J$3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facility'!$J$21:$J$24</c:f>
              <c:numCache>
                <c:formatCode>General</c:formatCode>
                <c:ptCount val="4"/>
                <c:pt idx="0">
                  <c:v>142.08161147321616</c:v>
                </c:pt>
                <c:pt idx="1">
                  <c:v>94.976287485012435</c:v>
                </c:pt>
                <c:pt idx="2">
                  <c:v>72.4679815128505</c:v>
                </c:pt>
                <c:pt idx="3">
                  <c:v>72.211275532454053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F-4267-8508-FD3893755EF9}"/>
            </c:ext>
          </c:extLst>
        </c:ser>
        <c:ser>
          <c:idx val="6"/>
          <c:order val="6"/>
          <c:tx>
            <c:strRef>
              <c:f>'tot_cost_per facility'!$K$3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'tot_cost_per facility'!$D$21:$D$24</c:f>
              <c:strCache>
                <c:ptCount val="4"/>
                <c:pt idx="0">
                  <c:v>Västerbotten (low capacity)</c:v>
                </c:pt>
                <c:pt idx="1">
                  <c:v>Södermanland  (high capacity)</c:v>
                </c:pt>
                <c:pt idx="2">
                  <c:v>Skåne (high capacity)</c:v>
                </c:pt>
                <c:pt idx="3">
                  <c:v>Västergötland (high capacity)</c:v>
                </c:pt>
              </c:strCache>
            </c:strRef>
          </c:cat>
          <c:val>
            <c:numRef>
              <c:f>'tot_cost_per facility'!$K$21:$K$24</c:f>
              <c:numCache>
                <c:formatCode>General</c:formatCode>
                <c:ptCount val="4"/>
                <c:pt idx="0">
                  <c:v>23.478562273223591</c:v>
                </c:pt>
                <c:pt idx="1">
                  <c:v>13.64157138372159</c:v>
                </c:pt>
                <c:pt idx="2">
                  <c:v>14.074950610370204</c:v>
                </c:pt>
                <c:pt idx="3">
                  <c:v>19.814373179123365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F-4267-8508-FD389375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764752"/>
        <c:axId val="77776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'tot_cost_per facility'!$E$3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'tot_cost_per facility'!$D$21:$D$24</c15:sqref>
                        </c15:formulaRef>
                      </c:ext>
                    </c:extLst>
                    <c:strCache>
                      <c:ptCount val="4"/>
                      <c:pt idx="0">
                        <c:v>Västerbotten (low capacity)</c:v>
                      </c:pt>
                      <c:pt idx="1">
                        <c:v>Södermanland  (high capacity)</c:v>
                      </c:pt>
                      <c:pt idx="2">
                        <c:v>Skåne (high capacity)</c:v>
                      </c:pt>
                      <c:pt idx="3">
                        <c:v>Västergötland (high capacity)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'tot_cost_per facility'!$E$21:$E$24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1081.5779060983159</c:v>
                      </c:pt>
                      <c:pt idx="1">
                        <c:v>1056.6486807718643</c:v>
                      </c:pt>
                      <c:pt idx="2">
                        <c:v>1050.5504387746471</c:v>
                      </c:pt>
                      <c:pt idx="3">
                        <c:v>1033.809999592831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F-4267-8508-FD3893755EF9}"/>
                  </c:ext>
                </c:extLst>
              </c15:ser>
            </c15:filteredBarSeries>
          </c:ext>
        </c:extLst>
      </c:barChart>
      <c:catAx>
        <c:axId val="777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Facility</a:t>
                </a:r>
                <a:r>
                  <a:rPr lang="en-US" b="1" baseline="0"/>
                  <a:t> location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7765408"/>
        <c:crosses val="autoZero"/>
        <c:auto val="1"/>
        <c:lblAlgn val="ctr"/>
        <c:lblOffset val="100"/>
        <c:noMultiLvlLbl val="0"/>
      </c:catAx>
      <c:valAx>
        <c:axId val="777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/>
                  <a:t>Unit</a:t>
                </a:r>
                <a:r>
                  <a:rPr lang="sv-SE" b="1" baseline="0"/>
                  <a:t> cost</a:t>
                </a:r>
                <a:r>
                  <a:rPr lang="sv-SE" b="1"/>
                  <a:t>, EUR per t m</a:t>
                </a:r>
                <a:r>
                  <a:rPr lang="sv-SE" b="1" baseline="30000"/>
                  <a:t>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7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7948543221945"/>
          <c:y val="0.88545681292845113"/>
          <c:w val="0.78768991124827736"/>
          <c:h val="9.6575739276770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production!$C$2:$D$2</c:f>
              <c:strCache>
                <c:ptCount val="2"/>
                <c:pt idx="0">
                  <c:v>Low 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production!$E$2:$N$2</c:f>
              <c:numCache>
                <c:formatCode>General</c:formatCode>
                <c:ptCount val="10"/>
                <c:pt idx="0">
                  <c:v>150000</c:v>
                </c:pt>
                <c:pt idx="1">
                  <c:v>1</c:v>
                </c:pt>
                <c:pt idx="2">
                  <c:v>90000</c:v>
                </c:pt>
                <c:pt idx="3">
                  <c:v>1</c:v>
                </c:pt>
                <c:pt idx="4">
                  <c:v>63979.953919060768</c:v>
                </c:pt>
                <c:pt idx="5">
                  <c:v>60183.369691160238</c:v>
                </c:pt>
                <c:pt idx="6">
                  <c:v>69382.633766022103</c:v>
                </c:pt>
                <c:pt idx="7">
                  <c:v>60535.072127486201</c:v>
                </c:pt>
                <c:pt idx="8">
                  <c:v>1</c:v>
                </c:pt>
                <c:pt idx="9">
                  <c:v>90157.922055248637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B-425F-A098-1C4DFFE6C114}"/>
            </c:ext>
          </c:extLst>
        </c:ser>
        <c:ser>
          <c:idx val="1"/>
          <c:order val="1"/>
          <c:tx>
            <c:strRef>
              <c:f>production!$C$3:$D$3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production!$E$3:$N$3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B-425F-A098-1C4DFFE6C114}"/>
            </c:ext>
          </c:extLst>
        </c:ser>
        <c:ser>
          <c:idx val="2"/>
          <c:order val="2"/>
          <c:tx>
            <c:strRef>
              <c:f>production!$C$4:$D$4</c:f>
              <c:strCache>
                <c:ptCount val="2"/>
                <c:pt idx="0">
                  <c:v>Low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production!$E$4:$N$4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B-425F-A098-1C4DFFE6C114}"/>
            </c:ext>
          </c:extLst>
        </c:ser>
        <c:ser>
          <c:idx val="3"/>
          <c:order val="3"/>
          <c:tx>
            <c:strRef>
              <c:f>production!$C$5:$D$5</c:f>
              <c:strCache>
                <c:ptCount val="2"/>
                <c:pt idx="0">
                  <c:v>High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production!$E$5:$N$5</c:f>
              <c:numCache>
                <c:formatCode>General</c:formatCode>
                <c:ptCount val="10"/>
                <c:pt idx="0">
                  <c:v>1</c:v>
                </c:pt>
                <c:pt idx="1">
                  <c:v>300000</c:v>
                </c:pt>
                <c:pt idx="2">
                  <c:v>360000</c:v>
                </c:pt>
                <c:pt idx="3">
                  <c:v>300594.67117955798</c:v>
                </c:pt>
                <c:pt idx="4">
                  <c:v>360000</c:v>
                </c:pt>
                <c:pt idx="5">
                  <c:v>331881.99533726531</c:v>
                </c:pt>
                <c:pt idx="6">
                  <c:v>360000</c:v>
                </c:pt>
                <c:pt idx="7">
                  <c:v>360000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B-425F-A098-1C4DFFE6C114}"/>
            </c:ext>
          </c:extLst>
        </c:ser>
        <c:ser>
          <c:idx val="4"/>
          <c:order val="4"/>
          <c:tx>
            <c:strRef>
              <c:f>production!$C$6:$D$6</c:f>
              <c:strCache>
                <c:ptCount val="2"/>
                <c:pt idx="0">
                  <c:v>High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production!$E$6:$N$6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299405.32882044202</c:v>
                </c:pt>
                <c:pt idx="4">
                  <c:v>326020.04608093924</c:v>
                </c:pt>
                <c:pt idx="5">
                  <c:v>273230.81954850815</c:v>
                </c:pt>
                <c:pt idx="6">
                  <c:v>360000</c:v>
                </c:pt>
                <c:pt idx="7">
                  <c:v>300014.52657774859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B-425F-A098-1C4DFFE6C114}"/>
            </c:ext>
          </c:extLst>
        </c:ser>
        <c:ser>
          <c:idx val="5"/>
          <c:order val="5"/>
          <c:tx>
            <c:strRef>
              <c:f>production!$C$7:$D$7</c:f>
              <c:strCache>
                <c:ptCount val="2"/>
                <c:pt idx="0">
                  <c:v>High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production!$E$7:$N$7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234703.81542306632</c:v>
                </c:pt>
                <c:pt idx="6">
                  <c:v>260617.3662339779</c:v>
                </c:pt>
                <c:pt idx="7">
                  <c:v>249035.22861163682</c:v>
                </c:pt>
                <c:pt idx="8">
                  <c:v>332042.00608281663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B-425F-A098-1C4DFFE6C114}"/>
            </c:ext>
          </c:extLst>
        </c:ser>
        <c:ser>
          <c:idx val="6"/>
          <c:order val="6"/>
          <c:tx>
            <c:strRef>
              <c:f>production!$C$8:$D$8</c:f>
              <c:strCache>
                <c:ptCount val="2"/>
                <c:pt idx="0">
                  <c:v>High 4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production!$E$8:$N$8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230415.17268312845</c:v>
                </c:pt>
                <c:pt idx="8">
                  <c:v>297957.99391718337</c:v>
                </c:pt>
                <c:pt idx="9">
                  <c:v>329842.07794475136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B-425F-A098-1C4DFFE6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7424488"/>
        <c:axId val="1"/>
      </c:barChart>
      <c:catAx>
        <c:axId val="57742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Scenario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GB" baseline="0"/>
                  <a:t>Production (thousand m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7424488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119091155637069"/>
          <c:y val="0.92970735800882032"/>
          <c:w val="0.57268006122702264"/>
          <c:h val="4.9886621315192725E-2"/>
        </c:manualLayout>
      </c:layout>
      <c:overlay val="0"/>
      <c:spPr>
        <a:noFill/>
        <a:ln w="6350">
          <a:solidFill>
            <a:sysClr val="windowText" lastClr="000000"/>
          </a:solidFill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production!$C$2:$D$2</c:f>
              <c:strCache>
                <c:ptCount val="2"/>
                <c:pt idx="0">
                  <c:v>Low 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production!$E$2:$N$2</c:f>
              <c:numCache>
                <c:formatCode>General</c:formatCode>
                <c:ptCount val="10"/>
                <c:pt idx="0">
                  <c:v>150000</c:v>
                </c:pt>
                <c:pt idx="1">
                  <c:v>1</c:v>
                </c:pt>
                <c:pt idx="2">
                  <c:v>90000</c:v>
                </c:pt>
                <c:pt idx="3">
                  <c:v>1</c:v>
                </c:pt>
                <c:pt idx="4">
                  <c:v>63979.953919060768</c:v>
                </c:pt>
                <c:pt idx="5">
                  <c:v>60183.369691160238</c:v>
                </c:pt>
                <c:pt idx="6">
                  <c:v>69382.633766022103</c:v>
                </c:pt>
                <c:pt idx="7">
                  <c:v>60535.072127486201</c:v>
                </c:pt>
                <c:pt idx="8">
                  <c:v>1</c:v>
                </c:pt>
                <c:pt idx="9">
                  <c:v>90157.922055248637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069-B35F-60BBB548BB50}"/>
            </c:ext>
          </c:extLst>
        </c:ser>
        <c:ser>
          <c:idx val="1"/>
          <c:order val="1"/>
          <c:tx>
            <c:strRef>
              <c:f>production!$C$3:$D$3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production!$E$3:$N$3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E-4069-B35F-60BBB548BB50}"/>
            </c:ext>
          </c:extLst>
        </c:ser>
        <c:ser>
          <c:idx val="2"/>
          <c:order val="2"/>
          <c:tx>
            <c:strRef>
              <c:f>production!$C$4:$D$4</c:f>
              <c:strCache>
                <c:ptCount val="2"/>
                <c:pt idx="0">
                  <c:v>Low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production!$E$4:$N$4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E-4069-B35F-60BBB548BB50}"/>
            </c:ext>
          </c:extLst>
        </c:ser>
        <c:ser>
          <c:idx val="3"/>
          <c:order val="3"/>
          <c:tx>
            <c:strRef>
              <c:f>production!$C$5:$D$5</c:f>
              <c:strCache>
                <c:ptCount val="2"/>
                <c:pt idx="0">
                  <c:v>High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production!$E$5:$N$5</c:f>
              <c:numCache>
                <c:formatCode>General</c:formatCode>
                <c:ptCount val="10"/>
                <c:pt idx="0">
                  <c:v>1</c:v>
                </c:pt>
                <c:pt idx="1">
                  <c:v>300000</c:v>
                </c:pt>
                <c:pt idx="2">
                  <c:v>360000</c:v>
                </c:pt>
                <c:pt idx="3">
                  <c:v>300594.67117955798</c:v>
                </c:pt>
                <c:pt idx="4">
                  <c:v>360000</c:v>
                </c:pt>
                <c:pt idx="5">
                  <c:v>331881.99533726531</c:v>
                </c:pt>
                <c:pt idx="6">
                  <c:v>360000</c:v>
                </c:pt>
                <c:pt idx="7">
                  <c:v>360000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E-4069-B35F-60BBB548BB50}"/>
            </c:ext>
          </c:extLst>
        </c:ser>
        <c:ser>
          <c:idx val="4"/>
          <c:order val="4"/>
          <c:tx>
            <c:strRef>
              <c:f>production!$C$6:$D$6</c:f>
              <c:strCache>
                <c:ptCount val="2"/>
                <c:pt idx="0">
                  <c:v>High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production!$E$6:$N$6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299405.32882044202</c:v>
                </c:pt>
                <c:pt idx="4">
                  <c:v>326020.04608093924</c:v>
                </c:pt>
                <c:pt idx="5">
                  <c:v>273230.81954850815</c:v>
                </c:pt>
                <c:pt idx="6">
                  <c:v>360000</c:v>
                </c:pt>
                <c:pt idx="7">
                  <c:v>300014.52657774859</c:v>
                </c:pt>
                <c:pt idx="8">
                  <c:v>360000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E-4069-B35F-60BBB548BB50}"/>
            </c:ext>
          </c:extLst>
        </c:ser>
        <c:ser>
          <c:idx val="5"/>
          <c:order val="5"/>
          <c:tx>
            <c:strRef>
              <c:f>production!$C$7:$D$7</c:f>
              <c:strCache>
                <c:ptCount val="2"/>
                <c:pt idx="0">
                  <c:v>High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production!$E$7:$N$7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234703.81542306632</c:v>
                </c:pt>
                <c:pt idx="6">
                  <c:v>260617.3662339779</c:v>
                </c:pt>
                <c:pt idx="7">
                  <c:v>249035.22861163682</c:v>
                </c:pt>
                <c:pt idx="8">
                  <c:v>332042.00608281663</c:v>
                </c:pt>
                <c:pt idx="9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E-4069-B35F-60BBB548BB50}"/>
            </c:ext>
          </c:extLst>
        </c:ser>
        <c:ser>
          <c:idx val="6"/>
          <c:order val="6"/>
          <c:tx>
            <c:strRef>
              <c:f>production!$C$8:$D$8</c:f>
              <c:strCache>
                <c:ptCount val="2"/>
                <c:pt idx="0">
                  <c:v>High 4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production!$E$1:$N$1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production!$E$8:$N$8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230415.17268312845</c:v>
                </c:pt>
                <c:pt idx="8">
                  <c:v>297957.99391718337</c:v>
                </c:pt>
                <c:pt idx="9">
                  <c:v>329842.07794475136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5E-4069-B35F-60BBB548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97952"/>
        <c:axId val="1"/>
      </c:barChart>
      <c:catAx>
        <c:axId val="4551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Scenario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GB" sz="1400" baseline="0"/>
                  <a:t>Production (thousand m</a:t>
                </a:r>
                <a:r>
                  <a:rPr lang="en-GB" sz="1400" baseline="30000"/>
                  <a:t>3</a:t>
                </a:r>
                <a:r>
                  <a:rPr lang="en-GB" sz="1400" baseline="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197952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1.8097089877775786E-2"/>
          <c:y val="0.92970735800882032"/>
          <c:w val="0.94162343542433735"/>
          <c:h val="4.9886621315192725E-2"/>
        </c:manualLayout>
      </c:layout>
      <c:overlay val="0"/>
      <c:spPr>
        <a:noFill/>
        <a:ln w="6350">
          <a:solidFill>
            <a:sysClr val="windowText" lastClr="000000"/>
          </a:solidFill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costs for increasing the target by one tonne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objective!$E$1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objective!$E$2:$E$11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06-444D-9BFB-7017EF45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2848"/>
        <c:axId val="1"/>
      </c:barChart>
      <c:catAx>
        <c:axId val="5774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level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increase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7422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(</a:t>
            </a:r>
            <a:r>
              <a:rPr lang="en-US"/>
              <a:t>million SEK)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objective!$F$1</c:f>
              <c:strCache>
                <c:ptCount val="1"/>
                <c:pt idx="0">
                  <c:v>million SEK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objective!$F$2:$F$10</c:f>
              <c:numCache>
                <c:formatCode>General</c:formatCode>
                <c:ptCount val="9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objective!#REF!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82-4E32-8933-E9DA015F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2192"/>
        <c:axId val="1"/>
      </c:barChart>
      <c:catAx>
        <c:axId val="5774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742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of objective function (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objective!$B$1</c:f>
              <c:strCache>
                <c:ptCount val="1"/>
                <c:pt idx="0">
                  <c:v>level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objective!$B$2:$B$11</c:f>
              <c:numCache>
                <c:formatCode>General</c:formatCode>
                <c:ptCount val="10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objective!#REF!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8A-42B8-B3EB-A168164C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3176"/>
        <c:axId val="1"/>
      </c:barChart>
      <c:catAx>
        <c:axId val="57742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7423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(</a:t>
            </a:r>
            <a:r>
              <a:rPr lang="en-US"/>
              <a:t>million SEK)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objective!$F$1</c:f>
              <c:strCache>
                <c:ptCount val="1"/>
                <c:pt idx="0">
                  <c:v>million SEK</c:v>
                </c:pt>
              </c:strCache>
            </c:strRef>
          </c:tx>
          <c:marker>
            <c:symbol val="none"/>
          </c:marker>
          <c:val>
            <c:numRef>
              <c:f>objective!$F$2:$F$10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7-47E1-BE18-FC4A2E7A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25472"/>
        <c:axId val="1"/>
      </c:lineChart>
      <c:catAx>
        <c:axId val="5774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742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distance to feedstock supply</a:t>
            </a:r>
            <a:endParaRPr lang="en-GB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 distance'!$A$2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accent5"/>
              </a:solidFill>
            </a:ln>
          </c:spPr>
          <c:invertIfNegative val="0"/>
          <c:cat>
            <c:numRef>
              <c:f>'ave distance'!$B$1:$K$1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'ave distance'!$B$2:$K$2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3E-B378-9DA630EB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00216"/>
        <c:axId val="1"/>
      </c:barChart>
      <c:catAx>
        <c:axId val="59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Scenario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Distance</a:t>
                </a:r>
                <a:r>
                  <a:rPr lang="sv-SE" baseline="0"/>
                  <a:t> (km)</a:t>
                </a:r>
                <a:endParaRPr lang="sv-S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4300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total production per facility, high and low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example!$C$12</c:f>
              <c:strCache>
                <c:ptCount val="1"/>
                <c:pt idx="0">
                  <c:v>1st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example!$C$13:$C$22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248-9FE2-58ED9E96B40B}"/>
            </c:ext>
          </c:extLst>
        </c:ser>
        <c:ser>
          <c:idx val="1"/>
          <c:order val="1"/>
          <c:tx>
            <c:strRef>
              <c:f>example!$D$12</c:f>
              <c:strCache>
                <c:ptCount val="1"/>
                <c:pt idx="0">
                  <c:v>2nd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example!$D$13:$D$22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A-4248-9FE2-58ED9E96B40B}"/>
            </c:ext>
          </c:extLst>
        </c:ser>
        <c:ser>
          <c:idx val="2"/>
          <c:order val="2"/>
          <c:tx>
            <c:strRef>
              <c:f>example!$E$12</c:f>
              <c:strCache>
                <c:ptCount val="1"/>
                <c:pt idx="0">
                  <c:v>3rd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example!$E$13:$E$22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A-4248-9FE2-58ED9E96B40B}"/>
            </c:ext>
          </c:extLst>
        </c:ser>
        <c:ser>
          <c:idx val="3"/>
          <c:order val="3"/>
          <c:tx>
            <c:strRef>
              <c:f>example!$F$12</c:f>
              <c:strCache>
                <c:ptCount val="1"/>
                <c:pt idx="0">
                  <c:v>1st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example!$F$13:$F$22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3.5</c:v>
                </c:pt>
                <c:pt idx="5">
                  <c:v>4.4000000000000004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A-4248-9FE2-58ED9E96B40B}"/>
            </c:ext>
          </c:extLst>
        </c:ser>
        <c:ser>
          <c:idx val="4"/>
          <c:order val="4"/>
          <c:tx>
            <c:strRef>
              <c:f>example!$G$12</c:f>
              <c:strCache>
                <c:ptCount val="1"/>
                <c:pt idx="0">
                  <c:v>2nd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example!$G$13:$G$22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A-4248-9FE2-58ED9E96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302840"/>
        <c:axId val="1"/>
      </c:barChart>
      <c:catAx>
        <c:axId val="59430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4302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083377077865267"/>
          <c:y val="0.90278069407990669"/>
          <c:w val="0.65208464566929136"/>
          <c:h val="7.638925342665503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(2)'!$C$4:$D$4</c:f>
              <c:strCache>
                <c:ptCount val="2"/>
                <c:pt idx="0">
                  <c:v>Low 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(2)'!$E$4:$N$4</c15:sqref>
                  </c15:fullRef>
                </c:ext>
              </c:extLst>
              <c:f>'production (2)'!$E$4:$L$4</c:f>
              <c:numCache>
                <c:formatCode>General</c:formatCode>
                <c:ptCount val="8"/>
                <c:pt idx="0">
                  <c:v>150000</c:v>
                </c:pt>
                <c:pt idx="1">
                  <c:v>1</c:v>
                </c:pt>
                <c:pt idx="2">
                  <c:v>90000</c:v>
                </c:pt>
                <c:pt idx="3">
                  <c:v>1</c:v>
                </c:pt>
                <c:pt idx="4">
                  <c:v>63979.953919060768</c:v>
                </c:pt>
                <c:pt idx="5">
                  <c:v>60183.369691160238</c:v>
                </c:pt>
                <c:pt idx="6">
                  <c:v>69382.633766022103</c:v>
                </c:pt>
                <c:pt idx="7">
                  <c:v>60535.072127486201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074-9006-FC1E210BE46F}"/>
            </c:ext>
          </c:extLst>
        </c:ser>
        <c:ser>
          <c:idx val="1"/>
          <c:order val="1"/>
          <c:tx>
            <c:strRef>
              <c:f>'production (2)'!$C$5:$D$5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(2)'!$E$5:$N$5</c15:sqref>
                  </c15:fullRef>
                </c:ext>
              </c:extLst>
              <c:f>'production (2)'!$E$5:$L$5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F-4074-9006-FC1E210BE46F}"/>
            </c:ext>
          </c:extLst>
        </c:ser>
        <c:ser>
          <c:idx val="2"/>
          <c:order val="2"/>
          <c:tx>
            <c:strRef>
              <c:f>'production (2)'!$C$6:$D$6</c:f>
              <c:strCache>
                <c:ptCount val="2"/>
                <c:pt idx="0">
                  <c:v>Low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(2)'!$E$6:$N$6</c15:sqref>
                  </c15:fullRef>
                </c:ext>
              </c:extLst>
              <c:f>'production (2)'!$E$6:$L$6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F-4074-9006-FC1E210BE46F}"/>
            </c:ext>
          </c:extLst>
        </c:ser>
        <c:ser>
          <c:idx val="3"/>
          <c:order val="3"/>
          <c:tx>
            <c:strRef>
              <c:f>'production (2)'!$C$7:$D$7</c:f>
              <c:strCache>
                <c:ptCount val="2"/>
                <c:pt idx="0">
                  <c:v>High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(2)'!$E$7:$N$7</c15:sqref>
                  </c15:fullRef>
                </c:ext>
              </c:extLst>
              <c:f>'production (2)'!$E$7:$L$7</c:f>
              <c:numCache>
                <c:formatCode>General</c:formatCode>
                <c:ptCount val="8"/>
                <c:pt idx="0">
                  <c:v>1</c:v>
                </c:pt>
                <c:pt idx="1">
                  <c:v>300000</c:v>
                </c:pt>
                <c:pt idx="2">
                  <c:v>360000</c:v>
                </c:pt>
                <c:pt idx="3">
                  <c:v>300594.67117955798</c:v>
                </c:pt>
                <c:pt idx="4">
                  <c:v>360000</c:v>
                </c:pt>
                <c:pt idx="5">
                  <c:v>331881.99533726531</c:v>
                </c:pt>
                <c:pt idx="6">
                  <c:v>360000</c:v>
                </c:pt>
                <c:pt idx="7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F-4074-9006-FC1E210BE46F}"/>
            </c:ext>
          </c:extLst>
        </c:ser>
        <c:ser>
          <c:idx val="4"/>
          <c:order val="4"/>
          <c:tx>
            <c:strRef>
              <c:f>'production (2)'!$C$8:$D$8</c:f>
              <c:strCache>
                <c:ptCount val="2"/>
                <c:pt idx="0">
                  <c:v>High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(2)'!$E$8:$N$8</c15:sqref>
                  </c15:fullRef>
                </c:ext>
              </c:extLst>
              <c:f>'production (2)'!$E$8:$L$8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299405.32882044202</c:v>
                </c:pt>
                <c:pt idx="4">
                  <c:v>326020.04608093924</c:v>
                </c:pt>
                <c:pt idx="5">
                  <c:v>273230.81954850815</c:v>
                </c:pt>
                <c:pt idx="6">
                  <c:v>360000</c:v>
                </c:pt>
                <c:pt idx="7">
                  <c:v>300014.52657774859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F-4074-9006-FC1E210BE46F}"/>
            </c:ext>
          </c:extLst>
        </c:ser>
        <c:ser>
          <c:idx val="5"/>
          <c:order val="5"/>
          <c:tx>
            <c:strRef>
              <c:f>'production (2)'!$C$9:$D$9</c:f>
              <c:strCache>
                <c:ptCount val="2"/>
                <c:pt idx="0">
                  <c:v>High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(2)'!$E$9:$N$9</c15:sqref>
                  </c15:fullRef>
                </c:ext>
              </c:extLst>
              <c:f>'production (2)'!$E$9:$L$9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234703.81542306632</c:v>
                </c:pt>
                <c:pt idx="6">
                  <c:v>260617.3662339779</c:v>
                </c:pt>
                <c:pt idx="7">
                  <c:v>249035.22861163682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F-4074-9006-FC1E210BE46F}"/>
            </c:ext>
          </c:extLst>
        </c:ser>
        <c:ser>
          <c:idx val="6"/>
          <c:order val="6"/>
          <c:tx>
            <c:strRef>
              <c:f>'production (2)'!$C$10:$D$10</c:f>
              <c:strCache>
                <c:ptCount val="2"/>
                <c:pt idx="0">
                  <c:v>High 4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'production (2)'!$E$1:$N$1</c15:sqref>
                  </c15:fullRef>
                </c:ext>
              </c:extLst>
              <c:f>'production (2)'!$E$1:$L$1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'production (2)'!$E$10:$N$10</c15:sqref>
                  </c15:fullRef>
                </c:ext>
              </c:extLst>
              <c:f>'production (2)'!$E$10:$L$10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230415.17268312845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F-4074-9006-FC1E210B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197296"/>
        <c:axId val="1"/>
      </c:barChart>
      <c:catAx>
        <c:axId val="45519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Scenario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GB" sz="1400" baseline="0"/>
                  <a:t>Production (thousand m</a:t>
                </a:r>
                <a:r>
                  <a:rPr lang="en-GB" sz="1400" baseline="30000"/>
                  <a:t>3</a:t>
                </a:r>
                <a:r>
                  <a:rPr lang="en-GB" sz="1400" baseline="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19729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1.8096998744722127E-2"/>
          <c:y val="0.92970735800882032"/>
          <c:w val="0.94162346228460581"/>
          <c:h val="4.9886621315192725E-2"/>
        </c:manualLayout>
      </c:layout>
      <c:overlay val="0"/>
      <c:spPr>
        <a:noFill/>
        <a:ln w="6350">
          <a:solidFill>
            <a:sysClr val="windowText" lastClr="000000"/>
          </a:solidFill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example!$C$12</c:f>
              <c:strCache>
                <c:ptCount val="1"/>
                <c:pt idx="0">
                  <c:v>1st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example!$C$13:$C$22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B-4304-AEF3-AB083AD9AC27}"/>
            </c:ext>
          </c:extLst>
        </c:ser>
        <c:ser>
          <c:idx val="1"/>
          <c:order val="1"/>
          <c:tx>
            <c:strRef>
              <c:f>example!$D$12</c:f>
              <c:strCache>
                <c:ptCount val="1"/>
                <c:pt idx="0">
                  <c:v>2nd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example!$D$13:$D$22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B-4304-AEF3-AB083AD9AC27}"/>
            </c:ext>
          </c:extLst>
        </c:ser>
        <c:ser>
          <c:idx val="2"/>
          <c:order val="2"/>
          <c:tx>
            <c:strRef>
              <c:f>example!$E$12</c:f>
              <c:strCache>
                <c:ptCount val="1"/>
                <c:pt idx="0">
                  <c:v>3rd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example!$E$13:$E$22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B-4304-AEF3-AB083AD9AC27}"/>
            </c:ext>
          </c:extLst>
        </c:ser>
        <c:ser>
          <c:idx val="3"/>
          <c:order val="3"/>
          <c:tx>
            <c:strRef>
              <c:f>example!$F$12</c:f>
              <c:strCache>
                <c:ptCount val="1"/>
                <c:pt idx="0">
                  <c:v>1st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example!$F$13:$F$22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3.5</c:v>
                </c:pt>
                <c:pt idx="5">
                  <c:v>4.4000000000000004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B-4304-AEF3-AB083AD9AC27}"/>
            </c:ext>
          </c:extLst>
        </c:ser>
        <c:ser>
          <c:idx val="4"/>
          <c:order val="4"/>
          <c:tx>
            <c:strRef>
              <c:f>example!$G$12</c:f>
              <c:strCache>
                <c:ptCount val="1"/>
                <c:pt idx="0">
                  <c:v>2nd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example!$G$13:$G$22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B-4304-AEF3-AB083AD9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305464"/>
        <c:axId val="1"/>
      </c:barChart>
      <c:catAx>
        <c:axId val="5943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4305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291710411198599"/>
          <c:y val="0.89236402741324006"/>
          <c:w val="0.65208464566929136"/>
          <c:h val="7.638925342665503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(2)'!$F$35</c:f>
              <c:strCache>
                <c:ptCount val="1"/>
                <c:pt idx="0">
                  <c:v>cost incr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'production (2)'!$G$34:$P$34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'production (2)'!$G$35:$P$35</c:f>
              <c:numCache>
                <c:formatCode>General</c:formatCode>
                <c:ptCount val="10"/>
                <c:pt idx="0">
                  <c:v>0.97735810594336414</c:v>
                </c:pt>
                <c:pt idx="1">
                  <c:v>1.0106587261839246</c:v>
                </c:pt>
                <c:pt idx="2">
                  <c:v>0.99281937015729727</c:v>
                </c:pt>
                <c:pt idx="3">
                  <c:v>1.0154271315159846</c:v>
                </c:pt>
                <c:pt idx="4">
                  <c:v>1.0479231854112048</c:v>
                </c:pt>
                <c:pt idx="5">
                  <c:v>1.1050828669730033</c:v>
                </c:pt>
                <c:pt idx="6">
                  <c:v>1.1472044538349075</c:v>
                </c:pt>
                <c:pt idx="7">
                  <c:v>1.1548913685377353</c:v>
                </c:pt>
                <c:pt idx="8">
                  <c:v>1.2143731178241566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752-9997-89EBF504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99592"/>
        <c:axId val="1"/>
      </c:barChart>
      <c:catAx>
        <c:axId val="455199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199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(2)'!$F$34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'production (2)'!$G$34:$P$34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84-9146-5BA3CFAE9B4D}"/>
            </c:ext>
          </c:extLst>
        </c:ser>
        <c:ser>
          <c:idx val="1"/>
          <c:order val="1"/>
          <c:tx>
            <c:strRef>
              <c:f>'production (2)'!$F$36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'production (2)'!$G$36:$P$36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4-4984-9146-5BA3CFAE9B4D}"/>
            </c:ext>
          </c:extLst>
        </c:ser>
        <c:ser>
          <c:idx val="2"/>
          <c:order val="2"/>
          <c:tx>
            <c:strRef>
              <c:f>'production (2)'!$F$37</c:f>
              <c:strCache>
                <c:ptCount val="1"/>
                <c:pt idx="0">
                  <c:v>inv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'production (2)'!$G$37:$P$37</c:f>
              <c:numCache>
                <c:formatCode>General</c:formatCode>
                <c:ptCount val="10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4-4984-9146-5BA3CFAE9B4D}"/>
            </c:ext>
          </c:extLst>
        </c:ser>
        <c:ser>
          <c:idx val="3"/>
          <c:order val="3"/>
          <c:tx>
            <c:strRef>
              <c:f>'production (2)'!$F$38</c:f>
              <c:strCache>
                <c:ptCount val="1"/>
                <c:pt idx="0">
                  <c:v>inv fix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'production (2)'!$G$38:$P$38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84-9146-5BA3CFAE9B4D}"/>
            </c:ext>
          </c:extLst>
        </c:ser>
        <c:ser>
          <c:idx val="4"/>
          <c:order val="4"/>
          <c:tx>
            <c:strRef>
              <c:f>'production (2)'!$F$39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'production (2)'!$G$39:$P$39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A4-4984-9146-5BA3CFAE9B4D}"/>
            </c:ext>
          </c:extLst>
        </c:ser>
        <c:ser>
          <c:idx val="5"/>
          <c:order val="5"/>
          <c:tx>
            <c:strRef>
              <c:f>'production (2)'!$F$40</c:f>
              <c:strCache>
                <c:ptCount val="1"/>
                <c:pt idx="0">
                  <c:v>transp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'production (2)'!$G$40:$P$40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A4-4984-9146-5BA3CFAE9B4D}"/>
            </c:ext>
          </c:extLst>
        </c:ser>
        <c:ser>
          <c:idx val="6"/>
          <c:order val="6"/>
          <c:tx>
            <c:strRef>
              <c:f>'production (2)'!$F$41</c:f>
              <c:strCache>
                <c:ptCount val="1"/>
                <c:pt idx="0">
                  <c:v>distr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'production (2)'!$G$41:$P$41</c:f>
              <c:numCache>
                <c:formatCode>General</c:formatCode>
                <c:ptCount val="10"/>
                <c:pt idx="0">
                  <c:v>6.7358105943364111E-2</c:v>
                </c:pt>
                <c:pt idx="1">
                  <c:v>0.20065872618392455</c:v>
                </c:pt>
                <c:pt idx="2">
                  <c:v>4.2819370157297199E-2</c:v>
                </c:pt>
                <c:pt idx="3">
                  <c:v>0.21542713151598458</c:v>
                </c:pt>
                <c:pt idx="4">
                  <c:v>0.34792318541120482</c:v>
                </c:pt>
                <c:pt idx="5">
                  <c:v>0.20508286697300326</c:v>
                </c:pt>
                <c:pt idx="6">
                  <c:v>0.14720445383490754</c:v>
                </c:pt>
                <c:pt idx="7">
                  <c:v>0.15489136853773544</c:v>
                </c:pt>
                <c:pt idx="8">
                  <c:v>1.4373117824156401E-2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A4-4984-9146-5BA3CFAE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193688"/>
        <c:axId val="1"/>
      </c:barChart>
      <c:catAx>
        <c:axId val="4551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193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deltachange!$L$1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deltachange!$L$2:$L$9</c:f>
              <c:numCache>
                <c:formatCode>General</c:formatCode>
                <c:ptCount val="8"/>
                <c:pt idx="0">
                  <c:v>253.97908837171599</c:v>
                </c:pt>
                <c:pt idx="1">
                  <c:v>5907.7167101401601</c:v>
                </c:pt>
                <c:pt idx="2">
                  <c:v>662.08333333333303</c:v>
                </c:pt>
                <c:pt idx="3">
                  <c:v>10309.332416585001</c:v>
                </c:pt>
                <c:pt idx="4">
                  <c:v>1168.2616180730899</c:v>
                </c:pt>
                <c:pt idx="5">
                  <c:v>781.25833333333298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4A6-BFEA-4FBF60613141}"/>
            </c:ext>
          </c:extLst>
        </c:ser>
        <c:ser>
          <c:idx val="1"/>
          <c:order val="1"/>
          <c:tx>
            <c:strRef>
              <c:f>deltachange!$M$1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deltachange!$M$2:$M$9</c:f>
              <c:numCache>
                <c:formatCode>General</c:formatCode>
                <c:ptCount val="8"/>
                <c:pt idx="0">
                  <c:v>141.81675645778799</c:v>
                </c:pt>
                <c:pt idx="1">
                  <c:v>6078.0361550162597</c:v>
                </c:pt>
                <c:pt idx="2">
                  <c:v>423.73333333333301</c:v>
                </c:pt>
                <c:pt idx="3">
                  <c:v>10817.855485692</c:v>
                </c:pt>
                <c:pt idx="4">
                  <c:v>907.81490755127197</c:v>
                </c:pt>
                <c:pt idx="5">
                  <c:v>1730.421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9-44A6-BFEA-4FBF60613141}"/>
            </c:ext>
          </c:extLst>
        </c:ser>
        <c:ser>
          <c:idx val="2"/>
          <c:order val="2"/>
          <c:tx>
            <c:strRef>
              <c:f>deltachange!$N$1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deltachange!$N$2:$N$9</c:f>
              <c:numCache>
                <c:formatCode>General</c:formatCode>
                <c:ptCount val="8"/>
                <c:pt idx="0">
                  <c:v>266.52924848466398</c:v>
                </c:pt>
                <c:pt idx="1">
                  <c:v>6168.5581033443405</c:v>
                </c:pt>
                <c:pt idx="2">
                  <c:v>662.08333333333303</c:v>
                </c:pt>
                <c:pt idx="3">
                  <c:v>10928.057647379799</c:v>
                </c:pt>
                <c:pt idx="4">
                  <c:v>1276.3046288841099</c:v>
                </c:pt>
                <c:pt idx="5">
                  <c:v>1018.549</c:v>
                </c:pt>
                <c:pt idx="6">
                  <c:v>1536.0333333333399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9-44A6-BFEA-4FBF60613141}"/>
            </c:ext>
          </c:extLst>
        </c:ser>
        <c:ser>
          <c:idx val="3"/>
          <c:order val="3"/>
          <c:tx>
            <c:strRef>
              <c:f>deltachange!$O$1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deltachange!$O$2:$O$9</c:f>
              <c:numCache>
                <c:formatCode>General</c:formatCode>
                <c:ptCount val="8"/>
                <c:pt idx="0">
                  <c:v>52.2905387942319</c:v>
                </c:pt>
                <c:pt idx="1">
                  <c:v>5916.1539806327801</c:v>
                </c:pt>
                <c:pt idx="2">
                  <c:v>423.73333333333301</c:v>
                </c:pt>
                <c:pt idx="3">
                  <c:v>10764.718095958</c:v>
                </c:pt>
                <c:pt idx="4">
                  <c:v>1208.99114455169</c:v>
                </c:pt>
                <c:pt idx="5">
                  <c:v>1627.51576531261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9-44A6-BFEA-4FBF60613141}"/>
            </c:ext>
          </c:extLst>
        </c:ser>
        <c:ser>
          <c:idx val="4"/>
          <c:order val="4"/>
          <c:tx>
            <c:strRef>
              <c:f>deltachange!$P$1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deltachange!$P$2:$P$9</c:f>
              <c:numCache>
                <c:formatCode>General</c:formatCode>
                <c:ptCount val="8"/>
                <c:pt idx="0">
                  <c:v>265.04188017722902</c:v>
                </c:pt>
                <c:pt idx="1">
                  <c:v>7035.3295690884997</c:v>
                </c:pt>
                <c:pt idx="2">
                  <c:v>1085.81666666667</c:v>
                </c:pt>
                <c:pt idx="3">
                  <c:v>11637.123143967399</c:v>
                </c:pt>
                <c:pt idx="4">
                  <c:v>355.43159474327803</c:v>
                </c:pt>
                <c:pt idx="5">
                  <c:v>1359.47009995842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9-44A6-BFEA-4FBF60613141}"/>
            </c:ext>
          </c:extLst>
        </c:ser>
        <c:ser>
          <c:idx val="5"/>
          <c:order val="5"/>
          <c:tx>
            <c:strRef>
              <c:f>deltachange!$Q$1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deltachange!$Q$2:$Q$9</c:f>
              <c:numCache>
                <c:formatCode>General</c:formatCode>
                <c:ptCount val="8"/>
                <c:pt idx="0">
                  <c:v>87.156245420142795</c:v>
                </c:pt>
                <c:pt idx="1">
                  <c:v>7611.6715234781896</c:v>
                </c:pt>
                <c:pt idx="2">
                  <c:v>0</c:v>
                </c:pt>
                <c:pt idx="3">
                  <c:v>11248.615076562201</c:v>
                </c:pt>
                <c:pt idx="4">
                  <c:v>602.88731591108206</c:v>
                </c:pt>
                <c:pt idx="5">
                  <c:v>1410.86665841945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9-44A6-BFEA-4FBF60613141}"/>
            </c:ext>
          </c:extLst>
        </c:ser>
        <c:ser>
          <c:idx val="6"/>
          <c:order val="6"/>
          <c:tx>
            <c:strRef>
              <c:f>deltachange!$R$1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deltachange!$R$2:$R$9</c:f>
              <c:numCache>
                <c:formatCode>General</c:formatCode>
                <c:ptCount val="8"/>
                <c:pt idx="0">
                  <c:v>299.62432906112502</c:v>
                </c:pt>
                <c:pt idx="1">
                  <c:v>7883.3182965717297</c:v>
                </c:pt>
                <c:pt idx="2">
                  <c:v>1085.81666666667</c:v>
                </c:pt>
                <c:pt idx="3">
                  <c:v>12257.522683146801</c:v>
                </c:pt>
                <c:pt idx="4">
                  <c:v>113.23578750700899</c:v>
                </c:pt>
                <c:pt idx="5">
                  <c:v>1339.4942700069601</c:v>
                </c:pt>
                <c:pt idx="6">
                  <c:v>1536.0333333333399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F9-44A6-BFEA-4FBF60613141}"/>
            </c:ext>
          </c:extLst>
        </c:ser>
        <c:ser>
          <c:idx val="7"/>
          <c:order val="7"/>
          <c:tx>
            <c:strRef>
              <c:f>deltachange!$S$1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deltachange!$S$2:$S$9</c:f>
              <c:numCache>
                <c:formatCode>General</c:formatCode>
                <c:ptCount val="8"/>
                <c:pt idx="0">
                  <c:v>148.54708191018</c:v>
                </c:pt>
                <c:pt idx="1">
                  <c:v>9022.1036898089205</c:v>
                </c:pt>
                <c:pt idx="2">
                  <c:v>-423.73333333333301</c:v>
                </c:pt>
                <c:pt idx="3">
                  <c:v>12911.0379723553</c:v>
                </c:pt>
                <c:pt idx="4">
                  <c:v>1493.00899433365</c:v>
                </c:pt>
                <c:pt idx="5">
                  <c:v>1135.0782063025699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F9-44A6-BFEA-4FBF60613141}"/>
            </c:ext>
          </c:extLst>
        </c:ser>
        <c:ser>
          <c:idx val="8"/>
          <c:order val="8"/>
          <c:tx>
            <c:strRef>
              <c:f>deltachange!$T$1</c:f>
              <c:strCache>
                <c:ptCount val="1"/>
                <c:pt idx="0">
                  <c:v>100%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deltachange!$A$2:$A$8</c:f>
              <c:strCache>
                <c:ptCount val="7"/>
                <c:pt idx="0">
                  <c:v>Distribution</c:v>
                </c:pt>
                <c:pt idx="1">
                  <c:v>Feedstock</c:v>
                </c:pt>
                <c:pt idx="2">
                  <c:v>Fixed investment</c:v>
                </c:pt>
                <c:pt idx="3">
                  <c:v>Total</c:v>
                </c:pt>
                <c:pt idx="4">
                  <c:v>Transport</c:v>
                </c:pt>
                <c:pt idx="5">
                  <c:v>Variable investment</c:v>
                </c:pt>
                <c:pt idx="6">
                  <c:v>Production</c:v>
                </c:pt>
              </c:strCache>
            </c:strRef>
          </c:cat>
          <c:val>
            <c:numRef>
              <c:f>deltachange!$T$2:$T$9</c:f>
              <c:numCache>
                <c:formatCode>General</c:formatCode>
                <c:ptCount val="8"/>
                <c:pt idx="0">
                  <c:v>338.77213057759502</c:v>
                </c:pt>
                <c:pt idx="1">
                  <c:v>10104.936871497701</c:v>
                </c:pt>
                <c:pt idx="2">
                  <c:v>423.73333333333301</c:v>
                </c:pt>
                <c:pt idx="3">
                  <c:v>14163.815230087301</c:v>
                </c:pt>
                <c:pt idx="4">
                  <c:v>29.294004182516701</c:v>
                </c:pt>
                <c:pt idx="5">
                  <c:v>1731.0455571628499</c:v>
                </c:pt>
                <c:pt idx="6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F9-44A6-BFEA-4FBF6061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61992"/>
        <c:axId val="569265600"/>
      </c:barChart>
      <c:catAx>
        <c:axId val="5692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9265600"/>
        <c:crosses val="autoZero"/>
        <c:auto val="1"/>
        <c:lblAlgn val="ctr"/>
        <c:lblOffset val="100"/>
        <c:noMultiLvlLbl val="0"/>
      </c:catAx>
      <c:valAx>
        <c:axId val="569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92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deltachange!$A$2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deltachange!$B$2:$J$2</c:f>
              <c:numCache>
                <c:formatCode>General</c:formatCode>
                <c:ptCount val="9"/>
                <c:pt idx="0">
                  <c:v>253.97908837171599</c:v>
                </c:pt>
                <c:pt idx="1">
                  <c:v>141.81675645778799</c:v>
                </c:pt>
                <c:pt idx="2">
                  <c:v>266.52924848466398</c:v>
                </c:pt>
                <c:pt idx="3">
                  <c:v>52.2905387942319</c:v>
                </c:pt>
                <c:pt idx="4">
                  <c:v>265.04188017722902</c:v>
                </c:pt>
                <c:pt idx="5">
                  <c:v>87.156245420142795</c:v>
                </c:pt>
                <c:pt idx="6">
                  <c:v>299.62432906112502</c:v>
                </c:pt>
                <c:pt idx="7">
                  <c:v>148.54708191018</c:v>
                </c:pt>
                <c:pt idx="8">
                  <c:v>338.77213057759502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E-402E-A97B-4DB4391235C9}"/>
            </c:ext>
          </c:extLst>
        </c:ser>
        <c:ser>
          <c:idx val="1"/>
          <c:order val="1"/>
          <c:tx>
            <c:strRef>
              <c:f>deltachange!$A$3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deltachange!$B$3:$J$3</c:f>
              <c:numCache>
                <c:formatCode>General</c:formatCode>
                <c:ptCount val="9"/>
                <c:pt idx="0">
                  <c:v>5907.7167101401601</c:v>
                </c:pt>
                <c:pt idx="1">
                  <c:v>6078.0361550162597</c:v>
                </c:pt>
                <c:pt idx="2">
                  <c:v>6168.5581033443405</c:v>
                </c:pt>
                <c:pt idx="3">
                  <c:v>5916.1539806327801</c:v>
                </c:pt>
                <c:pt idx="4">
                  <c:v>7035.3295690884997</c:v>
                </c:pt>
                <c:pt idx="5">
                  <c:v>7611.6715234781896</c:v>
                </c:pt>
                <c:pt idx="6">
                  <c:v>7883.3182965717297</c:v>
                </c:pt>
                <c:pt idx="7">
                  <c:v>9022.1036898089205</c:v>
                </c:pt>
                <c:pt idx="8">
                  <c:v>10104.936871497701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E-402E-A97B-4DB4391235C9}"/>
            </c:ext>
          </c:extLst>
        </c:ser>
        <c:ser>
          <c:idx val="2"/>
          <c:order val="2"/>
          <c:tx>
            <c:strRef>
              <c:f>deltachange!$A$4</c:f>
              <c:strCache>
                <c:ptCount val="1"/>
                <c:pt idx="0">
                  <c:v>Fixed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deltachange!$B$4:$J$4</c:f>
              <c:numCache>
                <c:formatCode>General</c:formatCode>
                <c:ptCount val="9"/>
                <c:pt idx="0">
                  <c:v>662.08333333333303</c:v>
                </c:pt>
                <c:pt idx="1">
                  <c:v>423.73333333333301</c:v>
                </c:pt>
                <c:pt idx="2">
                  <c:v>662.08333333333303</c:v>
                </c:pt>
                <c:pt idx="3">
                  <c:v>423.73333333333301</c:v>
                </c:pt>
                <c:pt idx="4">
                  <c:v>1085.81666666667</c:v>
                </c:pt>
                <c:pt idx="6">
                  <c:v>1085.81666666667</c:v>
                </c:pt>
                <c:pt idx="7">
                  <c:v>-423.73333333333301</c:v>
                </c:pt>
                <c:pt idx="8">
                  <c:v>423.73333333333301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E-402E-A97B-4DB4391235C9}"/>
            </c:ext>
          </c:extLst>
        </c:ser>
        <c:ser>
          <c:idx val="4"/>
          <c:order val="4"/>
          <c:tx>
            <c:strRef>
              <c:f>deltachange!$A$6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deltachange!$B$6:$J$6</c:f>
              <c:numCache>
                <c:formatCode>General</c:formatCode>
                <c:ptCount val="9"/>
                <c:pt idx="0">
                  <c:v>1168.2616180730899</c:v>
                </c:pt>
                <c:pt idx="1">
                  <c:v>907.81490755127197</c:v>
                </c:pt>
                <c:pt idx="2">
                  <c:v>1276.3046288841099</c:v>
                </c:pt>
                <c:pt idx="3">
                  <c:v>1208.99114455169</c:v>
                </c:pt>
                <c:pt idx="4">
                  <c:v>355.43159474327803</c:v>
                </c:pt>
                <c:pt idx="5">
                  <c:v>602.88731591108206</c:v>
                </c:pt>
                <c:pt idx="6">
                  <c:v>113.23578750700899</c:v>
                </c:pt>
                <c:pt idx="7">
                  <c:v>1493.00899433365</c:v>
                </c:pt>
                <c:pt idx="8">
                  <c:v>29.294004182516701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E-402E-A97B-4DB4391235C9}"/>
            </c:ext>
          </c:extLst>
        </c:ser>
        <c:ser>
          <c:idx val="5"/>
          <c:order val="5"/>
          <c:tx>
            <c:strRef>
              <c:f>deltachange!$A$7</c:f>
              <c:strCache>
                <c:ptCount val="1"/>
                <c:pt idx="0">
                  <c:v>Variable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deltachange!$B$7:$J$7</c:f>
              <c:numCache>
                <c:formatCode>General</c:formatCode>
                <c:ptCount val="9"/>
                <c:pt idx="0">
                  <c:v>781.25833333333298</c:v>
                </c:pt>
                <c:pt idx="1">
                  <c:v>1730.421</c:v>
                </c:pt>
                <c:pt idx="2">
                  <c:v>1018.549</c:v>
                </c:pt>
                <c:pt idx="3">
                  <c:v>1627.51576531261</c:v>
                </c:pt>
                <c:pt idx="4">
                  <c:v>1359.47009995842</c:v>
                </c:pt>
                <c:pt idx="5">
                  <c:v>1410.86665841945</c:v>
                </c:pt>
                <c:pt idx="6">
                  <c:v>1339.4942700069601</c:v>
                </c:pt>
                <c:pt idx="7">
                  <c:v>1135.0782063025699</c:v>
                </c:pt>
                <c:pt idx="8">
                  <c:v>1731.0455571628499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E-402E-A97B-4DB4391235C9}"/>
            </c:ext>
          </c:extLst>
        </c:ser>
        <c:ser>
          <c:idx val="6"/>
          <c:order val="6"/>
          <c:tx>
            <c:strRef>
              <c:f>deltachange!$A$8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deltachange!$B$1:$J$1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deltachange!$B$8:$J$8</c:f>
              <c:numCache>
                <c:formatCode>General</c:formatCode>
                <c:ptCount val="9"/>
                <c:pt idx="0">
                  <c:v>1536.0333333333299</c:v>
                </c:pt>
                <c:pt idx="1">
                  <c:v>1536.0333333333299</c:v>
                </c:pt>
                <c:pt idx="2">
                  <c:v>1536.0333333333399</c:v>
                </c:pt>
                <c:pt idx="3">
                  <c:v>1536.0333333333299</c:v>
                </c:pt>
                <c:pt idx="4">
                  <c:v>1536.0333333333299</c:v>
                </c:pt>
                <c:pt idx="5">
                  <c:v>1536.0333333333299</c:v>
                </c:pt>
                <c:pt idx="6">
                  <c:v>1536.0333333333399</c:v>
                </c:pt>
                <c:pt idx="7">
                  <c:v>1536.0333333333299</c:v>
                </c:pt>
                <c:pt idx="8">
                  <c:v>1536.0333333333299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E-402E-A97B-4DB43912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441408"/>
        <c:axId val="5604437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deltachange!$A$5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deltachange!$B$1:$J$1</c15:sqref>
                        </c15:formulaRef>
                      </c:ext>
                    </c:extLst>
                    <c:strCache>
                      <c:ptCount val="9"/>
                      <c:pt idx="0">
                        <c:v>20%</c:v>
                      </c:pt>
                      <c:pt idx="1">
                        <c:v>30%</c:v>
                      </c:pt>
                      <c:pt idx="2">
                        <c:v>40%</c:v>
                      </c:pt>
                      <c:pt idx="3">
                        <c:v>50%</c:v>
                      </c:pt>
                      <c:pt idx="4">
                        <c:v>60%</c:v>
                      </c:pt>
                      <c:pt idx="5">
                        <c:v>70%</c:v>
                      </c:pt>
                      <c:pt idx="6">
                        <c:v>80%</c:v>
                      </c:pt>
                      <c:pt idx="7">
                        <c:v>90%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deltachange!$B$5:$J$5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10309.332416585001</c:v>
                      </c:pt>
                      <c:pt idx="1">
                        <c:v>10817.855485692</c:v>
                      </c:pt>
                      <c:pt idx="2">
                        <c:v>10928.057647379799</c:v>
                      </c:pt>
                      <c:pt idx="3">
                        <c:v>10764.718095958</c:v>
                      </c:pt>
                      <c:pt idx="4">
                        <c:v>11637.123143967399</c:v>
                      </c:pt>
                      <c:pt idx="5">
                        <c:v>11248.615076562201</c:v>
                      </c:pt>
                      <c:pt idx="6">
                        <c:v>12257.522683146801</c:v>
                      </c:pt>
                      <c:pt idx="7">
                        <c:v>12911.0379723553</c:v>
                      </c:pt>
                      <c:pt idx="8">
                        <c:v>14163.815230087301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3CE-402E-A97B-4DB4391235C9}"/>
                  </c:ext>
                </c:extLst>
              </c15:ser>
            </c15:filteredBarSeries>
          </c:ext>
        </c:extLst>
      </c:barChart>
      <c:catAx>
        <c:axId val="5604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0443704"/>
        <c:crosses val="autoZero"/>
        <c:auto val="1"/>
        <c:lblAlgn val="ctr"/>
        <c:lblOffset val="100"/>
        <c:noMultiLvlLbl val="0"/>
      </c:catAx>
      <c:valAx>
        <c:axId val="5604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0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deltachange!$A$13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deltachange!$B$13:$J$13</c:f>
              <c:numCache>
                <c:formatCode>General</c:formatCode>
                <c:ptCount val="9"/>
                <c:pt idx="0">
                  <c:v>24.492423924676316</c:v>
                </c:pt>
                <c:pt idx="1">
                  <c:v>13.676071290180815</c:v>
                </c:pt>
                <c:pt idx="2">
                  <c:v>25.702696171023653</c:v>
                </c:pt>
                <c:pt idx="3">
                  <c:v>5.0426279250346591</c:v>
                </c:pt>
                <c:pt idx="4">
                  <c:v>25.559262097961273</c:v>
                </c:pt>
                <c:pt idx="5">
                  <c:v>8.4048955534049004</c:v>
                </c:pt>
                <c:pt idx="6">
                  <c:v>28.894213821144781</c:v>
                </c:pt>
                <c:pt idx="7">
                  <c:v>14.325108914450755</c:v>
                </c:pt>
                <c:pt idx="8">
                  <c:v>32.669424436347725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B-4232-A448-C90F386A9B46}"/>
            </c:ext>
          </c:extLst>
        </c:ser>
        <c:ser>
          <c:idx val="1"/>
          <c:order val="1"/>
          <c:tx>
            <c:strRef>
              <c:f>deltachange!$A$14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deltachange!$B$14:$J$14</c:f>
              <c:numCache>
                <c:formatCode>General</c:formatCode>
                <c:ptCount val="9"/>
                <c:pt idx="0">
                  <c:v>569.70951041401008</c:v>
                </c:pt>
                <c:pt idx="1">
                  <c:v>586.13423291090965</c:v>
                </c:pt>
                <c:pt idx="2">
                  <c:v>594.86369936877065</c:v>
                </c:pt>
                <c:pt idx="3">
                  <c:v>570.52315695080665</c:v>
                </c:pt>
                <c:pt idx="4">
                  <c:v>678.45063686398828</c:v>
                </c:pt>
                <c:pt idx="5">
                  <c:v>734.03006099291099</c:v>
                </c:pt>
                <c:pt idx="6">
                  <c:v>760.22626465295332</c:v>
                </c:pt>
                <c:pt idx="7">
                  <c:v>870.04481227122483</c:v>
                </c:pt>
                <c:pt idx="8">
                  <c:v>974.46761926552369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B-4232-A448-C90F386A9B46}"/>
            </c:ext>
          </c:extLst>
        </c:ser>
        <c:ser>
          <c:idx val="2"/>
          <c:order val="2"/>
          <c:tx>
            <c:strRef>
              <c:f>deltachange!$A$15</c:f>
              <c:strCache>
                <c:ptCount val="1"/>
                <c:pt idx="0">
                  <c:v>Fixed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deltachange!$B$15:$J$15</c:f>
              <c:numCache>
                <c:formatCode>General</c:formatCode>
                <c:ptCount val="9"/>
                <c:pt idx="0">
                  <c:v>63.847877309211746</c:v>
                </c:pt>
                <c:pt idx="1">
                  <c:v>40.862641477895501</c:v>
                </c:pt>
                <c:pt idx="2">
                  <c:v>63.847877309211746</c:v>
                </c:pt>
                <c:pt idx="3">
                  <c:v>40.862641477895501</c:v>
                </c:pt>
                <c:pt idx="4">
                  <c:v>104.71051878710763</c:v>
                </c:pt>
                <c:pt idx="5">
                  <c:v>0</c:v>
                </c:pt>
                <c:pt idx="6">
                  <c:v>104.71051878710763</c:v>
                </c:pt>
                <c:pt idx="7">
                  <c:v>-40.862641477895501</c:v>
                </c:pt>
                <c:pt idx="8">
                  <c:v>40.862641477895501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B-4232-A448-C90F386A9B46}"/>
            </c:ext>
          </c:extLst>
        </c:ser>
        <c:ser>
          <c:idx val="4"/>
          <c:order val="4"/>
          <c:tx>
            <c:strRef>
              <c:f>deltachange!$A$17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deltachange!$B$17:$J$17</c:f>
              <c:numCache>
                <c:formatCode>General</c:formatCode>
                <c:ptCount val="9"/>
                <c:pt idx="0">
                  <c:v>112.6610816198241</c:v>
                </c:pt>
                <c:pt idx="1">
                  <c:v>87.544953812672688</c:v>
                </c:pt>
                <c:pt idx="2">
                  <c:v>123.08018832599882</c:v>
                </c:pt>
                <c:pt idx="3">
                  <c:v>116.58882557370899</c:v>
                </c:pt>
                <c:pt idx="4">
                  <c:v>34.275976618733232</c:v>
                </c:pt>
                <c:pt idx="5">
                  <c:v>58.139320897526645</c:v>
                </c:pt>
                <c:pt idx="6">
                  <c:v>10.919871115558694</c:v>
                </c:pt>
                <c:pt idx="7">
                  <c:v>143.97803160493072</c:v>
                </c:pt>
                <c:pt idx="8">
                  <c:v>2.8249615883310706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B-4232-A448-C90F386A9B46}"/>
            </c:ext>
          </c:extLst>
        </c:ser>
        <c:ser>
          <c:idx val="5"/>
          <c:order val="5"/>
          <c:tx>
            <c:strRef>
              <c:f>deltachange!$A$18</c:f>
              <c:strCache>
                <c:ptCount val="1"/>
                <c:pt idx="0">
                  <c:v>Variable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deltachange!$B$18:$J$18</c:f>
              <c:numCache>
                <c:formatCode>General</c:formatCode>
                <c:ptCount val="9"/>
                <c:pt idx="0">
                  <c:v>75.340495224869855</c:v>
                </c:pt>
                <c:pt idx="1">
                  <c:v>166.8728121353559</c:v>
                </c:pt>
                <c:pt idx="2">
                  <c:v>98.223574452491391</c:v>
                </c:pt>
                <c:pt idx="3">
                  <c:v>156.94916586908107</c:v>
                </c:pt>
                <c:pt idx="4">
                  <c:v>131.100234332567</c:v>
                </c:pt>
                <c:pt idx="5">
                  <c:v>136.05665143827207</c:v>
                </c:pt>
                <c:pt idx="6">
                  <c:v>129.17386906149261</c:v>
                </c:pt>
                <c:pt idx="7">
                  <c:v>109.4610457682064</c:v>
                </c:pt>
                <c:pt idx="8">
                  <c:v>166.93304118372276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B-4232-A448-C90F386A9B46}"/>
            </c:ext>
          </c:extLst>
        </c:ser>
        <c:ser>
          <c:idx val="6"/>
          <c:order val="6"/>
          <c:tx>
            <c:strRef>
              <c:f>deltachange!$A$19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deltachange!$B$12:$J$12</c:f>
              <c:strCache>
                <c:ptCount val="9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60%</c:v>
                </c:pt>
                <c:pt idx="5">
                  <c:v>70%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</c:strCache>
            </c:strRef>
          </c:cat>
          <c:val>
            <c:numRef>
              <c:f>deltachange!$B$19:$J$19</c:f>
              <c:numCache>
                <c:formatCode>General</c:formatCode>
                <c:ptCount val="9"/>
                <c:pt idx="0">
                  <c:v>148.12707535737098</c:v>
                </c:pt>
                <c:pt idx="1">
                  <c:v>148.12707535737098</c:v>
                </c:pt>
                <c:pt idx="2">
                  <c:v>148.12707535737195</c:v>
                </c:pt>
                <c:pt idx="3">
                  <c:v>148.12707535737098</c:v>
                </c:pt>
                <c:pt idx="4">
                  <c:v>148.12707535737098</c:v>
                </c:pt>
                <c:pt idx="5">
                  <c:v>148.12707535737098</c:v>
                </c:pt>
                <c:pt idx="6">
                  <c:v>148.12707535737195</c:v>
                </c:pt>
                <c:pt idx="7">
                  <c:v>148.12707535737098</c:v>
                </c:pt>
                <c:pt idx="8">
                  <c:v>148.12707535737098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B-4232-A448-C90F386A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314312"/>
        <c:axId val="4513152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deltachange!$A$16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deltachange!$B$12:$J$12</c15:sqref>
                        </c15:formulaRef>
                      </c:ext>
                    </c:extLst>
                    <c:strCache>
                      <c:ptCount val="9"/>
                      <c:pt idx="0">
                        <c:v>20%</c:v>
                      </c:pt>
                      <c:pt idx="1">
                        <c:v>30%</c:v>
                      </c:pt>
                      <c:pt idx="2">
                        <c:v>40%</c:v>
                      </c:pt>
                      <c:pt idx="3">
                        <c:v>50%</c:v>
                      </c:pt>
                      <c:pt idx="4">
                        <c:v>60%</c:v>
                      </c:pt>
                      <c:pt idx="5">
                        <c:v>70%</c:v>
                      </c:pt>
                      <c:pt idx="6">
                        <c:v>80%</c:v>
                      </c:pt>
                      <c:pt idx="7">
                        <c:v>90%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deltachange!$B$16:$J$16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994.17846384996687</c:v>
                      </c:pt>
                      <c:pt idx="1">
                        <c:v>1043.2177869843872</c:v>
                      </c:pt>
                      <c:pt idx="2">
                        <c:v>1053.8451109848693</c:v>
                      </c:pt>
                      <c:pt idx="3">
                        <c:v>1038.0934931539002</c:v>
                      </c:pt>
                      <c:pt idx="4">
                        <c:v>1122.2237040577259</c:v>
                      </c:pt>
                      <c:pt idx="5">
                        <c:v>1084.7580042394864</c:v>
                      </c:pt>
                      <c:pt idx="6">
                        <c:v>1182.0518127956259</c:v>
                      </c:pt>
                      <c:pt idx="7">
                        <c:v>1245.0734324382865</c:v>
                      </c:pt>
                      <c:pt idx="8">
                        <c:v>1365.8847633091893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CB-4232-A448-C90F386A9B46}"/>
                  </c:ext>
                </c:extLst>
              </c15:ser>
            </c15:filteredBarSeries>
          </c:ext>
        </c:extLst>
      </c:barChart>
      <c:catAx>
        <c:axId val="45131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Target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1315296"/>
        <c:crosses val="autoZero"/>
        <c:auto val="1"/>
        <c:lblAlgn val="ctr"/>
        <c:lblOffset val="100"/>
        <c:noMultiLvlLbl val="0"/>
      </c:catAx>
      <c:valAx>
        <c:axId val="451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Marginal cost (EUR per 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13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facilites per capacity level, target levels 10% to 100%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Sheet1!$C$2:$D$2</c:f>
              <c:strCache>
                <c:ptCount val="2"/>
                <c:pt idx="0">
                  <c:v>low1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Sheet1!$E$1:$N$1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Sheet1!$E$2:$N$2</c:f>
              <c:numCache>
                <c:formatCode>General</c:formatCode>
                <c:ptCount val="10"/>
                <c:pt idx="0">
                  <c:v>150000</c:v>
                </c:pt>
                <c:pt idx="1">
                  <c:v>1</c:v>
                </c:pt>
                <c:pt idx="2">
                  <c:v>90000</c:v>
                </c:pt>
                <c:pt idx="3">
                  <c:v>1</c:v>
                </c:pt>
                <c:pt idx="4">
                  <c:v>63979.953919060768</c:v>
                </c:pt>
                <c:pt idx="5">
                  <c:v>60183.369691160238</c:v>
                </c:pt>
                <c:pt idx="6">
                  <c:v>69382.633766022103</c:v>
                </c:pt>
                <c:pt idx="7">
                  <c:v>60535.072127486201</c:v>
                </c:pt>
                <c:pt idx="8">
                  <c:v>1</c:v>
                </c:pt>
                <c:pt idx="9">
                  <c:v>90157.922055248637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A-4295-B48E-5136EAB69472}"/>
            </c:ext>
          </c:extLst>
        </c:ser>
        <c:ser>
          <c:idx val="1"/>
          <c:order val="1"/>
          <c:tx>
            <c:strRef>
              <c:f>Sheet1!$C$3:$D$3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Sheet1!$E$1:$N$1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Sheet1!$E$3:$N$3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A-4295-B48E-5136EAB6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56088"/>
        <c:axId val="1"/>
      </c:barChart>
      <c:catAx>
        <c:axId val="60565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level (%)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facilities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5656088"/>
        <c:crosses val="autoZero"/>
        <c:crossBetween val="between"/>
        <c:majorUnit val="31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125087489063864"/>
          <c:y val="0.88889180519101785"/>
          <c:w val="0.21041710411198594"/>
          <c:h val="7.638925342665503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distance to feedstock supply</a:t>
            </a:r>
          </a:p>
        </c:rich>
      </c:tx>
      <c:layout>
        <c:manualLayout>
          <c:xMode val="edge"/>
          <c:yMode val="edge"/>
          <c:x val="0.20343044619422573"/>
          <c:y val="4.796150481189851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Sheet1!$E$1:$N$1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7F-4741-89D7-8B7A3108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61008"/>
        <c:axId val="1"/>
      </c:barChart>
      <c:catAx>
        <c:axId val="6056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level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(km)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566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4</xdr:row>
      <xdr:rowOff>171450</xdr:rowOff>
    </xdr:from>
    <xdr:to>
      <xdr:col>25</xdr:col>
      <xdr:colOff>66675</xdr:colOff>
      <xdr:row>26</xdr:row>
      <xdr:rowOff>180975</xdr:rowOff>
    </xdr:to>
    <xdr:graphicFrame macro="">
      <xdr:nvGraphicFramePr>
        <xdr:cNvPr id="4014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29633</xdr:colOff>
      <xdr:row>11</xdr:row>
      <xdr:rowOff>182033</xdr:rowOff>
    </xdr:from>
    <xdr:to>
      <xdr:col>11</xdr:col>
      <xdr:colOff>595841</xdr:colOff>
      <xdr:row>34</xdr:row>
      <xdr:rowOff>1058</xdr:rowOff>
    </xdr:to>
    <xdr:graphicFrame macro="">
      <xdr:nvGraphicFramePr>
        <xdr:cNvPr id="401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27</xdr:row>
      <xdr:rowOff>123825</xdr:rowOff>
    </xdr:from>
    <xdr:to>
      <xdr:col>24</xdr:col>
      <xdr:colOff>361950</xdr:colOff>
      <xdr:row>42</xdr:row>
      <xdr:rowOff>0</xdr:rowOff>
    </xdr:to>
    <xdr:graphicFrame macro="">
      <xdr:nvGraphicFramePr>
        <xdr:cNvPr id="401418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596900</xdr:colOff>
      <xdr:row>28</xdr:row>
      <xdr:rowOff>19050</xdr:rowOff>
    </xdr:from>
    <xdr:to>
      <xdr:col>20</xdr:col>
      <xdr:colOff>606425</xdr:colOff>
      <xdr:row>48</xdr:row>
      <xdr:rowOff>180975</xdr:rowOff>
    </xdr:to>
    <xdr:graphicFrame macro="">
      <xdr:nvGraphicFramePr>
        <xdr:cNvPr id="401419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412750</xdr:colOff>
      <xdr:row>10</xdr:row>
      <xdr:rowOff>113179</xdr:rowOff>
    </xdr:from>
    <xdr:to>
      <xdr:col>21</xdr:col>
      <xdr:colOff>128868</xdr:colOff>
      <xdr:row>25</xdr:row>
      <xdr:rowOff>54908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543485</xdr:colOff>
      <xdr:row>7</xdr:row>
      <xdr:rowOff>159869</xdr:rowOff>
    </xdr:from>
    <xdr:to>
      <xdr:col>18</xdr:col>
      <xdr:colOff>259603</xdr:colOff>
      <xdr:row>22</xdr:row>
      <xdr:rowOff>101598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356722</xdr:colOff>
      <xdr:row>12</xdr:row>
      <xdr:rowOff>75824</xdr:rowOff>
    </xdr:from>
    <xdr:to>
      <xdr:col>11</xdr:col>
      <xdr:colOff>569633</xdr:colOff>
      <xdr:row>33</xdr:row>
      <xdr:rowOff>130734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</xdr:row>
      <xdr:rowOff>133350</xdr:rowOff>
    </xdr:from>
    <xdr:to>
      <xdr:col>24</xdr:col>
      <xdr:colOff>409575</xdr:colOff>
      <xdr:row>16</xdr:row>
      <xdr:rowOff>19050</xdr:rowOff>
    </xdr:to>
    <xdr:graphicFrame macro="">
      <xdr:nvGraphicFramePr>
        <xdr:cNvPr id="11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17</xdr:row>
      <xdr:rowOff>28575</xdr:rowOff>
    </xdr:from>
    <xdr:to>
      <xdr:col>24</xdr:col>
      <xdr:colOff>533400</xdr:colOff>
      <xdr:row>31</xdr:row>
      <xdr:rowOff>104775</xdr:rowOff>
    </xdr:to>
    <xdr:graphicFrame macro="">
      <xdr:nvGraphicFramePr>
        <xdr:cNvPr id="11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4</xdr:row>
      <xdr:rowOff>180975</xdr:rowOff>
    </xdr:from>
    <xdr:to>
      <xdr:col>19</xdr:col>
      <xdr:colOff>342900</xdr:colOff>
      <xdr:row>19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21</xdr:row>
      <xdr:rowOff>0</xdr:rowOff>
    </xdr:from>
    <xdr:to>
      <xdr:col>18</xdr:col>
      <xdr:colOff>528637</xdr:colOff>
      <xdr:row>38</xdr:row>
      <xdr:rowOff>11257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171450</xdr:rowOff>
    </xdr:from>
    <xdr:to>
      <xdr:col>25</xdr:col>
      <xdr:colOff>66675</xdr:colOff>
      <xdr:row>24</xdr:row>
      <xdr:rowOff>180975</xdr:rowOff>
    </xdr:to>
    <xdr:graphicFrame macro="">
      <xdr:nvGraphicFramePr>
        <xdr:cNvPr id="1341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10</xdr:row>
      <xdr:rowOff>152400</xdr:rowOff>
    </xdr:from>
    <xdr:to>
      <xdr:col>15</xdr:col>
      <xdr:colOff>28575</xdr:colOff>
      <xdr:row>32</xdr:row>
      <xdr:rowOff>161925</xdr:rowOff>
    </xdr:to>
    <xdr:graphicFrame macro="">
      <xdr:nvGraphicFramePr>
        <xdr:cNvPr id="13418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17</xdr:row>
      <xdr:rowOff>57150</xdr:rowOff>
    </xdr:from>
    <xdr:to>
      <xdr:col>16</xdr:col>
      <xdr:colOff>333375</xdr:colOff>
      <xdr:row>31</xdr:row>
      <xdr:rowOff>133350</xdr:rowOff>
    </xdr:to>
    <xdr:graphicFrame macro="">
      <xdr:nvGraphicFramePr>
        <xdr:cNvPr id="52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4</xdr:row>
      <xdr:rowOff>161925</xdr:rowOff>
    </xdr:from>
    <xdr:to>
      <xdr:col>24</xdr:col>
      <xdr:colOff>400050</xdr:colOff>
      <xdr:row>19</xdr:row>
      <xdr:rowOff>47625</xdr:rowOff>
    </xdr:to>
    <xdr:graphicFrame macro="">
      <xdr:nvGraphicFramePr>
        <xdr:cNvPr id="5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2</xdr:row>
      <xdr:rowOff>0</xdr:rowOff>
    </xdr:from>
    <xdr:to>
      <xdr:col>21</xdr:col>
      <xdr:colOff>76200</xdr:colOff>
      <xdr:row>16</xdr:row>
      <xdr:rowOff>171450</xdr:rowOff>
    </xdr:to>
    <xdr:graphicFrame macro="">
      <xdr:nvGraphicFramePr>
        <xdr:cNvPr id="52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57150</xdr:rowOff>
    </xdr:from>
    <xdr:to>
      <xdr:col>25</xdr:col>
      <xdr:colOff>304800</xdr:colOff>
      <xdr:row>37</xdr:row>
      <xdr:rowOff>76200</xdr:rowOff>
    </xdr:to>
    <xdr:graphicFrame macro="">
      <xdr:nvGraphicFramePr>
        <xdr:cNvPr id="52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0.15417</cdr:x>
      <cdr:y>0.24171</cdr:y>
    </cdr:from>
    <cdr:to>
      <cdr:x>0.91667</cdr:x>
      <cdr:y>0.88152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04850" y="971550"/>
          <a:ext cx="3486150" cy="2571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</xdr:row>
      <xdr:rowOff>85725</xdr:rowOff>
    </xdr:from>
    <xdr:to>
      <xdr:col>20</xdr:col>
      <xdr:colOff>390525</xdr:colOff>
      <xdr:row>17</xdr:row>
      <xdr:rowOff>66675</xdr:rowOff>
    </xdr:to>
    <xdr:graphicFrame macro="">
      <xdr:nvGraphicFramePr>
        <xdr:cNvPr id="1495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152400</xdr:rowOff>
    </xdr:from>
    <xdr:to>
      <xdr:col>18</xdr:col>
      <xdr:colOff>352425</xdr:colOff>
      <xdr:row>27</xdr:row>
      <xdr:rowOff>38100</xdr:rowOff>
    </xdr:to>
    <xdr:graphicFrame macro="">
      <xdr:nvGraphicFramePr>
        <xdr:cNvPr id="236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4</xdr:row>
      <xdr:rowOff>38100</xdr:rowOff>
    </xdr:from>
    <xdr:to>
      <xdr:col>26</xdr:col>
      <xdr:colOff>409575</xdr:colOff>
      <xdr:row>18</xdr:row>
      <xdr:rowOff>114300</xdr:rowOff>
    </xdr:to>
    <xdr:graphicFrame macro="">
      <xdr:nvGraphicFramePr>
        <xdr:cNvPr id="236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C1" zoomScale="90" zoomScaleNormal="90" workbookViewId="0">
      <selection activeCell="H7" sqref="H7"/>
    </sheetView>
  </sheetViews>
  <sheetFormatPr defaultRowHeight="15" x14ac:dyDescent="0.25"/>
  <sheetData>
    <row r="1" spans="1:14" x14ac:dyDescent="0.25">
      <c r="A1">
        <f>Sheet1!A1</f>
        <v>0</v>
      </c>
      <c r="B1">
        <f>Sheet1!B1</f>
        <v>0</v>
      </c>
      <c r="C1">
        <f>Sheet1!C1</f>
        <v>0</v>
      </c>
      <c r="D1">
        <f>Sheet1!D1</f>
        <v>0</v>
      </c>
      <c r="E1" s="2">
        <v>0.1</v>
      </c>
      <c r="F1" s="2">
        <v>0.2</v>
      </c>
      <c r="G1" s="2">
        <v>0.3</v>
      </c>
      <c r="H1" s="2">
        <v>0.4</v>
      </c>
      <c r="I1" s="2">
        <v>0.5</v>
      </c>
      <c r="J1" s="2">
        <v>0.6</v>
      </c>
      <c r="K1" s="2">
        <v>0.7</v>
      </c>
      <c r="L1" s="2">
        <v>0.8</v>
      </c>
      <c r="M1" s="2">
        <v>0.9</v>
      </c>
      <c r="N1" s="2">
        <v>1</v>
      </c>
    </row>
    <row r="4" spans="1:14" x14ac:dyDescent="0.25">
      <c r="A4" t="str">
        <f>Sheet1!A2</f>
        <v>production</v>
      </c>
      <c r="B4" t="str">
        <f>Sheet1!B2</f>
        <v>ethanol</v>
      </c>
      <c r="C4" t="s">
        <v>43</v>
      </c>
      <c r="D4" t="str">
        <f>Sheet1!D2</f>
        <v/>
      </c>
      <c r="E4">
        <f>Sheet1!E2</f>
        <v>150000</v>
      </c>
      <c r="F4">
        <f>Sheet1!F2</f>
        <v>1</v>
      </c>
      <c r="G4">
        <f>Sheet1!G2</f>
        <v>90000</v>
      </c>
      <c r="H4">
        <f>Sheet1!H2</f>
        <v>1</v>
      </c>
      <c r="I4">
        <f>Sheet1!I2</f>
        <v>63979.953919060768</v>
      </c>
      <c r="J4">
        <f>Sheet1!J2</f>
        <v>60183.369691160238</v>
      </c>
      <c r="K4">
        <f>Sheet1!K2</f>
        <v>69382.633766022103</v>
      </c>
      <c r="L4">
        <f>Sheet1!L2</f>
        <v>60535.072127486201</v>
      </c>
      <c r="M4">
        <f>Sheet1!M2</f>
        <v>1</v>
      </c>
      <c r="N4">
        <f>Sheet1!N2</f>
        <v>90157.922055248637</v>
      </c>
    </row>
    <row r="5" spans="1:14" x14ac:dyDescent="0.25">
      <c r="A5" t="str">
        <f>Sheet1!A3</f>
        <v>production</v>
      </c>
      <c r="B5" t="str">
        <f>Sheet1!B3</f>
        <v>ethanol</v>
      </c>
      <c r="C5" t="s">
        <v>44</v>
      </c>
      <c r="D5" t="str">
        <f>Sheet1!D3</f>
        <v/>
      </c>
      <c r="E5">
        <f>Sheet1!E3</f>
        <v>1</v>
      </c>
      <c r="F5">
        <f>Sheet1!F3</f>
        <v>1</v>
      </c>
      <c r="G5">
        <f>Sheet1!G3</f>
        <v>1</v>
      </c>
      <c r="H5">
        <f>Sheet1!H3</f>
        <v>1</v>
      </c>
      <c r="I5">
        <f>Sheet1!I3</f>
        <v>1</v>
      </c>
      <c r="J5">
        <f>Sheet1!J3</f>
        <v>1</v>
      </c>
      <c r="K5">
        <f>Sheet1!K3</f>
        <v>1</v>
      </c>
      <c r="L5">
        <f>Sheet1!L3</f>
        <v>1</v>
      </c>
      <c r="M5">
        <f>Sheet1!M3</f>
        <v>1</v>
      </c>
      <c r="N5">
        <f>Sheet1!N3</f>
        <v>1</v>
      </c>
    </row>
    <row r="6" spans="1:14" x14ac:dyDescent="0.25">
      <c r="A6" t="str">
        <f>Sheet1!A4</f>
        <v>production</v>
      </c>
      <c r="B6" t="str">
        <f>Sheet1!B4</f>
        <v>ethanol</v>
      </c>
      <c r="C6" t="s">
        <v>45</v>
      </c>
      <c r="D6" t="str">
        <f>Sheet1!D4</f>
        <v/>
      </c>
      <c r="E6">
        <f>Sheet1!E4</f>
        <v>1</v>
      </c>
      <c r="F6">
        <f>Sheet1!F4</f>
        <v>1</v>
      </c>
      <c r="G6">
        <f>Sheet1!G4</f>
        <v>1</v>
      </c>
      <c r="H6">
        <f>Sheet1!H4</f>
        <v>1</v>
      </c>
      <c r="I6">
        <f>Sheet1!I4</f>
        <v>1</v>
      </c>
      <c r="J6">
        <f>Sheet1!J4</f>
        <v>1</v>
      </c>
      <c r="K6">
        <f>Sheet1!K4</f>
        <v>1</v>
      </c>
      <c r="L6">
        <f>Sheet1!L4</f>
        <v>1</v>
      </c>
      <c r="M6">
        <f>Sheet1!M4</f>
        <v>1</v>
      </c>
      <c r="N6">
        <f>Sheet1!N4</f>
        <v>1</v>
      </c>
    </row>
    <row r="7" spans="1:14" x14ac:dyDescent="0.25">
      <c r="A7" t="str">
        <f>Sheet1!A5</f>
        <v>production</v>
      </c>
      <c r="B7" t="str">
        <f>Sheet1!B5</f>
        <v>ethanol</v>
      </c>
      <c r="C7" t="s">
        <v>46</v>
      </c>
      <c r="D7" t="str">
        <f>Sheet1!D5</f>
        <v/>
      </c>
      <c r="E7">
        <f>Sheet1!E5</f>
        <v>1</v>
      </c>
      <c r="F7">
        <f>Sheet1!F5</f>
        <v>300000</v>
      </c>
      <c r="G7">
        <f>Sheet1!G5</f>
        <v>360000</v>
      </c>
      <c r="H7">
        <f>Sheet1!H5</f>
        <v>300594.67117955798</v>
      </c>
      <c r="I7">
        <f>Sheet1!I5</f>
        <v>360000</v>
      </c>
      <c r="J7">
        <f>Sheet1!J5</f>
        <v>331881.99533726531</v>
      </c>
      <c r="K7">
        <f>Sheet1!K5</f>
        <v>360000</v>
      </c>
      <c r="L7">
        <f>Sheet1!L5</f>
        <v>360000</v>
      </c>
      <c r="M7">
        <f>Sheet1!M5</f>
        <v>360000</v>
      </c>
      <c r="N7">
        <f>Sheet1!N5</f>
        <v>360000</v>
      </c>
    </row>
    <row r="8" spans="1:14" x14ac:dyDescent="0.25">
      <c r="A8" t="str">
        <f>Sheet1!A6</f>
        <v>production</v>
      </c>
      <c r="B8" t="str">
        <f>Sheet1!B6</f>
        <v>ethanol</v>
      </c>
      <c r="C8" t="s">
        <v>47</v>
      </c>
      <c r="D8" t="str">
        <f>Sheet1!D6</f>
        <v/>
      </c>
      <c r="E8">
        <f>Sheet1!E6</f>
        <v>1</v>
      </c>
      <c r="F8">
        <f>Sheet1!F6</f>
        <v>1</v>
      </c>
      <c r="G8">
        <f>Sheet1!G6</f>
        <v>1</v>
      </c>
      <c r="H8">
        <f>Sheet1!H6</f>
        <v>299405.32882044202</v>
      </c>
      <c r="I8">
        <f>Sheet1!I6</f>
        <v>326020.04608093924</v>
      </c>
      <c r="J8">
        <f>Sheet1!J6</f>
        <v>273230.81954850815</v>
      </c>
      <c r="K8">
        <f>Sheet1!K6</f>
        <v>360000</v>
      </c>
      <c r="L8">
        <f>Sheet1!L6</f>
        <v>300014.52657774859</v>
      </c>
      <c r="M8">
        <f>Sheet1!M6</f>
        <v>360000</v>
      </c>
      <c r="N8">
        <f>Sheet1!N6</f>
        <v>360000</v>
      </c>
    </row>
    <row r="9" spans="1:14" x14ac:dyDescent="0.25">
      <c r="A9" t="str">
        <f>Sheet1!A7</f>
        <v>production</v>
      </c>
      <c r="B9" t="str">
        <f>Sheet1!B7</f>
        <v>ethanol</v>
      </c>
      <c r="C9" t="s">
        <v>48</v>
      </c>
      <c r="D9" t="str">
        <f>Sheet1!D7</f>
        <v/>
      </c>
      <c r="E9">
        <f>Sheet1!E7</f>
        <v>1</v>
      </c>
      <c r="F9">
        <f>Sheet1!F7</f>
        <v>1</v>
      </c>
      <c r="G9">
        <f>Sheet1!G7</f>
        <v>1</v>
      </c>
      <c r="H9">
        <f>Sheet1!H7</f>
        <v>1</v>
      </c>
      <c r="I9">
        <f>Sheet1!I7</f>
        <v>1</v>
      </c>
      <c r="J9">
        <f>Sheet1!J7</f>
        <v>234703.81542306632</v>
      </c>
      <c r="K9">
        <f>Sheet1!K7</f>
        <v>260617.3662339779</v>
      </c>
      <c r="L9">
        <f>Sheet1!L7</f>
        <v>249035.22861163682</v>
      </c>
      <c r="M9">
        <f>Sheet1!M7</f>
        <v>332042.00608281663</v>
      </c>
      <c r="N9">
        <f>Sheet1!N7</f>
        <v>360000</v>
      </c>
    </row>
    <row r="10" spans="1:14" x14ac:dyDescent="0.25">
      <c r="A10" t="str">
        <f>Sheet1!A8</f>
        <v>production</v>
      </c>
      <c r="B10" t="str">
        <f>Sheet1!B8</f>
        <v>ethanol</v>
      </c>
      <c r="C10" t="s">
        <v>49</v>
      </c>
      <c r="D10" t="str">
        <f>Sheet1!D8</f>
        <v/>
      </c>
      <c r="E10">
        <f>Sheet1!E8</f>
        <v>1</v>
      </c>
      <c r="F10">
        <f>Sheet1!F8</f>
        <v>1</v>
      </c>
      <c r="G10">
        <f>Sheet1!G8</f>
        <v>1</v>
      </c>
      <c r="H10">
        <f>Sheet1!H8</f>
        <v>1</v>
      </c>
      <c r="I10">
        <f>Sheet1!I8</f>
        <v>1</v>
      </c>
      <c r="J10">
        <f>Sheet1!J8</f>
        <v>1</v>
      </c>
      <c r="K10">
        <f>Sheet1!K8</f>
        <v>1</v>
      </c>
      <c r="L10">
        <f>Sheet1!L8</f>
        <v>230415.17268312845</v>
      </c>
      <c r="M10">
        <f>Sheet1!M8</f>
        <v>297957.99391718337</v>
      </c>
      <c r="N10">
        <f>Sheet1!N8</f>
        <v>329842.07794475136</v>
      </c>
    </row>
    <row r="24" spans="2:26" x14ac:dyDescent="0.25">
      <c r="B24" s="1"/>
      <c r="C24" s="1"/>
      <c r="D24" s="1"/>
      <c r="E24" s="1"/>
    </row>
    <row r="25" spans="2:26" x14ac:dyDescent="0.25">
      <c r="B25" s="1"/>
      <c r="C25" s="1"/>
      <c r="D25" s="1"/>
      <c r="E25" s="1"/>
    </row>
    <row r="30" spans="2:26" x14ac:dyDescent="0.25">
      <c r="Q30">
        <v>1627882309.5927553</v>
      </c>
      <c r="R30">
        <v>3218904023.095839</v>
      </c>
      <c r="S30">
        <v>4864135150.2761259</v>
      </c>
      <c r="T30">
        <v>6480325946.5677872</v>
      </c>
      <c r="U30">
        <v>8133319465.4200287</v>
      </c>
      <c r="V30">
        <v>9839212660.4872208</v>
      </c>
      <c r="W30">
        <v>11638154957.975233</v>
      </c>
      <c r="X30">
        <v>13505666144.284002</v>
      </c>
      <c r="Y30">
        <v>15385690705.299212</v>
      </c>
      <c r="Z30">
        <v>17362544416.3428</v>
      </c>
    </row>
    <row r="31" spans="2:26" x14ac:dyDescent="0.25">
      <c r="M31" t="s">
        <v>50</v>
      </c>
      <c r="Q31">
        <f>Q30/1000000</f>
        <v>1627.8823095927553</v>
      </c>
      <c r="R31">
        <f t="shared" ref="R31:Z31" si="0">R30/1000000</f>
        <v>3218.904023095839</v>
      </c>
      <c r="S31">
        <f t="shared" si="0"/>
        <v>4864.1351502761263</v>
      </c>
      <c r="T31">
        <f t="shared" si="0"/>
        <v>6480.3259465677875</v>
      </c>
      <c r="U31">
        <f t="shared" si="0"/>
        <v>8133.3194654200288</v>
      </c>
      <c r="V31">
        <f t="shared" si="0"/>
        <v>9839.212660487221</v>
      </c>
      <c r="W31">
        <f t="shared" si="0"/>
        <v>11638.154957975234</v>
      </c>
      <c r="X31">
        <f t="shared" si="0"/>
        <v>13505.666144284003</v>
      </c>
      <c r="Y31">
        <f t="shared" si="0"/>
        <v>15385.690705299212</v>
      </c>
      <c r="Z31">
        <f t="shared" si="0"/>
        <v>17362.5444163428</v>
      </c>
    </row>
    <row r="32" spans="2:26" x14ac:dyDescent="0.25">
      <c r="Q32">
        <f t="shared" ref="Q32:Y32" si="1">R31-Q31</f>
        <v>1591.0217135030837</v>
      </c>
      <c r="R32">
        <f t="shared" si="1"/>
        <v>1645.2311271802873</v>
      </c>
      <c r="S32">
        <f t="shared" si="1"/>
        <v>1616.1907962916612</v>
      </c>
      <c r="T32">
        <f t="shared" si="1"/>
        <v>1652.9935188522413</v>
      </c>
      <c r="U32">
        <f t="shared" si="1"/>
        <v>1705.8931950671922</v>
      </c>
      <c r="V32">
        <f t="shared" si="1"/>
        <v>1798.9422974880126</v>
      </c>
      <c r="W32">
        <f t="shared" si="1"/>
        <v>1867.5111863087695</v>
      </c>
      <c r="X32">
        <f t="shared" si="1"/>
        <v>1880.0245610152087</v>
      </c>
      <c r="Y32">
        <f t="shared" si="1"/>
        <v>1976.8537110435882</v>
      </c>
    </row>
    <row r="34" spans="3:16" x14ac:dyDescent="0.25">
      <c r="F34" t="s">
        <v>52</v>
      </c>
      <c r="G34" s="2">
        <v>0.1</v>
      </c>
      <c r="H34" s="2">
        <v>0.2</v>
      </c>
      <c r="I34" s="2">
        <v>0.3</v>
      </c>
      <c r="J34" s="2">
        <v>0.4</v>
      </c>
      <c r="K34" s="2">
        <v>0.5</v>
      </c>
      <c r="L34" s="2">
        <v>0.6</v>
      </c>
      <c r="M34" s="2">
        <v>0.7</v>
      </c>
      <c r="N34" s="2">
        <v>0.8</v>
      </c>
      <c r="O34" s="2">
        <v>0.9</v>
      </c>
      <c r="P34" s="2">
        <v>1</v>
      </c>
    </row>
    <row r="35" spans="3:16" x14ac:dyDescent="0.25">
      <c r="C35" t="s">
        <v>51</v>
      </c>
      <c r="F35" t="s">
        <v>53</v>
      </c>
      <c r="G35">
        <f t="shared" ref="G35:P35" si="2">Q32/1627.88</f>
        <v>0.97735810594336414</v>
      </c>
      <c r="H35">
        <f t="shared" si="2"/>
        <v>1.0106587261839246</v>
      </c>
      <c r="I35">
        <f t="shared" si="2"/>
        <v>0.99281937015729727</v>
      </c>
      <c r="J35">
        <f t="shared" si="2"/>
        <v>1.0154271315159846</v>
      </c>
      <c r="K35">
        <f t="shared" si="2"/>
        <v>1.0479231854112048</v>
      </c>
      <c r="L35">
        <f t="shared" si="2"/>
        <v>1.1050828669730033</v>
      </c>
      <c r="M35">
        <f t="shared" si="2"/>
        <v>1.1472044538349075</v>
      </c>
      <c r="N35">
        <f t="shared" si="2"/>
        <v>1.1548913685377353</v>
      </c>
      <c r="O35">
        <f t="shared" si="2"/>
        <v>1.2143731178241566</v>
      </c>
      <c r="P35">
        <f t="shared" si="2"/>
        <v>0</v>
      </c>
    </row>
    <row r="36" spans="3:16" x14ac:dyDescent="0.25">
      <c r="F36" t="s">
        <v>54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v>0.1</v>
      </c>
      <c r="N36">
        <v>0.1</v>
      </c>
      <c r="O36">
        <v>0.1</v>
      </c>
      <c r="P36">
        <v>0.1</v>
      </c>
    </row>
    <row r="37" spans="3:16" x14ac:dyDescent="0.25">
      <c r="F37" t="s">
        <v>55</v>
      </c>
      <c r="G37">
        <v>0.3</v>
      </c>
      <c r="H37">
        <v>0.2</v>
      </c>
      <c r="I37">
        <v>0.3</v>
      </c>
      <c r="J37">
        <v>0.1</v>
      </c>
      <c r="K37">
        <v>0.4</v>
      </c>
      <c r="L37">
        <v>0.2</v>
      </c>
      <c r="M37">
        <v>0.3</v>
      </c>
      <c r="N37">
        <v>0.25</v>
      </c>
      <c r="O37">
        <v>0.3</v>
      </c>
      <c r="P37">
        <v>0.3</v>
      </c>
    </row>
    <row r="38" spans="3:16" x14ac:dyDescent="0.25">
      <c r="F38" t="s">
        <v>56</v>
      </c>
      <c r="G38">
        <v>0.1</v>
      </c>
      <c r="H38">
        <v>0.1</v>
      </c>
      <c r="I38">
        <v>0.05</v>
      </c>
      <c r="J38">
        <v>0.1</v>
      </c>
      <c r="K38">
        <v>0.1</v>
      </c>
      <c r="L38">
        <v>0.1</v>
      </c>
      <c r="M38">
        <v>0.1</v>
      </c>
      <c r="N38">
        <v>0.05</v>
      </c>
      <c r="O38">
        <v>0.1</v>
      </c>
      <c r="P38">
        <v>0.1</v>
      </c>
    </row>
    <row r="39" spans="3:16" x14ac:dyDescent="0.25">
      <c r="F39" t="s">
        <v>57</v>
      </c>
      <c r="G39">
        <v>0.4</v>
      </c>
      <c r="H39">
        <v>0.4</v>
      </c>
      <c r="I39">
        <v>0.4</v>
      </c>
      <c r="J39">
        <v>0.4</v>
      </c>
      <c r="K39" t="s">
        <v>60</v>
      </c>
      <c r="L39">
        <v>0.4</v>
      </c>
      <c r="M39">
        <v>0.4</v>
      </c>
      <c r="N39">
        <v>0.5</v>
      </c>
      <c r="O39">
        <v>0.6</v>
      </c>
      <c r="P39">
        <v>0.8</v>
      </c>
    </row>
    <row r="40" spans="3:16" x14ac:dyDescent="0.25">
      <c r="F40" t="s">
        <v>58</v>
      </c>
      <c r="G40">
        <v>0.01</v>
      </c>
      <c r="H40">
        <v>0.01</v>
      </c>
      <c r="I40">
        <v>0.1</v>
      </c>
      <c r="J40">
        <v>0.1</v>
      </c>
      <c r="K40">
        <v>0.1</v>
      </c>
      <c r="L40">
        <v>0.1</v>
      </c>
      <c r="M40">
        <v>0.1</v>
      </c>
      <c r="N40">
        <v>0.1</v>
      </c>
      <c r="O40">
        <v>0.1</v>
      </c>
      <c r="P40">
        <v>0.1</v>
      </c>
    </row>
    <row r="41" spans="3:16" x14ac:dyDescent="0.25">
      <c r="F41" t="s">
        <v>59</v>
      </c>
      <c r="G41">
        <f>G35-SUM(G36:G40)</f>
        <v>6.7358105943364111E-2</v>
      </c>
      <c r="H41">
        <f t="shared" ref="H41:O41" si="3">H35-SUM(H36:H40)</f>
        <v>0.20065872618392455</v>
      </c>
      <c r="I41">
        <f t="shared" si="3"/>
        <v>4.2819370157297199E-2</v>
      </c>
      <c r="J41">
        <f t="shared" si="3"/>
        <v>0.21542713151598458</v>
      </c>
      <c r="K41">
        <f t="shared" si="3"/>
        <v>0.34792318541120482</v>
      </c>
      <c r="L41">
        <f t="shared" si="3"/>
        <v>0.20508286697300326</v>
      </c>
      <c r="M41">
        <f t="shared" si="3"/>
        <v>0.14720445383490754</v>
      </c>
      <c r="N41">
        <f t="shared" si="3"/>
        <v>0.15489136853773544</v>
      </c>
      <c r="O41">
        <f t="shared" si="3"/>
        <v>1.4373117824156401E-2</v>
      </c>
      <c r="P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102" workbookViewId="0">
      <selection activeCell="A25" sqref="A25:B26"/>
    </sheetView>
  </sheetViews>
  <sheetFormatPr defaultRowHeight="15" x14ac:dyDescent="0.25"/>
  <sheetData>
    <row r="1" spans="1:20" x14ac:dyDescent="0.25"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</row>
    <row r="2" spans="1:20" x14ac:dyDescent="0.25">
      <c r="A2" s="1" t="s">
        <v>81</v>
      </c>
      <c r="B2">
        <v>253.97908837171599</v>
      </c>
      <c r="C2">
        <v>141.81675645778799</v>
      </c>
      <c r="D2">
        <v>266.52924848466398</v>
      </c>
      <c r="E2">
        <v>52.2905387942319</v>
      </c>
      <c r="F2">
        <v>265.04188017722902</v>
      </c>
      <c r="G2">
        <v>87.156245420142795</v>
      </c>
      <c r="H2">
        <v>299.62432906112502</v>
      </c>
      <c r="I2">
        <v>148.54708191018</v>
      </c>
      <c r="J2">
        <v>338.77213057759502</v>
      </c>
      <c r="L2">
        <f>B2</f>
        <v>253.97908837171599</v>
      </c>
      <c r="M2">
        <f t="shared" ref="M2:T2" si="0">C2</f>
        <v>141.81675645778799</v>
      </c>
      <c r="N2">
        <f t="shared" si="0"/>
        <v>266.52924848466398</v>
      </c>
      <c r="O2">
        <f t="shared" si="0"/>
        <v>52.2905387942319</v>
      </c>
      <c r="P2">
        <f t="shared" si="0"/>
        <v>265.04188017722902</v>
      </c>
      <c r="Q2">
        <f t="shared" si="0"/>
        <v>87.156245420142795</v>
      </c>
      <c r="R2">
        <f t="shared" si="0"/>
        <v>299.62432906112502</v>
      </c>
      <c r="S2">
        <f t="shared" si="0"/>
        <v>148.54708191018</v>
      </c>
      <c r="T2">
        <f t="shared" si="0"/>
        <v>338.77213057759502</v>
      </c>
    </row>
    <row r="3" spans="1:20" x14ac:dyDescent="0.25">
      <c r="A3" s="1" t="s">
        <v>82</v>
      </c>
      <c r="B3">
        <v>5907.7167101401601</v>
      </c>
      <c r="C3">
        <v>6078.0361550162597</v>
      </c>
      <c r="D3">
        <v>6168.5581033443405</v>
      </c>
      <c r="E3">
        <v>5916.1539806327801</v>
      </c>
      <c r="F3">
        <v>7035.3295690884997</v>
      </c>
      <c r="G3">
        <v>7611.6715234781896</v>
      </c>
      <c r="H3">
        <v>7883.3182965717297</v>
      </c>
      <c r="I3">
        <v>9022.1036898089205</v>
      </c>
      <c r="J3">
        <v>10104.936871497701</v>
      </c>
      <c r="L3">
        <f t="shared" ref="L3:L8" si="1">B3</f>
        <v>5907.7167101401601</v>
      </c>
      <c r="M3">
        <f t="shared" ref="M3:M8" si="2">C3</f>
        <v>6078.0361550162597</v>
      </c>
      <c r="N3">
        <f t="shared" ref="N3:N8" si="3">D3</f>
        <v>6168.5581033443405</v>
      </c>
      <c r="O3">
        <f t="shared" ref="O3:O8" si="4">E3</f>
        <v>5916.1539806327801</v>
      </c>
      <c r="P3">
        <f t="shared" ref="P3:P8" si="5">F3</f>
        <v>7035.3295690884997</v>
      </c>
      <c r="Q3">
        <f t="shared" ref="Q3:Q8" si="6">G3</f>
        <v>7611.6715234781896</v>
      </c>
      <c r="R3">
        <f t="shared" ref="R3:R8" si="7">H3</f>
        <v>7883.3182965717297</v>
      </c>
      <c r="S3">
        <f t="shared" ref="S3:S8" si="8">I3</f>
        <v>9022.1036898089205</v>
      </c>
      <c r="T3">
        <f t="shared" ref="T3:T8" si="9">J3</f>
        <v>10104.936871497701</v>
      </c>
    </row>
    <row r="4" spans="1:20" x14ac:dyDescent="0.25">
      <c r="A4" s="1" t="s">
        <v>83</v>
      </c>
      <c r="B4">
        <v>662.08333333333303</v>
      </c>
      <c r="C4">
        <v>423.73333333333301</v>
      </c>
      <c r="D4">
        <v>662.08333333333303</v>
      </c>
      <c r="E4">
        <v>423.73333333333301</v>
      </c>
      <c r="F4">
        <v>1085.81666666667</v>
      </c>
      <c r="H4">
        <v>1085.81666666667</v>
      </c>
      <c r="I4">
        <v>-423.73333333333301</v>
      </c>
      <c r="J4">
        <v>423.73333333333301</v>
      </c>
      <c r="L4">
        <f t="shared" si="1"/>
        <v>662.08333333333303</v>
      </c>
      <c r="M4">
        <f t="shared" si="2"/>
        <v>423.73333333333301</v>
      </c>
      <c r="N4">
        <f t="shared" si="3"/>
        <v>662.08333333333303</v>
      </c>
      <c r="O4">
        <f t="shared" si="4"/>
        <v>423.73333333333301</v>
      </c>
      <c r="P4">
        <f t="shared" si="5"/>
        <v>1085.81666666667</v>
      </c>
      <c r="Q4">
        <f t="shared" si="6"/>
        <v>0</v>
      </c>
      <c r="R4">
        <f t="shared" si="7"/>
        <v>1085.81666666667</v>
      </c>
      <c r="S4">
        <f t="shared" si="8"/>
        <v>-423.73333333333301</v>
      </c>
      <c r="T4">
        <f t="shared" si="9"/>
        <v>423.73333333333301</v>
      </c>
    </row>
    <row r="5" spans="1:20" x14ac:dyDescent="0.25">
      <c r="A5" s="1" t="s">
        <v>84</v>
      </c>
      <c r="B5">
        <v>10309.332416585001</v>
      </c>
      <c r="C5">
        <v>10817.855485692</v>
      </c>
      <c r="D5">
        <v>10928.057647379799</v>
      </c>
      <c r="E5">
        <v>10764.718095958</v>
      </c>
      <c r="F5">
        <v>11637.123143967399</v>
      </c>
      <c r="G5">
        <v>11248.615076562201</v>
      </c>
      <c r="H5">
        <v>12257.522683146801</v>
      </c>
      <c r="I5">
        <v>12911.0379723553</v>
      </c>
      <c r="J5">
        <v>14163.815230087301</v>
      </c>
      <c r="L5">
        <f t="shared" si="1"/>
        <v>10309.332416585001</v>
      </c>
      <c r="M5">
        <f t="shared" si="2"/>
        <v>10817.855485692</v>
      </c>
      <c r="N5">
        <f t="shared" si="3"/>
        <v>10928.057647379799</v>
      </c>
      <c r="O5">
        <f t="shared" si="4"/>
        <v>10764.718095958</v>
      </c>
      <c r="P5">
        <f t="shared" si="5"/>
        <v>11637.123143967399</v>
      </c>
      <c r="Q5">
        <f t="shared" si="6"/>
        <v>11248.615076562201</v>
      </c>
      <c r="R5">
        <f t="shared" si="7"/>
        <v>12257.522683146801</v>
      </c>
      <c r="S5">
        <f t="shared" si="8"/>
        <v>12911.0379723553</v>
      </c>
      <c r="T5">
        <f t="shared" si="9"/>
        <v>14163.815230087301</v>
      </c>
    </row>
    <row r="6" spans="1:20" x14ac:dyDescent="0.25">
      <c r="A6" s="1" t="s">
        <v>85</v>
      </c>
      <c r="B6">
        <v>1168.2616180730899</v>
      </c>
      <c r="C6">
        <v>907.81490755127197</v>
      </c>
      <c r="D6">
        <v>1276.3046288841099</v>
      </c>
      <c r="E6">
        <v>1208.99114455169</v>
      </c>
      <c r="F6">
        <v>355.43159474327803</v>
      </c>
      <c r="G6">
        <v>602.88731591108206</v>
      </c>
      <c r="H6">
        <v>113.23578750700899</v>
      </c>
      <c r="I6">
        <v>1493.00899433365</v>
      </c>
      <c r="J6">
        <v>29.294004182516701</v>
      </c>
      <c r="L6">
        <f t="shared" si="1"/>
        <v>1168.2616180730899</v>
      </c>
      <c r="M6">
        <f t="shared" si="2"/>
        <v>907.81490755127197</v>
      </c>
      <c r="N6">
        <f t="shared" si="3"/>
        <v>1276.3046288841099</v>
      </c>
      <c r="O6">
        <f t="shared" si="4"/>
        <v>1208.99114455169</v>
      </c>
      <c r="P6">
        <f t="shared" si="5"/>
        <v>355.43159474327803</v>
      </c>
      <c r="Q6">
        <f t="shared" si="6"/>
        <v>602.88731591108206</v>
      </c>
      <c r="R6">
        <f t="shared" si="7"/>
        <v>113.23578750700899</v>
      </c>
      <c r="S6">
        <f t="shared" si="8"/>
        <v>1493.00899433365</v>
      </c>
      <c r="T6">
        <f t="shared" si="9"/>
        <v>29.294004182516701</v>
      </c>
    </row>
    <row r="7" spans="1:20" x14ac:dyDescent="0.25">
      <c r="A7" s="1" t="s">
        <v>86</v>
      </c>
      <c r="B7">
        <v>781.25833333333298</v>
      </c>
      <c r="C7">
        <v>1730.421</v>
      </c>
      <c r="D7">
        <v>1018.549</v>
      </c>
      <c r="E7">
        <v>1627.51576531261</v>
      </c>
      <c r="F7">
        <v>1359.47009995842</v>
      </c>
      <c r="G7">
        <v>1410.86665841945</v>
      </c>
      <c r="H7">
        <v>1339.4942700069601</v>
      </c>
      <c r="I7">
        <v>1135.0782063025699</v>
      </c>
      <c r="J7">
        <v>1731.0455571628499</v>
      </c>
      <c r="L7">
        <f t="shared" si="1"/>
        <v>781.25833333333298</v>
      </c>
      <c r="M7">
        <f t="shared" si="2"/>
        <v>1730.421</v>
      </c>
      <c r="N7">
        <f t="shared" si="3"/>
        <v>1018.549</v>
      </c>
      <c r="O7">
        <f t="shared" si="4"/>
        <v>1627.51576531261</v>
      </c>
      <c r="P7">
        <f t="shared" si="5"/>
        <v>1359.47009995842</v>
      </c>
      <c r="Q7">
        <f t="shared" si="6"/>
        <v>1410.86665841945</v>
      </c>
      <c r="R7">
        <f t="shared" si="7"/>
        <v>1339.4942700069601</v>
      </c>
      <c r="S7">
        <f t="shared" si="8"/>
        <v>1135.0782063025699</v>
      </c>
      <c r="T7">
        <f t="shared" si="9"/>
        <v>1731.0455571628499</v>
      </c>
    </row>
    <row r="8" spans="1:20" x14ac:dyDescent="0.25">
      <c r="A8" s="1" t="s">
        <v>87</v>
      </c>
      <c r="B8">
        <v>1536.0333333333299</v>
      </c>
      <c r="C8">
        <v>1536.0333333333299</v>
      </c>
      <c r="D8">
        <v>1536.0333333333399</v>
      </c>
      <c r="E8">
        <v>1536.0333333333299</v>
      </c>
      <c r="F8">
        <v>1536.0333333333299</v>
      </c>
      <c r="G8">
        <v>1536.0333333333299</v>
      </c>
      <c r="H8">
        <v>1536.0333333333399</v>
      </c>
      <c r="I8">
        <v>1536.0333333333299</v>
      </c>
      <c r="J8">
        <v>1536.0333333333299</v>
      </c>
      <c r="L8">
        <f t="shared" si="1"/>
        <v>1536.0333333333299</v>
      </c>
      <c r="M8">
        <f t="shared" si="2"/>
        <v>1536.0333333333299</v>
      </c>
      <c r="N8">
        <f t="shared" si="3"/>
        <v>1536.0333333333399</v>
      </c>
      <c r="O8">
        <f t="shared" si="4"/>
        <v>1536.0333333333299</v>
      </c>
      <c r="P8">
        <f t="shared" si="5"/>
        <v>1536.0333333333299</v>
      </c>
      <c r="Q8">
        <f t="shared" si="6"/>
        <v>1536.0333333333299</v>
      </c>
      <c r="R8">
        <f t="shared" si="7"/>
        <v>1536.0333333333399</v>
      </c>
      <c r="S8">
        <f t="shared" si="8"/>
        <v>1536.0333333333299</v>
      </c>
      <c r="T8">
        <f t="shared" si="9"/>
        <v>1536.0333333333299</v>
      </c>
    </row>
    <row r="10" spans="1:20" x14ac:dyDescent="0.25">
      <c r="A10" t="s">
        <v>80</v>
      </c>
      <c r="B10">
        <f>B5-B4-B7</f>
        <v>8865.9907499183337</v>
      </c>
      <c r="C10">
        <f t="shared" ref="C10:J10" si="10">C5-C4-C7</f>
        <v>8663.7011523586661</v>
      </c>
      <c r="D10">
        <f t="shared" si="10"/>
        <v>9247.425314046468</v>
      </c>
      <c r="E10">
        <f t="shared" si="10"/>
        <v>8713.4689973120567</v>
      </c>
      <c r="F10">
        <f t="shared" si="10"/>
        <v>9191.8363773423098</v>
      </c>
      <c r="G10">
        <f t="shared" si="10"/>
        <v>9837.7484181427499</v>
      </c>
      <c r="H10">
        <f t="shared" si="10"/>
        <v>9832.2117464731709</v>
      </c>
      <c r="I10">
        <f t="shared" si="10"/>
        <v>12199.693099386062</v>
      </c>
      <c r="J10">
        <f t="shared" si="10"/>
        <v>12009.036339591117</v>
      </c>
    </row>
    <row r="12" spans="1:20" x14ac:dyDescent="0.25">
      <c r="A12">
        <f>A1</f>
        <v>0</v>
      </c>
      <c r="B12" t="str">
        <f t="shared" ref="B12:I12" si="11">B1</f>
        <v>20%</v>
      </c>
      <c r="C12" t="str">
        <f t="shared" si="11"/>
        <v>30%</v>
      </c>
      <c r="D12" t="str">
        <f t="shared" si="11"/>
        <v>40%</v>
      </c>
      <c r="E12" t="str">
        <f t="shared" si="11"/>
        <v>50%</v>
      </c>
      <c r="F12" t="str">
        <f t="shared" si="11"/>
        <v>60%</v>
      </c>
      <c r="G12" t="str">
        <f t="shared" si="11"/>
        <v>70%</v>
      </c>
      <c r="H12" t="str">
        <f t="shared" si="11"/>
        <v>80%</v>
      </c>
      <c r="I12" t="str">
        <f t="shared" si="11"/>
        <v>90%</v>
      </c>
      <c r="J12" t="str">
        <f>J1</f>
        <v>100%</v>
      </c>
    </row>
    <row r="13" spans="1:20" x14ac:dyDescent="0.25">
      <c r="A13" t="str">
        <f t="shared" ref="A13:A22" si="12">A2</f>
        <v>Distribution</v>
      </c>
      <c r="B13">
        <f>B2/$B$26</f>
        <v>24.492423924676316</v>
      </c>
      <c r="C13">
        <f t="shared" ref="C13:J13" si="13">C2/$B$26</f>
        <v>13.676071290180815</v>
      </c>
      <c r="D13">
        <f t="shared" si="13"/>
        <v>25.702696171023653</v>
      </c>
      <c r="E13">
        <f t="shared" si="13"/>
        <v>5.0426279250346591</v>
      </c>
      <c r="F13">
        <f t="shared" si="13"/>
        <v>25.559262097961273</v>
      </c>
      <c r="G13">
        <f t="shared" si="13"/>
        <v>8.4048955534049004</v>
      </c>
      <c r="H13">
        <f t="shared" si="13"/>
        <v>28.894213821144781</v>
      </c>
      <c r="I13">
        <f t="shared" si="13"/>
        <v>14.325108914450755</v>
      </c>
      <c r="J13">
        <f t="shared" si="13"/>
        <v>32.669424436347725</v>
      </c>
    </row>
    <row r="14" spans="1:20" x14ac:dyDescent="0.25">
      <c r="A14" t="str">
        <f t="shared" si="12"/>
        <v>Feedstock</v>
      </c>
      <c r="B14">
        <f t="shared" ref="B14:J21" si="14">B3/$B$26</f>
        <v>569.70951041401008</v>
      </c>
      <c r="C14">
        <f t="shared" si="14"/>
        <v>586.13423291090965</v>
      </c>
      <c r="D14">
        <f t="shared" si="14"/>
        <v>594.86369936877065</v>
      </c>
      <c r="E14">
        <f t="shared" si="14"/>
        <v>570.52315695080665</v>
      </c>
      <c r="F14">
        <f t="shared" si="14"/>
        <v>678.45063686398828</v>
      </c>
      <c r="G14">
        <f t="shared" si="14"/>
        <v>734.03006099291099</v>
      </c>
      <c r="H14">
        <f t="shared" si="14"/>
        <v>760.22626465295332</v>
      </c>
      <c r="I14">
        <f t="shared" si="14"/>
        <v>870.04481227122483</v>
      </c>
      <c r="J14">
        <f t="shared" si="14"/>
        <v>974.46761926552369</v>
      </c>
    </row>
    <row r="15" spans="1:20" x14ac:dyDescent="0.25">
      <c r="A15" t="str">
        <f t="shared" si="12"/>
        <v>Fixed investment</v>
      </c>
      <c r="B15">
        <f t="shared" si="14"/>
        <v>63.847877309211746</v>
      </c>
      <c r="C15">
        <f t="shared" si="14"/>
        <v>40.862641477895501</v>
      </c>
      <c r="D15">
        <f t="shared" si="14"/>
        <v>63.847877309211746</v>
      </c>
      <c r="E15">
        <f t="shared" si="14"/>
        <v>40.862641477895501</v>
      </c>
      <c r="F15">
        <f t="shared" si="14"/>
        <v>104.71051878710763</v>
      </c>
      <c r="G15">
        <f t="shared" si="14"/>
        <v>0</v>
      </c>
      <c r="H15">
        <f t="shared" si="14"/>
        <v>104.71051878710763</v>
      </c>
      <c r="I15">
        <f t="shared" si="14"/>
        <v>-40.862641477895501</v>
      </c>
      <c r="J15">
        <f t="shared" si="14"/>
        <v>40.862641477895501</v>
      </c>
    </row>
    <row r="16" spans="1:20" x14ac:dyDescent="0.25">
      <c r="A16" t="str">
        <f t="shared" si="12"/>
        <v>Total</v>
      </c>
      <c r="B16">
        <f t="shared" si="14"/>
        <v>994.17846384996687</v>
      </c>
      <c r="C16">
        <f t="shared" si="14"/>
        <v>1043.2177869843872</v>
      </c>
      <c r="D16">
        <f t="shared" si="14"/>
        <v>1053.8451109848693</v>
      </c>
      <c r="E16">
        <f t="shared" si="14"/>
        <v>1038.0934931539002</v>
      </c>
      <c r="F16">
        <f t="shared" si="14"/>
        <v>1122.2237040577259</v>
      </c>
      <c r="G16">
        <f t="shared" si="14"/>
        <v>1084.7580042394864</v>
      </c>
      <c r="H16">
        <f t="shared" si="14"/>
        <v>1182.0518127956259</v>
      </c>
      <c r="I16">
        <f t="shared" si="14"/>
        <v>1245.0734324382865</v>
      </c>
      <c r="J16">
        <f t="shared" si="14"/>
        <v>1365.8847633091893</v>
      </c>
    </row>
    <row r="17" spans="1:10" x14ac:dyDescent="0.25">
      <c r="A17" t="str">
        <f t="shared" si="12"/>
        <v>Transport</v>
      </c>
      <c r="B17">
        <f t="shared" si="14"/>
        <v>112.6610816198241</v>
      </c>
      <c r="C17">
        <f t="shared" si="14"/>
        <v>87.544953812672688</v>
      </c>
      <c r="D17">
        <f t="shared" si="14"/>
        <v>123.08018832599882</v>
      </c>
      <c r="E17">
        <f t="shared" si="14"/>
        <v>116.58882557370899</v>
      </c>
      <c r="F17">
        <f t="shared" si="14"/>
        <v>34.275976618733232</v>
      </c>
      <c r="G17">
        <f t="shared" si="14"/>
        <v>58.139320897526645</v>
      </c>
      <c r="H17">
        <f t="shared" si="14"/>
        <v>10.919871115558694</v>
      </c>
      <c r="I17">
        <f t="shared" si="14"/>
        <v>143.97803160493072</v>
      </c>
      <c r="J17">
        <f t="shared" si="14"/>
        <v>2.8249615883310706</v>
      </c>
    </row>
    <row r="18" spans="1:10" x14ac:dyDescent="0.25">
      <c r="A18" t="str">
        <f t="shared" si="12"/>
        <v>Variable investment</v>
      </c>
      <c r="B18">
        <f t="shared" si="14"/>
        <v>75.340495224869855</v>
      </c>
      <c r="C18">
        <f t="shared" si="14"/>
        <v>166.8728121353559</v>
      </c>
      <c r="D18">
        <f t="shared" si="14"/>
        <v>98.223574452491391</v>
      </c>
      <c r="E18">
        <f t="shared" si="14"/>
        <v>156.94916586908107</v>
      </c>
      <c r="F18">
        <f t="shared" si="14"/>
        <v>131.100234332567</v>
      </c>
      <c r="G18">
        <f t="shared" si="14"/>
        <v>136.05665143827207</v>
      </c>
      <c r="H18">
        <f t="shared" si="14"/>
        <v>129.17386906149261</v>
      </c>
      <c r="I18">
        <f t="shared" si="14"/>
        <v>109.4610457682064</v>
      </c>
      <c r="J18">
        <f t="shared" si="14"/>
        <v>166.93304118372276</v>
      </c>
    </row>
    <row r="19" spans="1:10" x14ac:dyDescent="0.25">
      <c r="A19" t="str">
        <f t="shared" si="12"/>
        <v>Production</v>
      </c>
      <c r="B19">
        <f t="shared" si="14"/>
        <v>148.12707535737098</v>
      </c>
      <c r="C19">
        <f t="shared" si="14"/>
        <v>148.12707535737098</v>
      </c>
      <c r="D19">
        <f t="shared" si="14"/>
        <v>148.12707535737195</v>
      </c>
      <c r="E19">
        <f t="shared" si="14"/>
        <v>148.12707535737098</v>
      </c>
      <c r="F19">
        <f t="shared" si="14"/>
        <v>148.12707535737098</v>
      </c>
      <c r="G19">
        <f t="shared" si="14"/>
        <v>148.12707535737098</v>
      </c>
      <c r="H19">
        <f t="shared" si="14"/>
        <v>148.12707535737195</v>
      </c>
      <c r="I19">
        <f t="shared" si="14"/>
        <v>148.12707535737098</v>
      </c>
      <c r="J19">
        <f t="shared" si="14"/>
        <v>148.12707535737098</v>
      </c>
    </row>
    <row r="20" spans="1:10" x14ac:dyDescent="0.25">
      <c r="A20">
        <f t="shared" si="12"/>
        <v>0</v>
      </c>
      <c r="B20">
        <f t="shared" si="14"/>
        <v>0</v>
      </c>
      <c r="C20">
        <f t="shared" si="14"/>
        <v>0</v>
      </c>
      <c r="D20">
        <f t="shared" si="14"/>
        <v>0</v>
      </c>
      <c r="E20">
        <f t="shared" si="14"/>
        <v>0</v>
      </c>
      <c r="F20">
        <f t="shared" si="14"/>
        <v>0</v>
      </c>
      <c r="G20">
        <f t="shared" si="14"/>
        <v>0</v>
      </c>
      <c r="H20">
        <f t="shared" si="14"/>
        <v>0</v>
      </c>
      <c r="I20">
        <f t="shared" si="14"/>
        <v>0</v>
      </c>
      <c r="J20">
        <f t="shared" si="14"/>
        <v>0</v>
      </c>
    </row>
    <row r="21" spans="1:10" x14ac:dyDescent="0.25">
      <c r="A21" t="str">
        <f t="shared" si="12"/>
        <v>non inv</v>
      </c>
      <c r="B21">
        <f t="shared" si="14"/>
        <v>854.99009131588514</v>
      </c>
      <c r="C21">
        <f t="shared" si="14"/>
        <v>835.48233337113572</v>
      </c>
      <c r="D21">
        <f t="shared" si="14"/>
        <v>891.77365922316631</v>
      </c>
      <c r="E21">
        <f t="shared" si="14"/>
        <v>840.28168580692375</v>
      </c>
      <c r="F21">
        <f t="shared" si="14"/>
        <v>886.41295093805127</v>
      </c>
      <c r="G21">
        <f t="shared" si="14"/>
        <v>948.70135280121406</v>
      </c>
      <c r="H21">
        <f t="shared" si="14"/>
        <v>948.16742494702555</v>
      </c>
      <c r="I21">
        <f t="shared" si="14"/>
        <v>1176.4750281479755</v>
      </c>
      <c r="J21">
        <f t="shared" si="14"/>
        <v>1158.0890806475711</v>
      </c>
    </row>
    <row r="22" spans="1:10" x14ac:dyDescent="0.25">
      <c r="A22">
        <f t="shared" si="12"/>
        <v>0</v>
      </c>
    </row>
    <row r="25" spans="1:10" ht="89.25" x14ac:dyDescent="0.25">
      <c r="A25" s="4" t="s">
        <v>89</v>
      </c>
    </row>
    <row r="26" spans="1:10" x14ac:dyDescent="0.25">
      <c r="A26" t="s">
        <v>90</v>
      </c>
      <c r="B26">
        <v>10.3697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33" sqref="J33"/>
    </sheetView>
  </sheetViews>
  <sheetFormatPr defaultRowHeight="15" x14ac:dyDescent="0.25"/>
  <cols>
    <col min="14" max="14" width="11" bestFit="1" customWidth="1"/>
  </cols>
  <sheetData>
    <row r="1" spans="1:14" x14ac:dyDescent="0.25"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 x14ac:dyDescent="0.25">
      <c r="A2" s="1" t="s">
        <v>34</v>
      </c>
      <c r="B2" s="1" t="s">
        <v>1</v>
      </c>
      <c r="C2" s="1" t="s">
        <v>35</v>
      </c>
      <c r="D2" s="1" t="s">
        <v>3</v>
      </c>
      <c r="E2">
        <v>150000</v>
      </c>
      <c r="F2">
        <v>1</v>
      </c>
      <c r="G2">
        <v>90000</v>
      </c>
      <c r="H2">
        <v>1</v>
      </c>
      <c r="I2">
        <v>63979.953919060768</v>
      </c>
      <c r="J2">
        <v>60183.369691160238</v>
      </c>
      <c r="K2">
        <v>69382.633766022103</v>
      </c>
      <c r="L2">
        <v>60535.072127486201</v>
      </c>
      <c r="M2">
        <v>1</v>
      </c>
      <c r="N2">
        <v>90157.922055248637</v>
      </c>
    </row>
    <row r="3" spans="1:14" x14ac:dyDescent="0.25">
      <c r="A3" s="1" t="s">
        <v>34</v>
      </c>
      <c r="B3" s="1" t="s">
        <v>1</v>
      </c>
      <c r="C3" s="1" t="s">
        <v>36</v>
      </c>
      <c r="D3" s="1" t="s">
        <v>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 s="1" t="s">
        <v>34</v>
      </c>
      <c r="B4" s="1" t="s">
        <v>1</v>
      </c>
      <c r="C4" s="1" t="s">
        <v>40</v>
      </c>
      <c r="D4" s="1" t="s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 s="1" t="s">
        <v>34</v>
      </c>
      <c r="B5" s="1" t="s">
        <v>1</v>
      </c>
      <c r="C5" s="1" t="s">
        <v>37</v>
      </c>
      <c r="D5" s="1" t="s">
        <v>3</v>
      </c>
      <c r="E5">
        <v>1</v>
      </c>
      <c r="F5">
        <v>300000</v>
      </c>
      <c r="G5">
        <v>360000</v>
      </c>
      <c r="H5">
        <v>300594.67117955798</v>
      </c>
      <c r="I5">
        <v>360000</v>
      </c>
      <c r="J5">
        <v>331881.99533726531</v>
      </c>
      <c r="K5">
        <v>360000</v>
      </c>
      <c r="L5">
        <v>360000</v>
      </c>
      <c r="M5">
        <v>360000</v>
      </c>
      <c r="N5">
        <v>360000</v>
      </c>
    </row>
    <row r="6" spans="1:14" x14ac:dyDescent="0.25">
      <c r="A6" s="1" t="s">
        <v>34</v>
      </c>
      <c r="B6" s="1" t="s">
        <v>1</v>
      </c>
      <c r="C6" s="1" t="s">
        <v>38</v>
      </c>
      <c r="D6" s="1" t="s">
        <v>3</v>
      </c>
      <c r="E6">
        <v>1</v>
      </c>
      <c r="F6">
        <v>1</v>
      </c>
      <c r="G6">
        <v>1</v>
      </c>
      <c r="H6">
        <v>299405.32882044202</v>
      </c>
      <c r="I6">
        <v>326020.04608093924</v>
      </c>
      <c r="J6">
        <v>273230.81954850815</v>
      </c>
      <c r="K6">
        <v>360000</v>
      </c>
      <c r="L6">
        <v>300014.52657774859</v>
      </c>
      <c r="M6">
        <v>360000</v>
      </c>
      <c r="N6">
        <v>360000</v>
      </c>
    </row>
    <row r="7" spans="1:14" x14ac:dyDescent="0.25">
      <c r="A7" s="1" t="s">
        <v>34</v>
      </c>
      <c r="B7" s="1" t="s">
        <v>1</v>
      </c>
      <c r="C7" s="1" t="s">
        <v>39</v>
      </c>
      <c r="D7" s="1" t="s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234703.81542306632</v>
      </c>
      <c r="K7">
        <v>260617.3662339779</v>
      </c>
      <c r="L7">
        <v>249035.22861163682</v>
      </c>
      <c r="M7">
        <v>332042.00608281663</v>
      </c>
      <c r="N7">
        <v>360000</v>
      </c>
    </row>
    <row r="8" spans="1:14" x14ac:dyDescent="0.25">
      <c r="A8" s="1" t="s">
        <v>34</v>
      </c>
      <c r="B8" s="1" t="s">
        <v>1</v>
      </c>
      <c r="C8" s="1" t="s">
        <v>42</v>
      </c>
      <c r="D8" s="1" t="s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230415.17268312845</v>
      </c>
      <c r="M8">
        <v>297957.99391718337</v>
      </c>
      <c r="N8">
        <v>329842.07794475136</v>
      </c>
    </row>
    <row r="9" spans="1:14" x14ac:dyDescent="0.25">
      <c r="A9" s="1" t="s">
        <v>0</v>
      </c>
      <c r="B9" s="1" t="s">
        <v>1</v>
      </c>
      <c r="C9" s="1" t="s">
        <v>2</v>
      </c>
      <c r="D9" s="1" t="s">
        <v>3</v>
      </c>
      <c r="E9">
        <v>1</v>
      </c>
      <c r="G9">
        <v>1</v>
      </c>
      <c r="I9">
        <v>1</v>
      </c>
      <c r="J9">
        <v>1</v>
      </c>
      <c r="K9">
        <v>1</v>
      </c>
      <c r="L9">
        <v>1</v>
      </c>
      <c r="N9">
        <v>1</v>
      </c>
    </row>
    <row r="10" spans="1:14" x14ac:dyDescent="0.25">
      <c r="A10" s="1" t="s">
        <v>0</v>
      </c>
      <c r="B10" s="1" t="s">
        <v>1</v>
      </c>
      <c r="C10" s="1" t="s">
        <v>4</v>
      </c>
      <c r="D10" s="1" t="s">
        <v>3</v>
      </c>
      <c r="F10">
        <v>1</v>
      </c>
      <c r="G10">
        <v>1</v>
      </c>
      <c r="H10">
        <v>2</v>
      </c>
      <c r="I10">
        <v>2</v>
      </c>
      <c r="J10">
        <v>3</v>
      </c>
      <c r="K10">
        <v>3</v>
      </c>
      <c r="L10">
        <v>4</v>
      </c>
      <c r="M10">
        <v>4</v>
      </c>
      <c r="N10">
        <v>4</v>
      </c>
    </row>
    <row r="11" spans="1:14" x14ac:dyDescent="0.25">
      <c r="A11" s="1" t="s">
        <v>5</v>
      </c>
      <c r="B11" s="1" t="s">
        <v>1</v>
      </c>
      <c r="C11" s="1" t="s">
        <v>2</v>
      </c>
      <c r="D11" s="1" t="s">
        <v>3</v>
      </c>
      <c r="E11">
        <v>150000</v>
      </c>
      <c r="G11">
        <v>90000</v>
      </c>
      <c r="I11">
        <v>63979.953919060768</v>
      </c>
      <c r="J11">
        <v>60183.369691160238</v>
      </c>
      <c r="K11">
        <v>69382.633766022103</v>
      </c>
      <c r="L11">
        <v>60535.072127486201</v>
      </c>
      <c r="N11">
        <v>90157.922055248637</v>
      </c>
    </row>
    <row r="12" spans="1:14" x14ac:dyDescent="0.25">
      <c r="A12" s="1" t="s">
        <v>5</v>
      </c>
      <c r="B12" s="1" t="s">
        <v>1</v>
      </c>
      <c r="C12" s="1" t="s">
        <v>4</v>
      </c>
      <c r="D12" s="1" t="s">
        <v>3</v>
      </c>
      <c r="F12">
        <v>300000</v>
      </c>
      <c r="G12">
        <v>360000</v>
      </c>
      <c r="H12">
        <v>300000</v>
      </c>
      <c r="I12">
        <v>343010.02304046962</v>
      </c>
      <c r="J12">
        <v>279938.87676961324</v>
      </c>
      <c r="K12">
        <v>326872.45541132597</v>
      </c>
      <c r="L12">
        <v>284866.23196812847</v>
      </c>
      <c r="M12">
        <v>337500</v>
      </c>
      <c r="N12">
        <v>352460.51948618784</v>
      </c>
    </row>
    <row r="13" spans="1:14" x14ac:dyDescent="0.25">
      <c r="A13" s="1" t="s">
        <v>6</v>
      </c>
      <c r="B13" s="1" t="s">
        <v>1</v>
      </c>
      <c r="C13" s="1" t="s">
        <v>3</v>
      </c>
      <c r="D13" s="1" t="s">
        <v>7</v>
      </c>
      <c r="E13">
        <v>85.157576163824132</v>
      </c>
      <c r="F13">
        <v>135.30504878436764</v>
      </c>
      <c r="G13">
        <v>135.89553955127704</v>
      </c>
      <c r="H13">
        <v>153.3018273830416</v>
      </c>
      <c r="I13">
        <v>161.24500628840735</v>
      </c>
      <c r="J13">
        <v>140.11675723737829</v>
      </c>
      <c r="K13">
        <v>131.59129686056377</v>
      </c>
      <c r="L13">
        <v>113.82856956143884</v>
      </c>
      <c r="M13">
        <v>128.48893766565763</v>
      </c>
      <c r="N13">
        <v>113.0298368120749</v>
      </c>
    </row>
    <row r="14" spans="1:14" x14ac:dyDescent="0.25">
      <c r="A14" s="1" t="s">
        <v>30</v>
      </c>
      <c r="B14" s="1" t="s">
        <v>3</v>
      </c>
      <c r="C14" s="1" t="s">
        <v>7</v>
      </c>
      <c r="D14" s="1" t="s">
        <v>3</v>
      </c>
      <c r="E14">
        <v>1565327617.9817977</v>
      </c>
      <c r="F14">
        <v>3111727480.4695415</v>
      </c>
      <c r="G14">
        <v>4734405803.3233385</v>
      </c>
      <c r="H14">
        <v>6373614450.4303074</v>
      </c>
      <c r="I14">
        <v>7988322164.8240032</v>
      </c>
      <c r="J14">
        <v>9733890636.4191208</v>
      </c>
      <c r="K14">
        <v>11421182897.903446</v>
      </c>
      <c r="L14">
        <v>13259811300.375465</v>
      </c>
      <c r="M14">
        <v>15196466996.228764</v>
      </c>
      <c r="N14">
        <v>17321039280.741859</v>
      </c>
    </row>
    <row r="16" spans="1:14" x14ac:dyDescent="0.25">
      <c r="A16" t="s">
        <v>88</v>
      </c>
      <c r="E16">
        <f>E14/1500000/E1</f>
        <v>1043.5517453211985</v>
      </c>
      <c r="F16">
        <f t="shared" ref="F16:N16" si="0">F14/1500000/F1</f>
        <v>1037.2424934898472</v>
      </c>
      <c r="G16">
        <f t="shared" si="0"/>
        <v>1052.0901785162976</v>
      </c>
      <c r="H16">
        <f t="shared" si="0"/>
        <v>1062.2690750717179</v>
      </c>
      <c r="I16">
        <f t="shared" si="0"/>
        <v>1065.1096219765336</v>
      </c>
      <c r="J16">
        <f t="shared" si="0"/>
        <v>1081.5434040465691</v>
      </c>
      <c r="K16">
        <f t="shared" si="0"/>
        <v>1087.7317045622328</v>
      </c>
      <c r="L16">
        <f t="shared" si="0"/>
        <v>1104.9842750312887</v>
      </c>
      <c r="M16">
        <f t="shared" si="0"/>
        <v>1125.6642219428713</v>
      </c>
      <c r="N16">
        <f t="shared" si="0"/>
        <v>1154.7359520494572</v>
      </c>
    </row>
    <row r="18" spans="14:14" x14ac:dyDescent="0.25">
      <c r="N18">
        <f>N14/10.37/88000/1000</f>
        <v>18.980712808737902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6" zoomScale="118" zoomScaleNormal="118" workbookViewId="0">
      <selection activeCell="F26" sqref="F26"/>
    </sheetView>
  </sheetViews>
  <sheetFormatPr defaultRowHeight="15" x14ac:dyDescent="0.25"/>
  <cols>
    <col min="5" max="5" width="14.7109375" bestFit="1" customWidth="1"/>
    <col min="6" max="7" width="13.7109375" bestFit="1" customWidth="1"/>
    <col min="8" max="8" width="12.5703125" bestFit="1" customWidth="1"/>
    <col min="9" max="9" width="13.7109375" bestFit="1" customWidth="1"/>
    <col min="10" max="11" width="12.5703125" bestFit="1" customWidth="1"/>
  </cols>
  <sheetData>
    <row r="1" spans="1:11" x14ac:dyDescent="0.25">
      <c r="A1" t="s">
        <v>91</v>
      </c>
    </row>
    <row r="3" spans="1:11" x14ac:dyDescent="0.25">
      <c r="E3" t="s">
        <v>7</v>
      </c>
      <c r="F3" t="s">
        <v>94</v>
      </c>
      <c r="G3" t="s">
        <v>86</v>
      </c>
      <c r="H3" t="s">
        <v>83</v>
      </c>
      <c r="I3" t="s">
        <v>82</v>
      </c>
      <c r="J3" t="s">
        <v>85</v>
      </c>
      <c r="K3" t="s">
        <v>81</v>
      </c>
    </row>
    <row r="4" spans="1:11" x14ac:dyDescent="0.25">
      <c r="C4" t="s">
        <v>2</v>
      </c>
      <c r="D4">
        <v>2481</v>
      </c>
      <c r="E4" s="5">
        <v>778174640</v>
      </c>
      <c r="F4" s="5">
        <v>106574038</v>
      </c>
      <c r="G4" s="5">
        <v>136525018</v>
      </c>
      <c r="H4" s="5">
        <v>63560000</v>
      </c>
      <c r="I4" s="5">
        <v>352398203</v>
      </c>
      <c r="J4" s="5">
        <v>102225005</v>
      </c>
      <c r="K4" s="5">
        <v>16892377</v>
      </c>
    </row>
    <row r="5" spans="1:11" x14ac:dyDescent="0.25">
      <c r="C5" t="s">
        <v>2</v>
      </c>
      <c r="D5" t="s">
        <v>92</v>
      </c>
      <c r="E5" s="5">
        <v>778174640</v>
      </c>
      <c r="F5" s="5">
        <v>106574038</v>
      </c>
      <c r="G5" s="5">
        <v>136525018</v>
      </c>
      <c r="H5" s="5">
        <v>63560000</v>
      </c>
      <c r="I5" s="5">
        <v>352398203</v>
      </c>
      <c r="J5" s="5">
        <v>102225005</v>
      </c>
      <c r="K5" s="5">
        <v>16892377</v>
      </c>
    </row>
    <row r="6" spans="1:11" x14ac:dyDescent="0.25">
      <c r="C6" t="s">
        <v>4</v>
      </c>
      <c r="D6">
        <v>461</v>
      </c>
      <c r="E6" s="5">
        <v>3944566737</v>
      </c>
      <c r="F6" s="5">
        <v>552972000</v>
      </c>
      <c r="G6" s="5">
        <v>494814600</v>
      </c>
      <c r="H6" s="5">
        <v>162872500</v>
      </c>
      <c r="I6" s="5">
        <v>2328427178</v>
      </c>
      <c r="J6" s="5">
        <v>354555219</v>
      </c>
      <c r="K6" s="5">
        <v>50925241</v>
      </c>
    </row>
    <row r="7" spans="1:11" x14ac:dyDescent="0.25">
      <c r="C7" t="s">
        <v>4</v>
      </c>
      <c r="D7">
        <v>1293</v>
      </c>
      <c r="E7" s="5">
        <v>2839133682</v>
      </c>
      <c r="F7" s="5">
        <v>400316962</v>
      </c>
      <c r="G7" s="5">
        <v>358214661</v>
      </c>
      <c r="H7" s="5">
        <v>162872500</v>
      </c>
      <c r="I7" s="5">
        <v>1683845546</v>
      </c>
      <c r="J7" s="5">
        <v>195846177</v>
      </c>
      <c r="K7" s="5">
        <v>38037837</v>
      </c>
    </row>
    <row r="8" spans="1:11" x14ac:dyDescent="0.25">
      <c r="C8" t="s">
        <v>4</v>
      </c>
      <c r="D8">
        <v>1487</v>
      </c>
      <c r="E8" s="5">
        <v>0</v>
      </c>
      <c r="F8" s="5"/>
      <c r="G8" s="5"/>
      <c r="H8" s="5"/>
      <c r="I8" s="5">
        <v>0</v>
      </c>
      <c r="J8" s="5"/>
      <c r="K8" s="5"/>
    </row>
    <row r="9" spans="1:11" x14ac:dyDescent="0.25">
      <c r="C9" t="s">
        <v>4</v>
      </c>
      <c r="D9">
        <v>1495</v>
      </c>
      <c r="E9" s="5">
        <v>3859307839</v>
      </c>
      <c r="F9" s="5">
        <v>552972000</v>
      </c>
      <c r="G9" s="5">
        <v>494814600</v>
      </c>
      <c r="H9" s="5">
        <v>162872500</v>
      </c>
      <c r="I9" s="5">
        <v>2305108525</v>
      </c>
      <c r="J9" s="5">
        <v>269571335</v>
      </c>
      <c r="K9" s="5">
        <v>73968878</v>
      </c>
    </row>
    <row r="10" spans="1:11" x14ac:dyDescent="0.25">
      <c r="C10" t="s">
        <v>4</v>
      </c>
      <c r="D10" t="s">
        <v>92</v>
      </c>
      <c r="E10" s="5">
        <v>10643008258</v>
      </c>
      <c r="F10" s="5">
        <v>1506260962</v>
      </c>
      <c r="G10" s="5">
        <v>1347843861</v>
      </c>
      <c r="H10" s="5">
        <v>488617500</v>
      </c>
      <c r="I10" s="5">
        <v>6317381249</v>
      </c>
      <c r="J10" s="5">
        <v>819972731</v>
      </c>
      <c r="K10" s="5">
        <v>162931956</v>
      </c>
    </row>
    <row r="11" spans="1:11" x14ac:dyDescent="0.25">
      <c r="C11" t="s">
        <v>93</v>
      </c>
      <c r="D11">
        <v>461</v>
      </c>
      <c r="E11" s="5">
        <v>3944566737</v>
      </c>
      <c r="F11" s="5">
        <v>552972000</v>
      </c>
      <c r="G11" s="5">
        <v>494814600</v>
      </c>
      <c r="H11" s="5">
        <v>162872500</v>
      </c>
      <c r="I11" s="5">
        <v>2328427178</v>
      </c>
      <c r="J11" s="5">
        <v>354555219</v>
      </c>
      <c r="K11" s="5">
        <v>50925241</v>
      </c>
    </row>
    <row r="12" spans="1:11" x14ac:dyDescent="0.25">
      <c r="C12" t="s">
        <v>93</v>
      </c>
      <c r="D12">
        <v>1293</v>
      </c>
      <c r="E12" s="5">
        <v>2839133682</v>
      </c>
      <c r="F12" s="5">
        <v>400316962</v>
      </c>
      <c r="G12" s="5">
        <v>358214661</v>
      </c>
      <c r="H12" s="5">
        <v>162872500</v>
      </c>
      <c r="I12" s="5">
        <v>1683845546</v>
      </c>
      <c r="J12" s="5">
        <v>195846177</v>
      </c>
      <c r="K12" s="5">
        <v>38037837</v>
      </c>
    </row>
    <row r="13" spans="1:11" x14ac:dyDescent="0.25">
      <c r="C13" t="s">
        <v>93</v>
      </c>
      <c r="D13">
        <v>1487</v>
      </c>
      <c r="E13" s="5">
        <v>0</v>
      </c>
      <c r="F13" s="5"/>
      <c r="G13" s="5"/>
      <c r="H13" s="5"/>
      <c r="I13" s="5">
        <v>0</v>
      </c>
      <c r="J13" s="5"/>
      <c r="K13" s="5"/>
    </row>
    <row r="14" spans="1:11" x14ac:dyDescent="0.25">
      <c r="C14" t="s">
        <v>93</v>
      </c>
      <c r="D14">
        <v>1495</v>
      </c>
      <c r="E14" s="5">
        <v>3859307839</v>
      </c>
      <c r="F14" s="5">
        <v>552972000</v>
      </c>
      <c r="G14" s="5">
        <v>494814600</v>
      </c>
      <c r="H14" s="5">
        <v>162872500</v>
      </c>
      <c r="I14" s="5">
        <v>2305108525</v>
      </c>
      <c r="J14" s="5">
        <v>269571335</v>
      </c>
      <c r="K14" s="5">
        <v>73968878</v>
      </c>
    </row>
    <row r="15" spans="1:11" x14ac:dyDescent="0.25">
      <c r="C15" t="s">
        <v>93</v>
      </c>
      <c r="D15">
        <v>2481</v>
      </c>
      <c r="E15" s="5">
        <v>778174640</v>
      </c>
      <c r="F15" s="5">
        <v>106574038</v>
      </c>
      <c r="G15" s="5">
        <v>136525018</v>
      </c>
      <c r="H15" s="5">
        <v>63560000</v>
      </c>
      <c r="I15" s="5">
        <v>352398203</v>
      </c>
      <c r="J15" s="5">
        <v>102225005</v>
      </c>
      <c r="K15" s="5">
        <v>16892377</v>
      </c>
    </row>
    <row r="16" spans="1:11" x14ac:dyDescent="0.25">
      <c r="C16" t="s">
        <v>93</v>
      </c>
      <c r="D16" t="s">
        <v>92</v>
      </c>
      <c r="E16" s="5">
        <v>11421182898</v>
      </c>
      <c r="F16" s="5">
        <v>1612835000</v>
      </c>
      <c r="G16" s="5">
        <v>1484368879</v>
      </c>
      <c r="H16" s="5">
        <v>552177500</v>
      </c>
      <c r="I16" s="5">
        <v>6669779452</v>
      </c>
      <c r="J16" s="5">
        <v>922197735</v>
      </c>
      <c r="K16" s="5">
        <v>179824332</v>
      </c>
    </row>
    <row r="20" spans="1:11" x14ac:dyDescent="0.25">
      <c r="C20" t="s">
        <v>54</v>
      </c>
      <c r="D20" t="s">
        <v>88</v>
      </c>
    </row>
    <row r="21" spans="1:11" x14ac:dyDescent="0.25">
      <c r="C21">
        <v>69383</v>
      </c>
      <c r="D21" t="s">
        <v>95</v>
      </c>
      <c r="E21">
        <f t="shared" ref="E21:K21" si="0">E4/$C21/$B$27</f>
        <v>1081.5779060983159</v>
      </c>
      <c r="F21">
        <f t="shared" si="0"/>
        <v>148.12629317306246</v>
      </c>
      <c r="G21">
        <f t="shared" si="0"/>
        <v>189.75488985155681</v>
      </c>
      <c r="H21">
        <f t="shared" si="0"/>
        <v>88.341470125020976</v>
      </c>
      <c r="I21">
        <f t="shared" si="0"/>
        <v>489.79508059212674</v>
      </c>
      <c r="J21">
        <f t="shared" si="0"/>
        <v>142.08161147321616</v>
      </c>
      <c r="K21">
        <f t="shared" si="0"/>
        <v>23.478562273223591</v>
      </c>
    </row>
    <row r="22" spans="1:11" x14ac:dyDescent="0.25">
      <c r="C22">
        <v>360000</v>
      </c>
      <c r="D22" t="s">
        <v>96</v>
      </c>
      <c r="E22">
        <f t="shared" ref="E22:K23" si="1">E6/$C22/$B$27</f>
        <v>1056.6486807718643</v>
      </c>
      <c r="F22">
        <f t="shared" si="1"/>
        <v>148.12707535737133</v>
      </c>
      <c r="G22">
        <f t="shared" si="1"/>
        <v>132.54819329392365</v>
      </c>
      <c r="H22">
        <f t="shared" si="1"/>
        <v>43.629382827961379</v>
      </c>
      <c r="I22">
        <f t="shared" si="1"/>
        <v>623.72617069174828</v>
      </c>
      <c r="J22">
        <f t="shared" si="1"/>
        <v>94.976287485012435</v>
      </c>
      <c r="K22">
        <f t="shared" si="1"/>
        <v>13.64157138372159</v>
      </c>
    </row>
    <row r="23" spans="1:11" x14ac:dyDescent="0.25">
      <c r="C23">
        <v>260617</v>
      </c>
      <c r="D23" t="s">
        <v>97</v>
      </c>
      <c r="E23">
        <f t="shared" si="1"/>
        <v>1050.5504387746471</v>
      </c>
      <c r="F23">
        <f t="shared" si="1"/>
        <v>148.12728359510677</v>
      </c>
      <c r="G23">
        <f t="shared" si="1"/>
        <v>132.54837969586717</v>
      </c>
      <c r="H23">
        <f t="shared" si="1"/>
        <v>60.266896703078068</v>
      </c>
      <c r="I23">
        <f t="shared" si="1"/>
        <v>623.06494702739928</v>
      </c>
      <c r="J23">
        <f t="shared" si="1"/>
        <v>72.4679815128505</v>
      </c>
      <c r="K23">
        <f t="shared" si="1"/>
        <v>14.074950610370204</v>
      </c>
    </row>
    <row r="24" spans="1:11" x14ac:dyDescent="0.25">
      <c r="C24">
        <v>360000</v>
      </c>
      <c r="D24" t="s">
        <v>98</v>
      </c>
      <c r="E24">
        <f t="shared" ref="E24:K24" si="2">E9/$C24/$B$27</f>
        <v>1033.809999592831</v>
      </c>
      <c r="F24">
        <f t="shared" si="2"/>
        <v>148.12707535737133</v>
      </c>
      <c r="G24">
        <f t="shared" si="2"/>
        <v>132.54819329392365</v>
      </c>
      <c r="H24">
        <f t="shared" si="2"/>
        <v>43.629382827961379</v>
      </c>
      <c r="I24">
        <f t="shared" si="2"/>
        <v>617.4796991341226</v>
      </c>
      <c r="J24">
        <f t="shared" si="2"/>
        <v>72.211275532454053</v>
      </c>
      <c r="K24">
        <f t="shared" si="2"/>
        <v>19.814373179123365</v>
      </c>
    </row>
    <row r="26" spans="1:11" ht="89.25" x14ac:dyDescent="0.25">
      <c r="A26" s="4" t="s">
        <v>89</v>
      </c>
    </row>
    <row r="27" spans="1:11" x14ac:dyDescent="0.25">
      <c r="A27" t="s">
        <v>90</v>
      </c>
      <c r="B27">
        <v>10.3697</v>
      </c>
    </row>
    <row r="29" spans="1:11" x14ac:dyDescent="0.25">
      <c r="B29" t="s">
        <v>2</v>
      </c>
    </row>
    <row r="30" spans="1:11" x14ac:dyDescent="0.25">
      <c r="B30" t="s">
        <v>4</v>
      </c>
    </row>
    <row r="31" spans="1:11" x14ac:dyDescent="0.25">
      <c r="B31" t="s">
        <v>4</v>
      </c>
    </row>
    <row r="32" spans="1:11" x14ac:dyDescent="0.25">
      <c r="B32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1" sqref="E1:N1"/>
    </sheetView>
  </sheetViews>
  <sheetFormatPr defaultRowHeight="15" x14ac:dyDescent="0.25"/>
  <sheetData>
    <row r="1" spans="1:14" x14ac:dyDescent="0.25">
      <c r="A1">
        <f>Sheet1!A1</f>
        <v>0</v>
      </c>
      <c r="B1">
        <f>Sheet1!B1</f>
        <v>0</v>
      </c>
      <c r="C1">
        <f>Sheet1!C1</f>
        <v>0</v>
      </c>
      <c r="D1">
        <f>Sheet1!D1</f>
        <v>0</v>
      </c>
      <c r="E1" s="2">
        <v>0.1</v>
      </c>
      <c r="F1" s="2">
        <v>0.2</v>
      </c>
      <c r="G1" s="2">
        <v>0.3</v>
      </c>
      <c r="H1" s="2">
        <v>0.4</v>
      </c>
      <c r="I1" s="2">
        <v>0.5</v>
      </c>
      <c r="J1" s="2">
        <v>0.6</v>
      </c>
      <c r="K1" s="2">
        <v>0.7</v>
      </c>
      <c r="L1" s="2">
        <v>0.8</v>
      </c>
      <c r="M1" s="2">
        <v>0.9</v>
      </c>
      <c r="N1" s="2">
        <v>1</v>
      </c>
    </row>
    <row r="2" spans="1:14" x14ac:dyDescent="0.25">
      <c r="A2" t="str">
        <f>Sheet1!A2</f>
        <v>production</v>
      </c>
      <c r="B2" t="str">
        <f>Sheet1!B2</f>
        <v>ethanol</v>
      </c>
      <c r="C2" t="s">
        <v>43</v>
      </c>
      <c r="D2" t="str">
        <f>Sheet1!D2</f>
        <v/>
      </c>
      <c r="E2">
        <f>Sheet1!E2</f>
        <v>150000</v>
      </c>
      <c r="F2">
        <f>Sheet1!F2</f>
        <v>1</v>
      </c>
      <c r="G2">
        <f>Sheet1!G2</f>
        <v>90000</v>
      </c>
      <c r="H2">
        <f>Sheet1!H2</f>
        <v>1</v>
      </c>
      <c r="I2">
        <f>Sheet1!I2</f>
        <v>63979.953919060768</v>
      </c>
      <c r="J2">
        <f>Sheet1!J2</f>
        <v>60183.369691160238</v>
      </c>
      <c r="K2">
        <f>Sheet1!K2</f>
        <v>69382.633766022103</v>
      </c>
      <c r="L2">
        <f>Sheet1!L2</f>
        <v>60535.072127486201</v>
      </c>
      <c r="M2">
        <f>Sheet1!M2</f>
        <v>1</v>
      </c>
      <c r="N2">
        <f>Sheet1!N2</f>
        <v>90157.922055248637</v>
      </c>
    </row>
    <row r="3" spans="1:14" x14ac:dyDescent="0.25">
      <c r="A3" t="str">
        <f>Sheet1!A3</f>
        <v>production</v>
      </c>
      <c r="B3" t="str">
        <f>Sheet1!B3</f>
        <v>ethanol</v>
      </c>
      <c r="C3" t="s">
        <v>44</v>
      </c>
      <c r="D3" t="str">
        <f>Sheet1!D3</f>
        <v/>
      </c>
      <c r="E3">
        <f>Sheet1!E3</f>
        <v>1</v>
      </c>
      <c r="F3">
        <f>Sheet1!F3</f>
        <v>1</v>
      </c>
      <c r="G3">
        <f>Sheet1!G3</f>
        <v>1</v>
      </c>
      <c r="H3">
        <f>Sheet1!H3</f>
        <v>1</v>
      </c>
      <c r="I3">
        <f>Sheet1!I3</f>
        <v>1</v>
      </c>
      <c r="J3">
        <f>Sheet1!J3</f>
        <v>1</v>
      </c>
      <c r="K3">
        <f>Sheet1!K3</f>
        <v>1</v>
      </c>
      <c r="L3">
        <f>Sheet1!L3</f>
        <v>1</v>
      </c>
      <c r="M3">
        <f>Sheet1!M3</f>
        <v>1</v>
      </c>
      <c r="N3">
        <f>Sheet1!N3</f>
        <v>1</v>
      </c>
    </row>
    <row r="4" spans="1:14" x14ac:dyDescent="0.25">
      <c r="A4" t="str">
        <f>Sheet1!A4</f>
        <v>production</v>
      </c>
      <c r="B4" t="str">
        <f>Sheet1!B4</f>
        <v>ethanol</v>
      </c>
      <c r="C4" t="s">
        <v>45</v>
      </c>
      <c r="D4" t="str">
        <f>Sheet1!D4</f>
        <v/>
      </c>
      <c r="E4">
        <f>Sheet1!E4</f>
        <v>1</v>
      </c>
      <c r="F4">
        <f>Sheet1!F4</f>
        <v>1</v>
      </c>
      <c r="G4">
        <f>Sheet1!G4</f>
        <v>1</v>
      </c>
      <c r="H4">
        <f>Sheet1!H4</f>
        <v>1</v>
      </c>
      <c r="I4">
        <f>Sheet1!I4</f>
        <v>1</v>
      </c>
      <c r="J4">
        <f>Sheet1!J4</f>
        <v>1</v>
      </c>
      <c r="K4">
        <f>Sheet1!K4</f>
        <v>1</v>
      </c>
      <c r="L4">
        <f>Sheet1!L4</f>
        <v>1</v>
      </c>
      <c r="M4">
        <f>Sheet1!M4</f>
        <v>1</v>
      </c>
      <c r="N4">
        <f>Sheet1!N4</f>
        <v>1</v>
      </c>
    </row>
    <row r="5" spans="1:14" x14ac:dyDescent="0.25">
      <c r="A5" t="str">
        <f>Sheet1!A5</f>
        <v>production</v>
      </c>
      <c r="B5" t="str">
        <f>Sheet1!B5</f>
        <v>ethanol</v>
      </c>
      <c r="C5" t="s">
        <v>46</v>
      </c>
      <c r="D5" t="str">
        <f>Sheet1!D5</f>
        <v/>
      </c>
      <c r="E5">
        <f>Sheet1!E5</f>
        <v>1</v>
      </c>
      <c r="F5">
        <f>Sheet1!F5</f>
        <v>300000</v>
      </c>
      <c r="G5">
        <f>Sheet1!G5</f>
        <v>360000</v>
      </c>
      <c r="H5">
        <f>Sheet1!H5</f>
        <v>300594.67117955798</v>
      </c>
      <c r="I5">
        <f>Sheet1!I5</f>
        <v>360000</v>
      </c>
      <c r="J5">
        <f>Sheet1!J5</f>
        <v>331881.99533726531</v>
      </c>
      <c r="K5">
        <f>Sheet1!K5</f>
        <v>360000</v>
      </c>
      <c r="L5">
        <f>Sheet1!L5</f>
        <v>360000</v>
      </c>
      <c r="M5">
        <f>Sheet1!M5</f>
        <v>360000</v>
      </c>
      <c r="N5">
        <f>Sheet1!N5</f>
        <v>360000</v>
      </c>
    </row>
    <row r="6" spans="1:14" x14ac:dyDescent="0.25">
      <c r="A6" t="str">
        <f>Sheet1!A6</f>
        <v>production</v>
      </c>
      <c r="B6" t="str">
        <f>Sheet1!B6</f>
        <v>ethanol</v>
      </c>
      <c r="C6" t="s">
        <v>47</v>
      </c>
      <c r="D6" t="str">
        <f>Sheet1!D6</f>
        <v/>
      </c>
      <c r="E6">
        <f>Sheet1!E6</f>
        <v>1</v>
      </c>
      <c r="F6">
        <f>Sheet1!F6</f>
        <v>1</v>
      </c>
      <c r="G6">
        <f>Sheet1!G6</f>
        <v>1</v>
      </c>
      <c r="H6">
        <f>Sheet1!H6</f>
        <v>299405.32882044202</v>
      </c>
      <c r="I6">
        <f>Sheet1!I6</f>
        <v>326020.04608093924</v>
      </c>
      <c r="J6">
        <f>Sheet1!J6</f>
        <v>273230.81954850815</v>
      </c>
      <c r="K6">
        <f>Sheet1!K6</f>
        <v>360000</v>
      </c>
      <c r="L6">
        <f>Sheet1!L6</f>
        <v>300014.52657774859</v>
      </c>
      <c r="M6">
        <f>Sheet1!M6</f>
        <v>360000</v>
      </c>
      <c r="N6">
        <f>Sheet1!N6</f>
        <v>360000</v>
      </c>
    </row>
    <row r="7" spans="1:14" x14ac:dyDescent="0.25">
      <c r="A7" t="str">
        <f>Sheet1!A7</f>
        <v>production</v>
      </c>
      <c r="B7" t="str">
        <f>Sheet1!B7</f>
        <v>ethanol</v>
      </c>
      <c r="C7" t="s">
        <v>48</v>
      </c>
      <c r="D7" t="str">
        <f>Sheet1!D7</f>
        <v/>
      </c>
      <c r="E7">
        <f>Sheet1!E7</f>
        <v>1</v>
      </c>
      <c r="F7">
        <f>Sheet1!F7</f>
        <v>1</v>
      </c>
      <c r="G7">
        <f>Sheet1!G7</f>
        <v>1</v>
      </c>
      <c r="H7">
        <f>Sheet1!H7</f>
        <v>1</v>
      </c>
      <c r="I7">
        <f>Sheet1!I7</f>
        <v>1</v>
      </c>
      <c r="J7">
        <f>Sheet1!J7</f>
        <v>234703.81542306632</v>
      </c>
      <c r="K7">
        <f>Sheet1!K7</f>
        <v>260617.3662339779</v>
      </c>
      <c r="L7">
        <f>Sheet1!L7</f>
        <v>249035.22861163682</v>
      </c>
      <c r="M7">
        <f>Sheet1!M7</f>
        <v>332042.00608281663</v>
      </c>
      <c r="N7">
        <f>Sheet1!N7</f>
        <v>360000</v>
      </c>
    </row>
    <row r="8" spans="1:14" x14ac:dyDescent="0.25">
      <c r="A8" t="str">
        <f>Sheet1!A8</f>
        <v>production</v>
      </c>
      <c r="B8" t="str">
        <f>Sheet1!B8</f>
        <v>ethanol</v>
      </c>
      <c r="C8" t="s">
        <v>49</v>
      </c>
      <c r="D8" t="str">
        <f>Sheet1!D8</f>
        <v/>
      </c>
      <c r="E8">
        <f>Sheet1!E8</f>
        <v>1</v>
      </c>
      <c r="F8">
        <f>Sheet1!F8</f>
        <v>1</v>
      </c>
      <c r="G8">
        <f>Sheet1!G8</f>
        <v>1</v>
      </c>
      <c r="H8">
        <f>Sheet1!H8</f>
        <v>1</v>
      </c>
      <c r="I8">
        <f>Sheet1!I8</f>
        <v>1</v>
      </c>
      <c r="J8">
        <f>Sheet1!J8</f>
        <v>1</v>
      </c>
      <c r="K8">
        <f>Sheet1!K8</f>
        <v>1</v>
      </c>
      <c r="L8">
        <f>Sheet1!L8</f>
        <v>230415.17268312845</v>
      </c>
      <c r="M8">
        <f>Sheet1!M8</f>
        <v>297957.99391718337</v>
      </c>
      <c r="N8">
        <f>Sheet1!N8</f>
        <v>329842.07794475136</v>
      </c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workbookViewId="0">
      <selection activeCell="A2" sqref="A2:XFD11"/>
    </sheetView>
  </sheetViews>
  <sheetFormatPr defaultRowHeight="15" x14ac:dyDescent="0.25"/>
  <cols>
    <col min="1" max="1" width="31.42578125" customWidth="1"/>
    <col min="2" max="2" width="32" customWidth="1"/>
    <col min="5" max="5" width="20" customWidth="1"/>
  </cols>
  <sheetData>
    <row r="1" spans="1:6" x14ac:dyDescent="0.25">
      <c r="B1" s="1" t="s">
        <v>8</v>
      </c>
      <c r="C1" s="1" t="s">
        <v>31</v>
      </c>
      <c r="D1" s="1" t="s">
        <v>32</v>
      </c>
      <c r="E1" s="1" t="s">
        <v>33</v>
      </c>
      <c r="F1" s="1" t="s">
        <v>41</v>
      </c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6" spans="1:6" x14ac:dyDescent="0.25">
      <c r="F16" t="e">
        <f>F2*10/F11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Q22" sqref="Q22"/>
    </sheetView>
  </sheetViews>
  <sheetFormatPr defaultRowHeight="15" x14ac:dyDescent="0.25"/>
  <sheetData>
    <row r="1" spans="1:11" x14ac:dyDescent="0.25"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</v>
      </c>
    </row>
    <row r="2" spans="1:11" x14ac:dyDescent="0.25">
      <c r="A2" s="1">
        <f>Sheet1!D17</f>
        <v>0</v>
      </c>
      <c r="B2" s="1">
        <f>Sheet1!E17</f>
        <v>0</v>
      </c>
      <c r="C2" s="1">
        <f>Sheet1!G17</f>
        <v>0</v>
      </c>
      <c r="D2" s="1">
        <f>Sheet1!H17</f>
        <v>0</v>
      </c>
      <c r="E2" s="1">
        <f>Sheet1!I17</f>
        <v>0</v>
      </c>
      <c r="F2" s="1">
        <f>Sheet1!J17</f>
        <v>0</v>
      </c>
      <c r="G2" s="1">
        <f>Sheet1!K17</f>
        <v>0</v>
      </c>
      <c r="H2" s="1">
        <f>Sheet1!L17</f>
        <v>0</v>
      </c>
      <c r="I2" s="1">
        <f>Sheet1!M17</f>
        <v>0</v>
      </c>
      <c r="J2" s="1">
        <f>Sheet1!N17</f>
        <v>0</v>
      </c>
      <c r="K2" s="1">
        <f>Sheet1!F17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40"/>
  <sheetViews>
    <sheetView workbookViewId="0">
      <selection activeCell="J8" sqref="J8"/>
    </sheetView>
  </sheetViews>
  <sheetFormatPr defaultRowHeight="15" x14ac:dyDescent="0.25"/>
  <sheetData>
    <row r="5" spans="2:7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2:7" x14ac:dyDescent="0.25">
      <c r="B6">
        <v>1</v>
      </c>
      <c r="C6">
        <v>10</v>
      </c>
      <c r="D6">
        <v>20</v>
      </c>
      <c r="E6">
        <v>20</v>
      </c>
      <c r="F6">
        <v>25</v>
      </c>
      <c r="G6">
        <v>25</v>
      </c>
    </row>
    <row r="7" spans="2:7" x14ac:dyDescent="0.25">
      <c r="B7">
        <v>2</v>
      </c>
      <c r="C7">
        <v>30</v>
      </c>
      <c r="D7">
        <v>10</v>
      </c>
      <c r="E7">
        <v>30</v>
      </c>
      <c r="F7">
        <v>30</v>
      </c>
      <c r="G7">
        <v>0</v>
      </c>
    </row>
    <row r="8" spans="2:7" x14ac:dyDescent="0.25">
      <c r="B8">
        <v>3</v>
      </c>
      <c r="C8">
        <v>0</v>
      </c>
      <c r="D8">
        <v>40</v>
      </c>
      <c r="E8">
        <v>10</v>
      </c>
      <c r="F8">
        <v>0</v>
      </c>
      <c r="G8">
        <v>50</v>
      </c>
    </row>
    <row r="9" spans="2:7" x14ac:dyDescent="0.25">
      <c r="B9">
        <v>4</v>
      </c>
      <c r="C9">
        <v>0</v>
      </c>
      <c r="D9">
        <v>0</v>
      </c>
      <c r="E9">
        <v>60</v>
      </c>
      <c r="F9">
        <v>20</v>
      </c>
      <c r="G9">
        <v>20</v>
      </c>
    </row>
    <row r="12" spans="2:7" x14ac:dyDescent="0.25">
      <c r="B12" t="s">
        <v>9</v>
      </c>
      <c r="C12" t="s">
        <v>19</v>
      </c>
      <c r="D12" t="s">
        <v>15</v>
      </c>
      <c r="E12" t="s">
        <v>16</v>
      </c>
      <c r="F12" t="s">
        <v>17</v>
      </c>
      <c r="G12" t="s">
        <v>18</v>
      </c>
    </row>
    <row r="13" spans="2:7" x14ac:dyDescent="0.25">
      <c r="B13" t="s">
        <v>20</v>
      </c>
      <c r="C13">
        <v>2</v>
      </c>
      <c r="D13">
        <v>4</v>
      </c>
      <c r="E13">
        <v>2</v>
      </c>
      <c r="F13">
        <v>0</v>
      </c>
      <c r="G13">
        <v>4</v>
      </c>
    </row>
    <row r="14" spans="2:7" x14ac:dyDescent="0.25">
      <c r="B14" t="s">
        <v>21</v>
      </c>
      <c r="C14">
        <v>2</v>
      </c>
      <c r="D14">
        <v>3</v>
      </c>
      <c r="E14">
        <v>1</v>
      </c>
      <c r="F14">
        <v>0</v>
      </c>
      <c r="G14">
        <v>1</v>
      </c>
    </row>
    <row r="15" spans="2:7" x14ac:dyDescent="0.25">
      <c r="B15" t="s">
        <v>22</v>
      </c>
      <c r="C15">
        <v>5</v>
      </c>
      <c r="D15">
        <v>3</v>
      </c>
      <c r="E15">
        <v>0</v>
      </c>
      <c r="F15">
        <v>3</v>
      </c>
      <c r="G15">
        <v>2</v>
      </c>
    </row>
    <row r="16" spans="2:7" x14ac:dyDescent="0.25">
      <c r="B16" t="s">
        <v>23</v>
      </c>
      <c r="C16">
        <v>4</v>
      </c>
      <c r="D16">
        <v>5</v>
      </c>
      <c r="E16">
        <v>3</v>
      </c>
      <c r="F16">
        <v>2</v>
      </c>
      <c r="G16">
        <v>1</v>
      </c>
    </row>
    <row r="17" spans="2:12" x14ac:dyDescent="0.25">
      <c r="B17" t="s">
        <v>24</v>
      </c>
      <c r="C17">
        <v>5.5</v>
      </c>
      <c r="D17">
        <v>4.5</v>
      </c>
      <c r="E17">
        <v>2</v>
      </c>
      <c r="F17">
        <v>3.5</v>
      </c>
      <c r="G17">
        <v>4</v>
      </c>
    </row>
    <row r="18" spans="2:12" x14ac:dyDescent="0.25">
      <c r="B18" t="s">
        <v>25</v>
      </c>
      <c r="C18">
        <v>6.4</v>
      </c>
      <c r="D18">
        <v>4.8</v>
      </c>
      <c r="E18">
        <v>2.2000000000000002</v>
      </c>
      <c r="F18">
        <v>4.4000000000000004</v>
      </c>
      <c r="G18">
        <v>1</v>
      </c>
    </row>
    <row r="19" spans="2:12" x14ac:dyDescent="0.25">
      <c r="B19" t="s">
        <v>26</v>
      </c>
      <c r="C19">
        <v>7.3</v>
      </c>
      <c r="D19">
        <v>5.0999999999999996</v>
      </c>
      <c r="E19">
        <v>2.4</v>
      </c>
      <c r="F19">
        <v>5.3</v>
      </c>
      <c r="G19">
        <v>2</v>
      </c>
    </row>
    <row r="20" spans="2:12" x14ac:dyDescent="0.25">
      <c r="B20" t="s">
        <v>27</v>
      </c>
      <c r="C20">
        <v>8.1999999999999993</v>
      </c>
      <c r="D20">
        <v>5.4</v>
      </c>
      <c r="E20">
        <v>2.6</v>
      </c>
      <c r="F20">
        <v>6.2</v>
      </c>
      <c r="G20">
        <v>1</v>
      </c>
    </row>
    <row r="21" spans="2:12" x14ac:dyDescent="0.25">
      <c r="B21" t="s">
        <v>28</v>
      </c>
      <c r="C21">
        <v>9.1</v>
      </c>
      <c r="D21">
        <v>5.7</v>
      </c>
      <c r="E21">
        <v>2.8</v>
      </c>
      <c r="F21">
        <v>7.1</v>
      </c>
      <c r="G21">
        <v>2</v>
      </c>
    </row>
    <row r="22" spans="2:12" x14ac:dyDescent="0.25">
      <c r="B22" t="s">
        <v>29</v>
      </c>
      <c r="C22">
        <v>10</v>
      </c>
      <c r="D22">
        <v>6</v>
      </c>
      <c r="E22">
        <v>3</v>
      </c>
      <c r="F22">
        <v>8</v>
      </c>
      <c r="G22">
        <v>3</v>
      </c>
    </row>
    <row r="32" spans="2:12" x14ac:dyDescent="0.25">
      <c r="L32">
        <f>1100000*0.9</f>
        <v>990000</v>
      </c>
    </row>
    <row r="35" spans="12:18" x14ac:dyDescent="0.25">
      <c r="N35" t="s">
        <v>1</v>
      </c>
      <c r="R35" t="s">
        <v>1</v>
      </c>
    </row>
    <row r="36" spans="12:18" x14ac:dyDescent="0.25">
      <c r="L36" t="s">
        <v>2</v>
      </c>
      <c r="M36">
        <v>2403</v>
      </c>
      <c r="N36">
        <v>90785</v>
      </c>
      <c r="P36" t="s">
        <v>2</v>
      </c>
      <c r="Q36">
        <v>2403</v>
      </c>
      <c r="R36">
        <v>85676</v>
      </c>
    </row>
    <row r="37" spans="12:18" x14ac:dyDescent="0.25">
      <c r="L37" t="s">
        <v>4</v>
      </c>
      <c r="M37">
        <v>765</v>
      </c>
      <c r="N37">
        <v>305524</v>
      </c>
      <c r="P37" t="s">
        <v>4</v>
      </c>
      <c r="Q37">
        <v>765</v>
      </c>
      <c r="R37">
        <v>343787</v>
      </c>
    </row>
    <row r="38" spans="12:18" x14ac:dyDescent="0.25">
      <c r="L38" t="s">
        <v>4</v>
      </c>
      <c r="M38">
        <v>1495</v>
      </c>
      <c r="N38">
        <v>344467</v>
      </c>
      <c r="P38" t="s">
        <v>4</v>
      </c>
      <c r="Q38">
        <v>1885</v>
      </c>
      <c r="R38">
        <v>340537</v>
      </c>
    </row>
    <row r="39" spans="12:18" x14ac:dyDescent="0.25">
      <c r="L39" t="s">
        <v>4</v>
      </c>
      <c r="M39">
        <v>1981</v>
      </c>
      <c r="N39">
        <v>249225</v>
      </c>
      <c r="R39">
        <f>SUM(R36:R38)</f>
        <v>770000</v>
      </c>
    </row>
    <row r="40" spans="12:18" x14ac:dyDescent="0.25">
      <c r="N40">
        <f>SUM(N36:N39)</f>
        <v>990001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production (2)</vt:lpstr>
      <vt:lpstr>deltachange</vt:lpstr>
      <vt:lpstr>Sheet1</vt:lpstr>
      <vt:lpstr>tot_cost_per facility</vt:lpstr>
      <vt:lpstr>production</vt:lpstr>
      <vt:lpstr>objective</vt:lpstr>
      <vt:lpstr>ave distance</vt:lpstr>
      <vt:lpstr>example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2020-06-10T13:38:14Z</dcterms:created>
  <dcterms:modified xsi:type="dcterms:W3CDTF">2021-09-17T05:19:29Z</dcterms:modified>
</cp:coreProperties>
</file>