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iofuel_location\data\"/>
    </mc:Choice>
  </mc:AlternateContent>
  <bookViews>
    <workbookView xWindow="0" yWindow="0" windowWidth="19200" windowHeight="6900" activeTab="6"/>
  </bookViews>
  <sheets>
    <sheet name="all" sheetId="4" r:id="rId1"/>
    <sheet name="LUC" sheetId="7" r:id="rId2"/>
    <sheet name="län mapping" sheetId="8" r:id="rId3"/>
    <sheet name="feedstock" sheetId="1" r:id="rId4"/>
    <sheet name="Hsu_conversion" sheetId="2" r:id="rId5"/>
    <sheet name="newEC_conversion" sheetId="5" r:id="rId6"/>
    <sheet name="fossils" sheetId="6" r:id="rId7"/>
    <sheet name="transport" sheetId="3"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6" l="1"/>
  <c r="B10" i="6"/>
  <c r="D80" i="4" l="1"/>
  <c r="D81" i="4"/>
  <c r="D82" i="4"/>
  <c r="D83" i="4"/>
  <c r="D84" i="4"/>
  <c r="D85" i="4"/>
  <c r="D86" i="4"/>
  <c r="D79" i="4"/>
  <c r="C80" i="4"/>
  <c r="C81" i="4"/>
  <c r="C82" i="4"/>
  <c r="C83" i="4"/>
  <c r="C84" i="4"/>
  <c r="C85" i="4"/>
  <c r="C86" i="4"/>
  <c r="C79" i="4"/>
  <c r="J3" i="7"/>
  <c r="J4" i="7"/>
  <c r="J5" i="7"/>
  <c r="J6" i="7"/>
  <c r="J7" i="7"/>
  <c r="J8" i="7"/>
  <c r="J9" i="7"/>
  <c r="J2" i="7"/>
  <c r="I4" i="7"/>
  <c r="I5" i="7"/>
  <c r="I6" i="7"/>
  <c r="I7" i="7"/>
  <c r="I8" i="7"/>
  <c r="I9" i="7"/>
  <c r="I3" i="7"/>
  <c r="I2" i="7"/>
  <c r="H3" i="7"/>
  <c r="H4" i="7"/>
  <c r="H5" i="7"/>
  <c r="H6" i="7"/>
  <c r="H7" i="7"/>
  <c r="H8" i="7"/>
  <c r="H9" i="7"/>
  <c r="H2" i="7"/>
  <c r="D72" i="4" l="1"/>
  <c r="D73" i="4"/>
  <c r="D74" i="4"/>
  <c r="D75" i="4"/>
  <c r="D76" i="4"/>
  <c r="D77" i="4"/>
  <c r="D78" i="4"/>
  <c r="D71" i="4"/>
  <c r="G3" i="7"/>
  <c r="G4" i="7"/>
  <c r="G5" i="7"/>
  <c r="G6" i="7"/>
  <c r="G7" i="7"/>
  <c r="G8" i="7"/>
  <c r="G9" i="7"/>
  <c r="G2" i="7"/>
  <c r="F3" i="7"/>
  <c r="F4" i="7"/>
  <c r="F5" i="7"/>
  <c r="F6" i="7"/>
  <c r="F7" i="7"/>
  <c r="F8" i="7"/>
  <c r="F9" i="7"/>
  <c r="F2" i="7"/>
  <c r="E3" i="7"/>
  <c r="E4" i="7"/>
  <c r="E5" i="7"/>
  <c r="E6" i="7"/>
  <c r="E7" i="7"/>
  <c r="E8" i="7"/>
  <c r="E9" i="7"/>
  <c r="E2" i="7"/>
  <c r="C78" i="4"/>
  <c r="C72" i="4"/>
  <c r="C73" i="4"/>
  <c r="C74" i="4"/>
  <c r="C75" i="4"/>
  <c r="C76" i="4"/>
  <c r="C77" i="4"/>
  <c r="C71" i="4"/>
  <c r="D70" i="4" l="1"/>
  <c r="D69" i="4"/>
  <c r="D68" i="4" l="1"/>
  <c r="B4" i="6"/>
  <c r="D65" i="4"/>
  <c r="C3" i="5"/>
  <c r="D67" i="4"/>
  <c r="D66" i="4"/>
  <c r="B2" i="3" l="1"/>
  <c r="C3" i="2"/>
  <c r="C4" i="2"/>
  <c r="C5" i="2"/>
  <c r="C6" i="2"/>
  <c r="C7" i="2"/>
  <c r="C8" i="2"/>
  <c r="C9" i="2"/>
  <c r="C2" i="2"/>
  <c r="C10" i="2"/>
  <c r="B10" i="2"/>
</calcChain>
</file>

<file path=xl/sharedStrings.xml><?xml version="1.0" encoding="utf-8"?>
<sst xmlns="http://schemas.openxmlformats.org/spreadsheetml/2006/main" count="299" uniqueCount="104">
  <si>
    <t>county</t>
  </si>
  <si>
    <t>GHG_factor</t>
  </si>
  <si>
    <t>Ahlgren. S., Hansson, P-A., Kimming, M., Aronsson, P., and Lundkvist, H., (2011) Greenhouse gas emissions from cultivation of agricultural crops for biofuels and production of biogas from manure. - Implementation of the Directive of the European Parliament and of the Council on the promotion of the use of energy from renewable sources. Revised edition according to new interpretations of the directive regarding reference land use and crop drying. Dnr SLU ua 12-4067/08</t>
  </si>
  <si>
    <t>tableS2, Hsu, D. D., Inman, D., Heath, G. A., Wolfrum, E. J., Mann, M. K., &amp; Aden, A. (2010). Life cycle 
environmental impacts of selected US ethanol production and use pathways in 2022. Environmental 
Science &amp; Technology, 44(13), 5289-5297.</t>
  </si>
  <si>
    <t>cnonversion</t>
  </si>
  <si>
    <t>chemicals</t>
  </si>
  <si>
    <t>enzyme/catalyst</t>
  </si>
  <si>
    <t>Denaturant</t>
  </si>
  <si>
    <t>heat and Power</t>
  </si>
  <si>
    <t>infrastructure</t>
  </si>
  <si>
    <t>waste and treatment disposal</t>
  </si>
  <si>
    <t>refinery emissions</t>
  </si>
  <si>
    <t>co-products</t>
  </si>
  <si>
    <t>from switchgrass</t>
  </si>
  <si>
    <t>total</t>
  </si>
  <si>
    <t xml:space="preserve">in m3 (21,24GJ/m3 ethanol, </t>
  </si>
  <si>
    <t>kg co2eq/GJ</t>
  </si>
  <si>
    <t>leduc 2009, p38. 48 g co2eq/km/t</t>
  </si>
  <si>
    <t>transport</t>
  </si>
  <si>
    <t>distribution</t>
  </si>
  <si>
    <t>GHGcat</t>
  </si>
  <si>
    <t>feedstock</t>
  </si>
  <si>
    <t>f</t>
  </si>
  <si>
    <t>grass1</t>
  </si>
  <si>
    <t>grass3</t>
  </si>
  <si>
    <t>grass2</t>
  </si>
  <si>
    <t>all</t>
  </si>
  <si>
    <t>production</t>
  </si>
  <si>
    <t>(kg CO2eq/ton dry matter crop)</t>
  </si>
  <si>
    <t xml:space="preserve">from Bonomi et al </t>
  </si>
  <si>
    <t>GJ/m3</t>
  </si>
  <si>
    <t>kg co2/GJ</t>
  </si>
  <si>
    <t>kg co2/M3</t>
  </si>
  <si>
    <t>gasoline</t>
  </si>
  <si>
    <t>*</t>
  </si>
  <si>
    <t>per</t>
  </si>
  <si>
    <t>m3</t>
  </si>
  <si>
    <t>ethanol</t>
  </si>
  <si>
    <t>21.24</t>
  </si>
  <si>
    <t>GJ</t>
  </si>
  <si>
    <t>m3.</t>
  </si>
  <si>
    <t>,</t>
  </si>
  <si>
    <t>69.74</t>
  </si>
  <si>
    <t>CO2eq</t>
  </si>
  <si>
    <t>Naturvårdsverket</t>
  </si>
  <si>
    <t>(2019a).</t>
  </si>
  <si>
    <t>Emissionsfaktorer</t>
  </si>
  <si>
    <t>och</t>
  </si>
  <si>
    <t>värmevärden</t>
  </si>
  <si>
    <t>2020.</t>
  </si>
  <si>
    <t>Uppdaterad:</t>
  </si>
  <si>
    <t>2019-12-02.</t>
  </si>
  <si>
    <t>kg per m3  ethanol</t>
  </si>
  <si>
    <t>grassland</t>
  </si>
  <si>
    <t>natural land</t>
  </si>
  <si>
    <t xml:space="preserve">Living biomass tCO2 per ha </t>
  </si>
  <si>
    <t>SE01</t>
  </si>
  <si>
    <t>SE02</t>
  </si>
  <si>
    <t>SE04</t>
  </si>
  <si>
    <t>SE06</t>
  </si>
  <si>
    <t>SE07</t>
  </si>
  <si>
    <t>SE08</t>
  </si>
  <si>
    <t>SE09</t>
  </si>
  <si>
    <t>SE0A</t>
  </si>
  <si>
    <t>gasolineSubs</t>
  </si>
  <si>
    <t>kg per m3 gasoline</t>
  </si>
  <si>
    <t>diesel</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</si>
  <si>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</si>
  <si>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</si>
  <si>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</si>
  <si>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</si>
  <si>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</si>
  <si>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</si>
  <si>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</si>
  <si>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</si>
  <si>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</si>
  <si>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</si>
  <si>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</si>
  <si>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</si>
  <si>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</si>
  <si>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</si>
  <si>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</si>
  <si>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</si>
  <si>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</si>
  <si>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</si>
  <si>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</si>
  <si>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</si>
  <si>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</si>
  <si>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nuts1</t>
  </si>
  <si>
    <t>län</t>
  </si>
  <si>
    <t>län namn</t>
  </si>
  <si>
    <t>annualized, 20 years</t>
  </si>
  <si>
    <t>perhectare</t>
  </si>
  <si>
    <t>kg per hectare</t>
  </si>
  <si>
    <t>GHG_factor, kg</t>
  </si>
  <si>
    <t>crop land</t>
  </si>
  <si>
    <t>LUCnat</t>
  </si>
  <si>
    <t>LUCcrp</t>
  </si>
  <si>
    <t>annualize</t>
  </si>
  <si>
    <t>diseel,</t>
  </si>
  <si>
    <t>old:  35,28 GJ/m3, 52.4 kkg co2/GJ = 1848,672</t>
  </si>
  <si>
    <t>56,62 kg co2/GJ, gives 56.62*35.78= 2025. 864 kg CO2 per mr diesel  (new 2021)</t>
  </si>
  <si>
    <t>old :32,78 GJ per m3, 69.74 kg co2 per GJ: 2286,007</t>
  </si>
  <si>
    <t xml:space="preserve"> 32,78 GJ per m3, 69,68 kg co2 per GJ: 2286,077 (new number in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</si>
</sst>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indexed="42"/>
        <bgColor indexed="64"/>
      </patternFill>
    </fill>
  </fills>
  <borders count="1">
    <border>
      <left/>
      <right/>
      <top/>
      <bottom/>
      <diagonal/>
    </border>
  </borders>
  <cellStyleXfs count="2">
    <xf numFmtId="0" fontId="0" fillId="0" borderId="0"/>
    <xf numFmtId="0" fontId="1" fillId="0" borderId="0"/>
  </cellStyleXfs>
  <cellXfs count="29">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1" fillId="2" borderId="0" xfId="1" applyFill="1"/>
    <xf numFmtId="0" fontId="2" fillId="0" borderId="0" xfId="0" applyFont="1"/>
    <xf numFmtId="0" fontId="3"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64" zoomScale="93" zoomScaleNormal="93" workbookViewId="0">
      <selection activeCell="B69" sqref="B69"/>
    </sheetView>
  </sheetViews>
  <sheetFormatPr defaultRowHeight="15" x14ac:dyDescent="0.25"/>
  <cols>
    <col min="2" max="2" width="16.7109375" customWidth="1"/>
  </cols>
  <sheetData>
    <row r="1" spans="1:4" x14ac:dyDescent="0.25">
      <c r="A1" t="s">
        <v>22</v>
      </c>
      <c r="B1" t="s">
        <v>20</v>
      </c>
      <c r="C1" t="s">
        <v>0</v>
      </c>
      <c r="D1" t="s">
        <v>94</v>
      </c>
    </row>
    <row r="2" spans="1:4" x14ac:dyDescent="0.25">
      <c r="A2" t="s">
        <v>23</v>
      </c>
      <c r="B2" t="s">
        <v>21</v>
      </c>
      <c r="C2">
        <v>1</v>
      </c>
      <c r="D2">
        <v>95</v>
      </c>
    </row>
    <row r="3" spans="1:4" x14ac:dyDescent="0.25">
      <c r="A3" t="s">
        <v>23</v>
      </c>
      <c r="B3" t="s">
        <v>21</v>
      </c>
      <c r="C3">
        <v>3</v>
      </c>
      <c r="D3">
        <v>95</v>
      </c>
    </row>
    <row r="4" spans="1:4" x14ac:dyDescent="0.25">
      <c r="A4" t="s">
        <v>23</v>
      </c>
      <c r="B4" t="s">
        <v>21</v>
      </c>
      <c r="C4">
        <v>4</v>
      </c>
      <c r="D4">
        <v>95</v>
      </c>
    </row>
    <row r="5" spans="1:4" x14ac:dyDescent="0.25">
      <c r="A5" t="s">
        <v>23</v>
      </c>
      <c r="B5" t="s">
        <v>21</v>
      </c>
      <c r="C5">
        <v>5</v>
      </c>
      <c r="D5">
        <v>96</v>
      </c>
    </row>
    <row r="6" spans="1:4" x14ac:dyDescent="0.25">
      <c r="A6" t="s">
        <v>23</v>
      </c>
      <c r="B6" t="s">
        <v>21</v>
      </c>
      <c r="C6">
        <v>6</v>
      </c>
      <c r="D6">
        <v>99</v>
      </c>
    </row>
    <row r="7" spans="1:4" x14ac:dyDescent="0.25">
      <c r="A7" t="s">
        <v>23</v>
      </c>
      <c r="B7" t="s">
        <v>21</v>
      </c>
      <c r="C7">
        <v>7</v>
      </c>
      <c r="D7">
        <v>98</v>
      </c>
    </row>
    <row r="8" spans="1:4" x14ac:dyDescent="0.25">
      <c r="A8" t="s">
        <v>23</v>
      </c>
      <c r="B8" t="s">
        <v>21</v>
      </c>
      <c r="C8">
        <v>8</v>
      </c>
      <c r="D8">
        <v>97</v>
      </c>
    </row>
    <row r="9" spans="1:4" x14ac:dyDescent="0.25">
      <c r="A9" t="s">
        <v>23</v>
      </c>
      <c r="B9" t="s">
        <v>21</v>
      </c>
      <c r="C9">
        <v>9</v>
      </c>
      <c r="D9">
        <v>96</v>
      </c>
    </row>
    <row r="10" spans="1:4" x14ac:dyDescent="0.25">
      <c r="A10" t="s">
        <v>23</v>
      </c>
      <c r="B10" t="s">
        <v>21</v>
      </c>
      <c r="C10">
        <v>10</v>
      </c>
      <c r="D10">
        <v>98</v>
      </c>
    </row>
    <row r="11" spans="1:4" x14ac:dyDescent="0.25">
      <c r="A11" t="s">
        <v>23</v>
      </c>
      <c r="B11" t="s">
        <v>21</v>
      </c>
      <c r="C11">
        <v>12</v>
      </c>
      <c r="D11">
        <v>99</v>
      </c>
    </row>
    <row r="12" spans="1:4" x14ac:dyDescent="0.25">
      <c r="A12" t="s">
        <v>23</v>
      </c>
      <c r="B12" t="s">
        <v>21</v>
      </c>
      <c r="C12">
        <v>13</v>
      </c>
      <c r="D12">
        <v>99</v>
      </c>
    </row>
    <row r="13" spans="1:4" x14ac:dyDescent="0.25">
      <c r="A13" t="s">
        <v>23</v>
      </c>
      <c r="B13" t="s">
        <v>21</v>
      </c>
      <c r="C13">
        <v>14</v>
      </c>
      <c r="D13">
        <v>98</v>
      </c>
    </row>
    <row r="14" spans="1:4" x14ac:dyDescent="0.25">
      <c r="A14" t="s">
        <v>23</v>
      </c>
      <c r="B14" t="s">
        <v>21</v>
      </c>
      <c r="C14">
        <v>17</v>
      </c>
      <c r="D14">
        <v>96</v>
      </c>
    </row>
    <row r="15" spans="1:4" x14ac:dyDescent="0.25">
      <c r="A15" t="s">
        <v>23</v>
      </c>
      <c r="B15" t="s">
        <v>21</v>
      </c>
      <c r="C15">
        <v>18</v>
      </c>
      <c r="D15">
        <v>95</v>
      </c>
    </row>
    <row r="16" spans="1:4" x14ac:dyDescent="0.25">
      <c r="A16" t="s">
        <v>23</v>
      </c>
      <c r="B16" t="s">
        <v>21</v>
      </c>
      <c r="C16">
        <v>19</v>
      </c>
      <c r="D16">
        <v>95</v>
      </c>
    </row>
    <row r="17" spans="1:4" x14ac:dyDescent="0.25">
      <c r="A17" t="s">
        <v>23</v>
      </c>
      <c r="B17" t="s">
        <v>21</v>
      </c>
      <c r="C17">
        <v>20</v>
      </c>
      <c r="D17">
        <v>95</v>
      </c>
    </row>
    <row r="18" spans="1:4" x14ac:dyDescent="0.25">
      <c r="A18" t="s">
        <v>23</v>
      </c>
      <c r="B18" t="s">
        <v>21</v>
      </c>
      <c r="C18">
        <v>21</v>
      </c>
      <c r="D18">
        <v>95</v>
      </c>
    </row>
    <row r="19" spans="1:4" x14ac:dyDescent="0.25">
      <c r="A19" t="s">
        <v>23</v>
      </c>
      <c r="B19" t="s">
        <v>21</v>
      </c>
      <c r="C19">
        <v>22</v>
      </c>
      <c r="D19">
        <v>95</v>
      </c>
    </row>
    <row r="20" spans="1:4" x14ac:dyDescent="0.25">
      <c r="A20" t="s">
        <v>23</v>
      </c>
      <c r="B20" t="s">
        <v>21</v>
      </c>
      <c r="C20">
        <v>23</v>
      </c>
      <c r="D20">
        <v>96</v>
      </c>
    </row>
    <row r="21" spans="1:4" x14ac:dyDescent="0.25">
      <c r="A21" t="s">
        <v>23</v>
      </c>
      <c r="B21" t="s">
        <v>21</v>
      </c>
      <c r="C21">
        <v>24</v>
      </c>
      <c r="D21">
        <v>95</v>
      </c>
    </row>
    <row r="22" spans="1:4" x14ac:dyDescent="0.25">
      <c r="A22" t="s">
        <v>23</v>
      </c>
      <c r="B22" t="s">
        <v>21</v>
      </c>
      <c r="C22">
        <v>25</v>
      </c>
      <c r="D22">
        <v>93</v>
      </c>
    </row>
    <row r="23" spans="1:4" x14ac:dyDescent="0.25">
      <c r="A23" t="s">
        <v>25</v>
      </c>
      <c r="B23" t="s">
        <v>21</v>
      </c>
      <c r="C23">
        <v>1</v>
      </c>
      <c r="D23">
        <v>95</v>
      </c>
    </row>
    <row r="24" spans="1:4" x14ac:dyDescent="0.25">
      <c r="A24" t="s">
        <v>25</v>
      </c>
      <c r="B24" t="s">
        <v>21</v>
      </c>
      <c r="C24">
        <v>3</v>
      </c>
      <c r="D24">
        <v>95</v>
      </c>
    </row>
    <row r="25" spans="1:4" x14ac:dyDescent="0.25">
      <c r="A25" t="s">
        <v>25</v>
      </c>
      <c r="B25" t="s">
        <v>21</v>
      </c>
      <c r="C25">
        <v>4</v>
      </c>
      <c r="D25">
        <v>95</v>
      </c>
    </row>
    <row r="26" spans="1:4" x14ac:dyDescent="0.25">
      <c r="A26" t="s">
        <v>25</v>
      </c>
      <c r="B26" t="s">
        <v>21</v>
      </c>
      <c r="C26">
        <v>5</v>
      </c>
      <c r="D26">
        <v>96</v>
      </c>
    </row>
    <row r="27" spans="1:4" x14ac:dyDescent="0.25">
      <c r="A27" t="s">
        <v>25</v>
      </c>
      <c r="B27" t="s">
        <v>21</v>
      </c>
      <c r="C27">
        <v>6</v>
      </c>
      <c r="D27">
        <v>99</v>
      </c>
    </row>
    <row r="28" spans="1:4" x14ac:dyDescent="0.25">
      <c r="A28" t="s">
        <v>25</v>
      </c>
      <c r="B28" t="s">
        <v>21</v>
      </c>
      <c r="C28">
        <v>7</v>
      </c>
      <c r="D28">
        <v>98</v>
      </c>
    </row>
    <row r="29" spans="1:4" x14ac:dyDescent="0.25">
      <c r="A29" t="s">
        <v>25</v>
      </c>
      <c r="B29" t="s">
        <v>21</v>
      </c>
      <c r="C29">
        <v>8</v>
      </c>
      <c r="D29">
        <v>97</v>
      </c>
    </row>
    <row r="30" spans="1:4" x14ac:dyDescent="0.25">
      <c r="A30" t="s">
        <v>25</v>
      </c>
      <c r="B30" t="s">
        <v>21</v>
      </c>
      <c r="C30">
        <v>9</v>
      </c>
      <c r="D30">
        <v>96</v>
      </c>
    </row>
    <row r="31" spans="1:4" x14ac:dyDescent="0.25">
      <c r="A31" t="s">
        <v>25</v>
      </c>
      <c r="B31" t="s">
        <v>21</v>
      </c>
      <c r="C31">
        <v>10</v>
      </c>
      <c r="D31">
        <v>98</v>
      </c>
    </row>
    <row r="32" spans="1:4" x14ac:dyDescent="0.25">
      <c r="A32" t="s">
        <v>25</v>
      </c>
      <c r="B32" t="s">
        <v>21</v>
      </c>
      <c r="C32">
        <v>12</v>
      </c>
      <c r="D32">
        <v>99</v>
      </c>
    </row>
    <row r="33" spans="1:4" x14ac:dyDescent="0.25">
      <c r="A33" t="s">
        <v>25</v>
      </c>
      <c r="B33" t="s">
        <v>21</v>
      </c>
      <c r="C33">
        <v>13</v>
      </c>
      <c r="D33">
        <v>99</v>
      </c>
    </row>
    <row r="34" spans="1:4" x14ac:dyDescent="0.25">
      <c r="A34" t="s">
        <v>25</v>
      </c>
      <c r="B34" t="s">
        <v>21</v>
      </c>
      <c r="C34">
        <v>14</v>
      </c>
      <c r="D34">
        <v>98</v>
      </c>
    </row>
    <row r="35" spans="1:4" x14ac:dyDescent="0.25">
      <c r="A35" t="s">
        <v>25</v>
      </c>
      <c r="B35" t="s">
        <v>21</v>
      </c>
      <c r="C35">
        <v>17</v>
      </c>
      <c r="D35">
        <v>96</v>
      </c>
    </row>
    <row r="36" spans="1:4" x14ac:dyDescent="0.25">
      <c r="A36" t="s">
        <v>25</v>
      </c>
      <c r="B36" t="s">
        <v>21</v>
      </c>
      <c r="C36">
        <v>18</v>
      </c>
      <c r="D36">
        <v>95</v>
      </c>
    </row>
    <row r="37" spans="1:4" x14ac:dyDescent="0.25">
      <c r="A37" t="s">
        <v>25</v>
      </c>
      <c r="B37" t="s">
        <v>21</v>
      </c>
      <c r="C37">
        <v>19</v>
      </c>
      <c r="D37">
        <v>95</v>
      </c>
    </row>
    <row r="38" spans="1:4" x14ac:dyDescent="0.25">
      <c r="A38" t="s">
        <v>25</v>
      </c>
      <c r="B38" t="s">
        <v>21</v>
      </c>
      <c r="C38">
        <v>20</v>
      </c>
      <c r="D38">
        <v>95</v>
      </c>
    </row>
    <row r="39" spans="1:4" x14ac:dyDescent="0.25">
      <c r="A39" t="s">
        <v>25</v>
      </c>
      <c r="B39" t="s">
        <v>21</v>
      </c>
      <c r="C39">
        <v>21</v>
      </c>
      <c r="D39">
        <v>95</v>
      </c>
    </row>
    <row r="40" spans="1:4" x14ac:dyDescent="0.25">
      <c r="A40" t="s">
        <v>25</v>
      </c>
      <c r="B40" t="s">
        <v>21</v>
      </c>
      <c r="C40">
        <v>22</v>
      </c>
      <c r="D40">
        <v>95</v>
      </c>
    </row>
    <row r="41" spans="1:4" x14ac:dyDescent="0.25">
      <c r="A41" t="s">
        <v>25</v>
      </c>
      <c r="B41" t="s">
        <v>21</v>
      </c>
      <c r="C41">
        <v>23</v>
      </c>
      <c r="D41">
        <v>96</v>
      </c>
    </row>
    <row r="42" spans="1:4" x14ac:dyDescent="0.25">
      <c r="A42" t="s">
        <v>25</v>
      </c>
      <c r="B42" t="s">
        <v>21</v>
      </c>
      <c r="C42">
        <v>24</v>
      </c>
      <c r="D42">
        <v>95</v>
      </c>
    </row>
    <row r="43" spans="1:4" x14ac:dyDescent="0.25">
      <c r="A43" t="s">
        <v>25</v>
      </c>
      <c r="B43" t="s">
        <v>21</v>
      </c>
      <c r="C43">
        <v>25</v>
      </c>
      <c r="D43">
        <v>93</v>
      </c>
    </row>
    <row r="44" spans="1:4" x14ac:dyDescent="0.25">
      <c r="A44" t="s">
        <v>24</v>
      </c>
      <c r="B44" t="s">
        <v>21</v>
      </c>
      <c r="C44">
        <v>1</v>
      </c>
      <c r="D44">
        <v>95</v>
      </c>
    </row>
    <row r="45" spans="1:4" x14ac:dyDescent="0.25">
      <c r="A45" t="s">
        <v>24</v>
      </c>
      <c r="B45" t="s">
        <v>21</v>
      </c>
      <c r="C45">
        <v>3</v>
      </c>
      <c r="D45">
        <v>95</v>
      </c>
    </row>
    <row r="46" spans="1:4" x14ac:dyDescent="0.25">
      <c r="A46" t="s">
        <v>24</v>
      </c>
      <c r="B46" t="s">
        <v>21</v>
      </c>
      <c r="C46">
        <v>4</v>
      </c>
      <c r="D46">
        <v>95</v>
      </c>
    </row>
    <row r="47" spans="1:4" x14ac:dyDescent="0.25">
      <c r="A47" t="s">
        <v>24</v>
      </c>
      <c r="B47" t="s">
        <v>21</v>
      </c>
      <c r="C47">
        <v>5</v>
      </c>
      <c r="D47">
        <v>96</v>
      </c>
    </row>
    <row r="48" spans="1:4" x14ac:dyDescent="0.25">
      <c r="A48" t="s">
        <v>24</v>
      </c>
      <c r="B48" t="s">
        <v>21</v>
      </c>
      <c r="C48">
        <v>6</v>
      </c>
      <c r="D48">
        <v>99</v>
      </c>
    </row>
    <row r="49" spans="1:4" x14ac:dyDescent="0.25">
      <c r="A49" t="s">
        <v>24</v>
      </c>
      <c r="B49" t="s">
        <v>21</v>
      </c>
      <c r="C49">
        <v>7</v>
      </c>
      <c r="D49">
        <v>98</v>
      </c>
    </row>
    <row r="50" spans="1:4" x14ac:dyDescent="0.25">
      <c r="A50" t="s">
        <v>24</v>
      </c>
      <c r="B50" t="s">
        <v>21</v>
      </c>
      <c r="C50">
        <v>8</v>
      </c>
      <c r="D50">
        <v>97</v>
      </c>
    </row>
    <row r="51" spans="1:4" x14ac:dyDescent="0.25">
      <c r="A51" t="s">
        <v>24</v>
      </c>
      <c r="B51" t="s">
        <v>21</v>
      </c>
      <c r="C51">
        <v>9</v>
      </c>
      <c r="D51">
        <v>96</v>
      </c>
    </row>
    <row r="52" spans="1:4" x14ac:dyDescent="0.25">
      <c r="A52" t="s">
        <v>24</v>
      </c>
      <c r="B52" t="s">
        <v>21</v>
      </c>
      <c r="C52">
        <v>10</v>
      </c>
      <c r="D52">
        <v>98</v>
      </c>
    </row>
    <row r="53" spans="1:4" x14ac:dyDescent="0.25">
      <c r="A53" t="s">
        <v>24</v>
      </c>
      <c r="B53" t="s">
        <v>21</v>
      </c>
      <c r="C53">
        <v>12</v>
      </c>
      <c r="D53">
        <v>99</v>
      </c>
    </row>
    <row r="54" spans="1:4" x14ac:dyDescent="0.25">
      <c r="A54" t="s">
        <v>24</v>
      </c>
      <c r="B54" t="s">
        <v>21</v>
      </c>
      <c r="C54">
        <v>13</v>
      </c>
      <c r="D54">
        <v>99</v>
      </c>
    </row>
    <row r="55" spans="1:4" x14ac:dyDescent="0.25">
      <c r="A55" t="s">
        <v>24</v>
      </c>
      <c r="B55" t="s">
        <v>21</v>
      </c>
      <c r="C55">
        <v>14</v>
      </c>
      <c r="D55">
        <v>98</v>
      </c>
    </row>
    <row r="56" spans="1:4" x14ac:dyDescent="0.25">
      <c r="A56" t="s">
        <v>24</v>
      </c>
      <c r="B56" t="s">
        <v>21</v>
      </c>
      <c r="C56">
        <v>17</v>
      </c>
      <c r="D56">
        <v>96</v>
      </c>
    </row>
    <row r="57" spans="1:4" x14ac:dyDescent="0.25">
      <c r="A57" t="s">
        <v>24</v>
      </c>
      <c r="B57" t="s">
        <v>21</v>
      </c>
      <c r="C57">
        <v>18</v>
      </c>
      <c r="D57">
        <v>95</v>
      </c>
    </row>
    <row r="58" spans="1:4" x14ac:dyDescent="0.25">
      <c r="A58" t="s">
        <v>24</v>
      </c>
      <c r="B58" t="s">
        <v>21</v>
      </c>
      <c r="C58">
        <v>19</v>
      </c>
      <c r="D58">
        <v>95</v>
      </c>
    </row>
    <row r="59" spans="1:4" x14ac:dyDescent="0.25">
      <c r="A59" t="s">
        <v>24</v>
      </c>
      <c r="B59" t="s">
        <v>21</v>
      </c>
      <c r="C59">
        <v>20</v>
      </c>
      <c r="D59">
        <v>95</v>
      </c>
    </row>
    <row r="60" spans="1:4" x14ac:dyDescent="0.25">
      <c r="A60" t="s">
        <v>24</v>
      </c>
      <c r="B60" t="s">
        <v>21</v>
      </c>
      <c r="C60">
        <v>21</v>
      </c>
      <c r="D60">
        <v>95</v>
      </c>
    </row>
    <row r="61" spans="1:4" x14ac:dyDescent="0.25">
      <c r="A61" t="s">
        <v>24</v>
      </c>
      <c r="B61" t="s">
        <v>21</v>
      </c>
      <c r="C61">
        <v>22</v>
      </c>
      <c r="D61">
        <v>95</v>
      </c>
    </row>
    <row r="62" spans="1:4" x14ac:dyDescent="0.25">
      <c r="A62" t="s">
        <v>24</v>
      </c>
      <c r="B62" t="s">
        <v>21</v>
      </c>
      <c r="C62">
        <v>23</v>
      </c>
      <c r="D62">
        <v>96</v>
      </c>
    </row>
    <row r="63" spans="1:4" x14ac:dyDescent="0.25">
      <c r="A63" t="s">
        <v>24</v>
      </c>
      <c r="B63" t="s">
        <v>21</v>
      </c>
      <c r="C63">
        <v>24</v>
      </c>
      <c r="D63">
        <v>95</v>
      </c>
    </row>
    <row r="64" spans="1:4" x14ac:dyDescent="0.25">
      <c r="A64" t="s">
        <v>24</v>
      </c>
      <c r="B64" t="s">
        <v>21</v>
      </c>
      <c r="C64">
        <v>25</v>
      </c>
      <c r="D64">
        <v>93</v>
      </c>
    </row>
    <row r="65" spans="1:4" x14ac:dyDescent="0.25">
      <c r="A65" t="s">
        <v>26</v>
      </c>
      <c r="B65" t="s">
        <v>27</v>
      </c>
      <c r="C65" t="s">
        <v>26</v>
      </c>
      <c r="D65">
        <f>newEC_conversion!C3</f>
        <v>103.01399999999998</v>
      </c>
    </row>
    <row r="66" spans="1:4" x14ac:dyDescent="0.25">
      <c r="A66" t="s">
        <v>26</v>
      </c>
      <c r="B66" t="s">
        <v>18</v>
      </c>
      <c r="C66" t="s">
        <v>26</v>
      </c>
      <c r="D66">
        <f>transport!A2</f>
        <v>4.8000000000000001E-2</v>
      </c>
    </row>
    <row r="67" spans="1:4" x14ac:dyDescent="0.25">
      <c r="A67" t="s">
        <v>26</v>
      </c>
      <c r="B67" t="s">
        <v>19</v>
      </c>
      <c r="C67" t="s">
        <v>26</v>
      </c>
      <c r="D67">
        <f>transport!B2</f>
        <v>3.7647058823529415E-2</v>
      </c>
    </row>
    <row r="68" spans="1:4" x14ac:dyDescent="0.25">
      <c r="A68" t="s">
        <v>26</v>
      </c>
      <c r="B68" t="s">
        <v>64</v>
      </c>
      <c r="C68" t="s">
        <v>26</v>
      </c>
      <c r="D68">
        <f>fossils!B4</f>
        <v>-1481.2775999999999</v>
      </c>
    </row>
    <row r="69" spans="1:4" x14ac:dyDescent="0.25">
      <c r="A69" t="s">
        <v>26</v>
      </c>
      <c r="B69" t="s">
        <v>33</v>
      </c>
      <c r="C69" t="s">
        <v>26</v>
      </c>
      <c r="D69">
        <f>fossils!B7</f>
        <v>2286.0771999999997</v>
      </c>
    </row>
    <row r="70" spans="1:4" x14ac:dyDescent="0.25">
      <c r="A70" s="5" t="s">
        <v>26</v>
      </c>
      <c r="B70" s="5" t="s">
        <v>66</v>
      </c>
      <c r="C70" s="5" t="s">
        <v>26</v>
      </c>
      <c r="D70" s="5">
        <f>fossils!B10</f>
        <v>2025.8635999999999</v>
      </c>
    </row>
    <row r="71" spans="1:4" x14ac:dyDescent="0.25">
      <c r="A71" s="5" t="s">
        <v>92</v>
      </c>
      <c r="B71" s="5" t="s">
        <v>96</v>
      </c>
      <c r="C71" s="5" t="str">
        <f>LUC!A2</f>
        <v>SE01</v>
      </c>
      <c r="D71" s="5">
        <f>LUC!G2</f>
        <v>655</v>
      </c>
    </row>
    <row r="72" spans="1:4" x14ac:dyDescent="0.25">
      <c r="A72" s="5" t="s">
        <v>92</v>
      </c>
      <c r="B72" s="5" t="s">
        <v>96</v>
      </c>
      <c r="C72" s="5" t="str">
        <f>LUC!A3</f>
        <v>SE02</v>
      </c>
      <c r="D72" s="5">
        <f>LUC!G3</f>
        <v>518</v>
      </c>
    </row>
    <row r="73" spans="1:4" x14ac:dyDescent="0.25">
      <c r="A73" s="5" t="s">
        <v>92</v>
      </c>
      <c r="B73" s="5" t="s">
        <v>96</v>
      </c>
      <c r="C73" s="5" t="str">
        <f>LUC!A4</f>
        <v>SE04</v>
      </c>
      <c r="D73" s="5">
        <f>LUC!G4</f>
        <v>1042.5</v>
      </c>
    </row>
    <row r="74" spans="1:4" x14ac:dyDescent="0.25">
      <c r="A74" s="5" t="s">
        <v>92</v>
      </c>
      <c r="B74" s="5" t="s">
        <v>96</v>
      </c>
      <c r="C74" s="5" t="str">
        <f>LUC!A5</f>
        <v>SE06</v>
      </c>
      <c r="D74" s="5">
        <f>LUC!G5</f>
        <v>896.00000000000011</v>
      </c>
    </row>
    <row r="75" spans="1:4" x14ac:dyDescent="0.25">
      <c r="A75" s="5" t="s">
        <v>92</v>
      </c>
      <c r="B75" s="5" t="s">
        <v>96</v>
      </c>
      <c r="C75" s="5" t="str">
        <f>LUC!A6</f>
        <v>SE07</v>
      </c>
      <c r="D75" s="5">
        <f>LUC!G6</f>
        <v>941.49999999999989</v>
      </c>
    </row>
    <row r="76" spans="1:4" x14ac:dyDescent="0.25">
      <c r="A76" s="5" t="s">
        <v>92</v>
      </c>
      <c r="B76" s="5" t="s">
        <v>96</v>
      </c>
      <c r="C76" s="5" t="str">
        <f>LUC!A7</f>
        <v>SE08</v>
      </c>
      <c r="D76" s="5">
        <f>LUC!G7</f>
        <v>727.00000000000011</v>
      </c>
    </row>
    <row r="77" spans="1:4" x14ac:dyDescent="0.25">
      <c r="A77" s="5" t="s">
        <v>92</v>
      </c>
      <c r="B77" s="5" t="s">
        <v>96</v>
      </c>
      <c r="C77" s="5" t="str">
        <f>LUC!A8</f>
        <v>SE09</v>
      </c>
      <c r="D77" s="5">
        <f>LUC!G8</f>
        <v>584.00000000000011</v>
      </c>
    </row>
    <row r="78" spans="1:4" x14ac:dyDescent="0.25">
      <c r="A78" s="5" t="s">
        <v>92</v>
      </c>
      <c r="B78" s="5" t="s">
        <v>96</v>
      </c>
      <c r="C78" s="5" t="str">
        <f>LUC!A9</f>
        <v>SE0A</v>
      </c>
      <c r="D78" s="5">
        <f>LUC!G9</f>
        <v>875.5</v>
      </c>
    </row>
    <row r="79" spans="1:4" x14ac:dyDescent="0.25">
      <c r="A79" s="5" t="s">
        <v>92</v>
      </c>
      <c r="B79" s="5" t="s">
        <v>97</v>
      </c>
      <c r="C79" s="5" t="str">
        <f>LUC!A2</f>
        <v>SE01</v>
      </c>
      <c r="D79">
        <f>LUC!J2</f>
        <v>-626.5</v>
      </c>
    </row>
    <row r="80" spans="1:4" x14ac:dyDescent="0.25">
      <c r="A80" s="5" t="s">
        <v>92</v>
      </c>
      <c r="B80" s="5" t="s">
        <v>97</v>
      </c>
      <c r="C80" s="5" t="str">
        <f>LUC!A3</f>
        <v>SE02</v>
      </c>
      <c r="D80" s="5">
        <f>LUC!J3</f>
        <v>-495.5</v>
      </c>
    </row>
    <row r="81" spans="1:4" x14ac:dyDescent="0.25">
      <c r="A81" s="5" t="s">
        <v>92</v>
      </c>
      <c r="B81" s="5" t="s">
        <v>97</v>
      </c>
      <c r="C81" s="5" t="str">
        <f>LUC!A4</f>
        <v>SE04</v>
      </c>
      <c r="D81" s="5">
        <f>LUC!J4</f>
        <v>-997.49999999999989</v>
      </c>
    </row>
    <row r="82" spans="1:4" x14ac:dyDescent="0.25">
      <c r="A82" s="5" t="s">
        <v>92</v>
      </c>
      <c r="B82" s="5" t="s">
        <v>97</v>
      </c>
      <c r="C82" s="5" t="str">
        <f>LUC!A5</f>
        <v>SE06</v>
      </c>
      <c r="D82" s="5">
        <f>LUC!J5</f>
        <v>-857.49999999999989</v>
      </c>
    </row>
    <row r="83" spans="1:4" x14ac:dyDescent="0.25">
      <c r="A83" s="5" t="s">
        <v>92</v>
      </c>
      <c r="B83" s="5" t="s">
        <v>97</v>
      </c>
      <c r="C83" s="5" t="str">
        <f>LUC!A6</f>
        <v>SE07</v>
      </c>
      <c r="D83" s="5">
        <f>LUC!J6</f>
        <v>-901.50000000000011</v>
      </c>
    </row>
    <row r="84" spans="1:4" x14ac:dyDescent="0.25">
      <c r="A84" s="5" t="s">
        <v>92</v>
      </c>
      <c r="B84" s="5" t="s">
        <v>97</v>
      </c>
      <c r="C84" s="5" t="str">
        <f>LUC!A7</f>
        <v>SE08</v>
      </c>
      <c r="D84" s="5">
        <f>LUC!J7</f>
        <v>-695.00000000000011</v>
      </c>
    </row>
    <row r="85" spans="1:4" x14ac:dyDescent="0.25">
      <c r="A85" s="5" t="s">
        <v>92</v>
      </c>
      <c r="B85" s="5" t="s">
        <v>97</v>
      </c>
      <c r="C85" s="5" t="str">
        <f>LUC!A8</f>
        <v>SE09</v>
      </c>
      <c r="D85" s="5">
        <f>LUC!J8</f>
        <v>-558.5</v>
      </c>
    </row>
    <row r="86" spans="1:4" x14ac:dyDescent="0.25">
      <c r="A86" s="5" t="s">
        <v>92</v>
      </c>
      <c r="B86" s="5" t="s">
        <v>97</v>
      </c>
      <c r="C86" s="5" t="str">
        <f>LUC!A9</f>
        <v>SE0A</v>
      </c>
      <c r="D86" s="5">
        <f>LUC!J9</f>
        <v>-838.00000000000011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L8" sqref="L8"/>
    </sheetView>
  </sheetViews>
  <sheetFormatPr defaultRowHeight="15" x14ac:dyDescent="0.25"/>
  <cols>
    <col min="4" max="4" width="9.140625" style="5"/>
    <col min="7" max="7" width="9.140625" style="27"/>
    <col min="10" max="10" width="9.140625" style="27"/>
  </cols>
  <sheetData>
    <row r="1" spans="1:10" x14ac:dyDescent="0.25">
      <c r="A1" s="4" t="s">
        <v>55</v>
      </c>
      <c r="B1" t="s">
        <v>53</v>
      </c>
      <c r="C1" t="s">
        <v>54</v>
      </c>
      <c r="D1" s="5" t="s">
        <v>95</v>
      </c>
      <c r="E1" t="s">
        <v>96</v>
      </c>
      <c r="F1" t="s">
        <v>91</v>
      </c>
      <c r="G1" s="27" t="s">
        <v>93</v>
      </c>
      <c r="H1" t="s">
        <v>97</v>
      </c>
      <c r="I1" t="s">
        <v>98</v>
      </c>
      <c r="J1" s="27" t="s">
        <v>93</v>
      </c>
    </row>
    <row r="2" spans="1:10" x14ac:dyDescent="0.25">
      <c r="A2" s="5" t="s">
        <v>56</v>
      </c>
      <c r="B2" s="2">
        <v>12.53</v>
      </c>
      <c r="C2" s="3">
        <v>25.63</v>
      </c>
      <c r="D2" s="5">
        <v>0</v>
      </c>
      <c r="E2">
        <f>C2-B2</f>
        <v>13.1</v>
      </c>
      <c r="F2">
        <f>E2/20</f>
        <v>0.65500000000000003</v>
      </c>
      <c r="G2" s="27">
        <f>F2*1000</f>
        <v>655</v>
      </c>
      <c r="H2">
        <f>D2-B2</f>
        <v>-12.53</v>
      </c>
      <c r="I2">
        <f>H2/20</f>
        <v>-0.62649999999999995</v>
      </c>
      <c r="J2" s="27">
        <f>I2*1000</f>
        <v>-626.5</v>
      </c>
    </row>
    <row r="3" spans="1:10" x14ac:dyDescent="0.25">
      <c r="A3" s="5" t="s">
        <v>57</v>
      </c>
      <c r="B3" s="2">
        <v>9.91</v>
      </c>
      <c r="C3" s="3">
        <v>20.27</v>
      </c>
      <c r="D3" s="5">
        <v>0</v>
      </c>
      <c r="E3" s="5">
        <f t="shared" ref="E3:E9" si="0">C3-B3</f>
        <v>10.36</v>
      </c>
      <c r="F3" s="5">
        <f t="shared" ref="F3:F9" si="1">E3/20</f>
        <v>0.51800000000000002</v>
      </c>
      <c r="G3" s="27">
        <f t="shared" ref="G3:G9" si="2">F3*1000</f>
        <v>518</v>
      </c>
      <c r="H3" s="5">
        <f t="shared" ref="H3:H9" si="3">D3-B3</f>
        <v>-9.91</v>
      </c>
      <c r="I3">
        <f>H3/20</f>
        <v>-0.4955</v>
      </c>
      <c r="J3" s="27">
        <f t="shared" ref="J3:J9" si="4">I3*1000</f>
        <v>-495.5</v>
      </c>
    </row>
    <row r="4" spans="1:10" x14ac:dyDescent="0.25">
      <c r="A4" s="5" t="s">
        <v>58</v>
      </c>
      <c r="B4" s="2">
        <v>19.95</v>
      </c>
      <c r="C4" s="3">
        <v>40.799999999999997</v>
      </c>
      <c r="D4" s="5">
        <v>0</v>
      </c>
      <c r="E4" s="5">
        <f t="shared" si="0"/>
        <v>20.849999999999998</v>
      </c>
      <c r="F4" s="5">
        <f t="shared" si="1"/>
        <v>1.0425</v>
      </c>
      <c r="G4" s="27">
        <f t="shared" si="2"/>
        <v>1042.5</v>
      </c>
      <c r="H4" s="5">
        <f t="shared" si="3"/>
        <v>-19.95</v>
      </c>
      <c r="I4" s="5">
        <f t="shared" ref="I4:I9" si="5">H4/20</f>
        <v>-0.99749999999999994</v>
      </c>
      <c r="J4" s="27">
        <f t="shared" si="4"/>
        <v>-997.49999999999989</v>
      </c>
    </row>
    <row r="5" spans="1:10" x14ac:dyDescent="0.25">
      <c r="A5" s="5" t="s">
        <v>59</v>
      </c>
      <c r="B5" s="2">
        <v>17.149999999999999</v>
      </c>
      <c r="C5" s="3">
        <v>35.07</v>
      </c>
      <c r="D5" s="5">
        <v>0</v>
      </c>
      <c r="E5" s="5">
        <f t="shared" si="0"/>
        <v>17.920000000000002</v>
      </c>
      <c r="F5" s="5">
        <f t="shared" si="1"/>
        <v>0.89600000000000013</v>
      </c>
      <c r="G5" s="27">
        <f t="shared" si="2"/>
        <v>896.00000000000011</v>
      </c>
      <c r="H5" s="5">
        <f t="shared" si="3"/>
        <v>-17.149999999999999</v>
      </c>
      <c r="I5" s="5">
        <f t="shared" si="5"/>
        <v>-0.85749999999999993</v>
      </c>
      <c r="J5" s="27">
        <f t="shared" si="4"/>
        <v>-857.49999999999989</v>
      </c>
    </row>
    <row r="6" spans="1:10" x14ac:dyDescent="0.25">
      <c r="A6" s="5" t="s">
        <v>60</v>
      </c>
      <c r="B6" s="2">
        <v>18.03</v>
      </c>
      <c r="C6" s="3">
        <v>36.86</v>
      </c>
      <c r="D6" s="5">
        <v>0</v>
      </c>
      <c r="E6" s="5">
        <f t="shared" si="0"/>
        <v>18.829999999999998</v>
      </c>
      <c r="F6" s="5">
        <f t="shared" si="1"/>
        <v>0.94149999999999989</v>
      </c>
      <c r="G6" s="27">
        <f t="shared" si="2"/>
        <v>941.49999999999989</v>
      </c>
      <c r="H6" s="5">
        <f t="shared" si="3"/>
        <v>-18.03</v>
      </c>
      <c r="I6" s="5">
        <f t="shared" si="5"/>
        <v>-0.90150000000000008</v>
      </c>
      <c r="J6" s="27">
        <f t="shared" si="4"/>
        <v>-901.50000000000011</v>
      </c>
    </row>
    <row r="7" spans="1:10" x14ac:dyDescent="0.25">
      <c r="A7" s="5" t="s">
        <v>61</v>
      </c>
      <c r="B7" s="2">
        <v>13.9</v>
      </c>
      <c r="C7" s="3">
        <v>28.44</v>
      </c>
      <c r="D7" s="5">
        <v>0</v>
      </c>
      <c r="E7" s="5">
        <f t="shared" si="0"/>
        <v>14.540000000000001</v>
      </c>
      <c r="F7" s="5">
        <f t="shared" si="1"/>
        <v>0.72700000000000009</v>
      </c>
      <c r="G7" s="27">
        <f t="shared" si="2"/>
        <v>727.00000000000011</v>
      </c>
      <c r="H7" s="5">
        <f t="shared" si="3"/>
        <v>-13.9</v>
      </c>
      <c r="I7" s="5">
        <f t="shared" si="5"/>
        <v>-0.69500000000000006</v>
      </c>
      <c r="J7" s="27">
        <f t="shared" si="4"/>
        <v>-695.00000000000011</v>
      </c>
    </row>
    <row r="8" spans="1:10" x14ac:dyDescent="0.25">
      <c r="A8" s="5" t="s">
        <v>62</v>
      </c>
      <c r="B8" s="2">
        <v>11.17</v>
      </c>
      <c r="C8" s="3">
        <v>22.85</v>
      </c>
      <c r="D8" s="5">
        <v>0</v>
      </c>
      <c r="E8" s="5">
        <f t="shared" si="0"/>
        <v>11.680000000000001</v>
      </c>
      <c r="F8" s="5">
        <f t="shared" si="1"/>
        <v>0.58400000000000007</v>
      </c>
      <c r="G8" s="27">
        <f t="shared" si="2"/>
        <v>584.00000000000011</v>
      </c>
      <c r="H8" s="5">
        <f t="shared" si="3"/>
        <v>-11.17</v>
      </c>
      <c r="I8" s="5">
        <f t="shared" si="5"/>
        <v>-0.5585</v>
      </c>
      <c r="J8" s="27">
        <f t="shared" si="4"/>
        <v>-558.5</v>
      </c>
    </row>
    <row r="9" spans="1:10" x14ac:dyDescent="0.25">
      <c r="A9" s="5" t="s">
        <v>63</v>
      </c>
      <c r="B9" s="2">
        <v>16.760000000000002</v>
      </c>
      <c r="C9" s="3">
        <v>34.270000000000003</v>
      </c>
      <c r="D9" s="5">
        <v>0</v>
      </c>
      <c r="E9" s="5">
        <f t="shared" si="0"/>
        <v>17.510000000000002</v>
      </c>
      <c r="F9" s="5">
        <f t="shared" si="1"/>
        <v>0.87550000000000006</v>
      </c>
      <c r="G9" s="27">
        <f t="shared" si="2"/>
        <v>875.5</v>
      </c>
      <c r="H9" s="5">
        <f t="shared" si="3"/>
        <v>-16.760000000000002</v>
      </c>
      <c r="I9" s="5">
        <f t="shared" si="5"/>
        <v>-0.83800000000000008</v>
      </c>
      <c r="J9" s="27">
        <f t="shared" si="4"/>
        <v>-838.00000000000011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7" workbookViewId="0">
      <selection activeCell="F33" sqref="F33"/>
    </sheetView>
  </sheetViews>
  <sheetFormatPr defaultRowHeight="15" x14ac:dyDescent="0.25"/>
  <sheetData>
    <row r="1" spans="1:3" x14ac:dyDescent="0.25">
      <c r="A1" t="s">
        <v>88</v>
      </c>
      <c r="B1" t="s">
        <v>89</v>
      </c>
      <c r="C1" t="s">
        <v>90</v>
      </c>
    </row>
    <row r="2" spans="1:3" x14ac:dyDescent="0.25">
      <c r="A2" s="5" t="s">
        <v>56</v>
      </c>
      <c r="B2" s="5">
        <v>1</v>
      </c>
      <c r="C2" s="6" t="s">
        <v>67</v>
      </c>
    </row>
    <row r="3" spans="1:3" x14ac:dyDescent="0.25">
      <c r="A3" s="5" t="s">
        <v>57</v>
      </c>
      <c r="B3" s="5">
        <v>3</v>
      </c>
      <c r="C3" s="7" t="s">
        <v>68</v>
      </c>
    </row>
    <row r="4" spans="1:3" x14ac:dyDescent="0.25">
      <c r="A4" s="5" t="s">
        <v>57</v>
      </c>
      <c r="B4" s="5">
        <v>4</v>
      </c>
      <c r="C4" s="8" t="s">
        <v>69</v>
      </c>
    </row>
    <row r="5" spans="1:3" x14ac:dyDescent="0.25">
      <c r="A5" s="5" t="s">
        <v>57</v>
      </c>
      <c r="B5" s="5">
        <v>5</v>
      </c>
      <c r="C5" s="9" t="s">
        <v>70</v>
      </c>
    </row>
    <row r="6" spans="1:3" x14ac:dyDescent="0.25">
      <c r="A6" s="5" t="s">
        <v>62</v>
      </c>
      <c r="B6" s="5">
        <v>6</v>
      </c>
      <c r="C6" s="10" t="s">
        <v>71</v>
      </c>
    </row>
    <row r="7" spans="1:3" x14ac:dyDescent="0.25">
      <c r="A7" s="5" t="s">
        <v>62</v>
      </c>
      <c r="B7" s="5">
        <v>7</v>
      </c>
      <c r="C7" s="11" t="s">
        <v>72</v>
      </c>
    </row>
    <row r="8" spans="1:3" x14ac:dyDescent="0.25">
      <c r="A8" s="5" t="s">
        <v>62</v>
      </c>
      <c r="B8" s="5">
        <v>8</v>
      </c>
      <c r="C8" s="12" t="s">
        <v>73</v>
      </c>
    </row>
    <row r="9" spans="1:3" x14ac:dyDescent="0.25">
      <c r="A9" s="5" t="s">
        <v>62</v>
      </c>
      <c r="B9" s="5">
        <v>9</v>
      </c>
      <c r="C9" s="13" t="s">
        <v>74</v>
      </c>
    </row>
    <row r="10" spans="1:3" x14ac:dyDescent="0.25">
      <c r="A10" s="5" t="s">
        <v>58</v>
      </c>
      <c r="B10" s="5">
        <v>10</v>
      </c>
      <c r="C10" s="14" t="s">
        <v>75</v>
      </c>
    </row>
    <row r="11" spans="1:3" x14ac:dyDescent="0.25">
      <c r="A11" s="5" t="s">
        <v>58</v>
      </c>
      <c r="B11" s="5">
        <v>12</v>
      </c>
      <c r="C11" s="15" t="s">
        <v>76</v>
      </c>
    </row>
    <row r="12" spans="1:3" x14ac:dyDescent="0.25">
      <c r="A12" s="5" t="s">
        <v>63</v>
      </c>
      <c r="B12" s="5">
        <v>13</v>
      </c>
      <c r="C12" s="16" t="s">
        <v>77</v>
      </c>
    </row>
    <row r="13" spans="1:3" x14ac:dyDescent="0.25">
      <c r="A13" s="5" t="s">
        <v>63</v>
      </c>
      <c r="B13" s="5">
        <v>14</v>
      </c>
      <c r="C13" s="17" t="s">
        <v>78</v>
      </c>
    </row>
    <row r="14" spans="1:3" x14ac:dyDescent="0.25">
      <c r="A14" s="5" t="s">
        <v>59</v>
      </c>
      <c r="B14" s="5">
        <v>17</v>
      </c>
      <c r="C14" s="18" t="s">
        <v>79</v>
      </c>
    </row>
    <row r="15" spans="1:3" x14ac:dyDescent="0.25">
      <c r="A15" s="5" t="s">
        <v>57</v>
      </c>
      <c r="B15" s="5">
        <v>18</v>
      </c>
      <c r="C15" s="19" t="s">
        <v>80</v>
      </c>
    </row>
    <row r="16" spans="1:3" x14ac:dyDescent="0.25">
      <c r="A16" s="5" t="s">
        <v>57</v>
      </c>
      <c r="B16" s="5">
        <v>19</v>
      </c>
      <c r="C16" s="20" t="s">
        <v>81</v>
      </c>
    </row>
    <row r="17" spans="1:3" x14ac:dyDescent="0.25">
      <c r="A17" s="5" t="s">
        <v>59</v>
      </c>
      <c r="B17" s="5">
        <v>20</v>
      </c>
      <c r="C17" s="21" t="s">
        <v>82</v>
      </c>
    </row>
    <row r="18" spans="1:3" x14ac:dyDescent="0.25">
      <c r="A18" s="5" t="s">
        <v>59</v>
      </c>
      <c r="B18" s="5">
        <v>21</v>
      </c>
      <c r="C18" s="22" t="s">
        <v>83</v>
      </c>
    </row>
    <row r="19" spans="1:3" x14ac:dyDescent="0.25">
      <c r="A19" s="5" t="s">
        <v>60</v>
      </c>
      <c r="B19" s="5">
        <v>22</v>
      </c>
      <c r="C19" s="23" t="s">
        <v>84</v>
      </c>
    </row>
    <row r="20" spans="1:3" x14ac:dyDescent="0.25">
      <c r="A20" s="5" t="s">
        <v>60</v>
      </c>
      <c r="B20" s="5">
        <v>23</v>
      </c>
      <c r="C20" s="24" t="s">
        <v>85</v>
      </c>
    </row>
    <row r="21" spans="1:3" x14ac:dyDescent="0.25">
      <c r="A21" s="5" t="s">
        <v>61</v>
      </c>
      <c r="B21" s="5">
        <v>24</v>
      </c>
      <c r="C21" s="25" t="s">
        <v>86</v>
      </c>
    </row>
    <row r="22" spans="1:3" x14ac:dyDescent="0.25">
      <c r="A22" s="5" t="s">
        <v>61</v>
      </c>
      <c r="B22" s="5">
        <v>25</v>
      </c>
      <c r="C22" s="2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110" zoomScaleNormal="110" workbookViewId="0">
      <selection activeCell="D3" sqref="D3"/>
    </sheetView>
  </sheetViews>
  <sheetFormatPr defaultRowHeight="15" x14ac:dyDescent="0.25"/>
  <sheetData>
    <row r="1" spans="1:5" x14ac:dyDescent="0.25">
      <c r="A1" t="s">
        <v>0</v>
      </c>
      <c r="B1" t="s">
        <v>1</v>
      </c>
    </row>
    <row r="2" spans="1:5" x14ac:dyDescent="0.25">
      <c r="A2">
        <v>1</v>
      </c>
      <c r="B2">
        <v>95</v>
      </c>
    </row>
    <row r="3" spans="1:5" x14ac:dyDescent="0.25">
      <c r="A3">
        <v>3</v>
      </c>
      <c r="B3">
        <v>95</v>
      </c>
      <c r="D3" t="s">
        <v>28</v>
      </c>
      <c r="E3" t="s">
        <v>2</v>
      </c>
    </row>
    <row r="4" spans="1:5" x14ac:dyDescent="0.25">
      <c r="A4">
        <v>4</v>
      </c>
      <c r="B4">
        <v>95</v>
      </c>
    </row>
    <row r="5" spans="1:5" x14ac:dyDescent="0.25">
      <c r="A5">
        <v>5</v>
      </c>
      <c r="B5">
        <v>96</v>
      </c>
    </row>
    <row r="6" spans="1:5" x14ac:dyDescent="0.25">
      <c r="A6">
        <v>6</v>
      </c>
      <c r="B6">
        <v>99</v>
      </c>
    </row>
    <row r="7" spans="1:5" x14ac:dyDescent="0.25">
      <c r="A7">
        <v>7</v>
      </c>
      <c r="B7">
        <v>98</v>
      </c>
    </row>
    <row r="8" spans="1:5" x14ac:dyDescent="0.25">
      <c r="A8">
        <v>8</v>
      </c>
      <c r="B8">
        <v>97</v>
      </c>
    </row>
    <row r="9" spans="1:5" x14ac:dyDescent="0.25">
      <c r="A9">
        <v>9</v>
      </c>
      <c r="B9">
        <v>96</v>
      </c>
    </row>
    <row r="10" spans="1:5" x14ac:dyDescent="0.25">
      <c r="A10">
        <v>10</v>
      </c>
      <c r="B10">
        <v>98</v>
      </c>
    </row>
    <row r="11" spans="1:5" x14ac:dyDescent="0.25">
      <c r="A11">
        <v>12</v>
      </c>
      <c r="B11">
        <v>99</v>
      </c>
    </row>
    <row r="12" spans="1:5" x14ac:dyDescent="0.25">
      <c r="A12">
        <v>13</v>
      </c>
      <c r="B12">
        <v>99</v>
      </c>
    </row>
    <row r="13" spans="1:5" x14ac:dyDescent="0.25">
      <c r="A13">
        <v>14</v>
      </c>
      <c r="B13">
        <v>98</v>
      </c>
    </row>
    <row r="14" spans="1:5" x14ac:dyDescent="0.25">
      <c r="A14">
        <v>17</v>
      </c>
      <c r="B14">
        <v>96</v>
      </c>
    </row>
    <row r="15" spans="1:5" x14ac:dyDescent="0.25">
      <c r="A15">
        <v>18</v>
      </c>
      <c r="B15">
        <v>95</v>
      </c>
    </row>
    <row r="16" spans="1:5" x14ac:dyDescent="0.25">
      <c r="A16">
        <v>19</v>
      </c>
      <c r="B16">
        <v>95</v>
      </c>
    </row>
    <row r="17" spans="1:2" x14ac:dyDescent="0.25">
      <c r="A17">
        <v>20</v>
      </c>
      <c r="B17">
        <v>95</v>
      </c>
    </row>
    <row r="18" spans="1:2" x14ac:dyDescent="0.25">
      <c r="A18">
        <v>21</v>
      </c>
      <c r="B18">
        <v>95</v>
      </c>
    </row>
    <row r="19" spans="1:2" x14ac:dyDescent="0.25">
      <c r="A19">
        <v>22</v>
      </c>
      <c r="B19">
        <v>95</v>
      </c>
    </row>
    <row r="20" spans="1:2" x14ac:dyDescent="0.25">
      <c r="A20">
        <v>23</v>
      </c>
      <c r="B20">
        <v>96</v>
      </c>
    </row>
    <row r="21" spans="1:2" x14ac:dyDescent="0.25">
      <c r="A21">
        <v>24</v>
      </c>
      <c r="B21">
        <v>95</v>
      </c>
    </row>
    <row r="22" spans="1:2" x14ac:dyDescent="0.25">
      <c r="A22">
        <v>25</v>
      </c>
      <c r="B22">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08" workbookViewId="0">
      <selection activeCell="H12" sqref="H12"/>
    </sheetView>
  </sheetViews>
  <sheetFormatPr defaultRowHeight="15" x14ac:dyDescent="0.25"/>
  <sheetData>
    <row r="1" spans="1:6" x14ac:dyDescent="0.25">
      <c r="A1" t="s">
        <v>4</v>
      </c>
      <c r="B1" t="s">
        <v>16</v>
      </c>
      <c r="C1" t="s">
        <v>15</v>
      </c>
    </row>
    <row r="2" spans="1:6" x14ac:dyDescent="0.25">
      <c r="A2" t="s">
        <v>5</v>
      </c>
      <c r="B2">
        <v>4.3</v>
      </c>
      <c r="C2">
        <f>B2*21.24</f>
        <v>91.331999999999994</v>
      </c>
    </row>
    <row r="3" spans="1:6" x14ac:dyDescent="0.25">
      <c r="A3" t="s">
        <v>6</v>
      </c>
      <c r="B3">
        <v>3.3</v>
      </c>
      <c r="C3">
        <f t="shared" ref="C3:C9" si="0">B3*21.24</f>
        <v>70.091999999999985</v>
      </c>
    </row>
    <row r="4" spans="1:6" x14ac:dyDescent="0.25">
      <c r="A4" t="s">
        <v>7</v>
      </c>
      <c r="B4">
        <v>0.27</v>
      </c>
      <c r="C4">
        <f t="shared" si="0"/>
        <v>5.7347999999999999</v>
      </c>
    </row>
    <row r="5" spans="1:6" x14ac:dyDescent="0.25">
      <c r="A5" t="s">
        <v>8</v>
      </c>
      <c r="B5">
        <v>1.6</v>
      </c>
      <c r="C5">
        <f t="shared" si="0"/>
        <v>33.984000000000002</v>
      </c>
    </row>
    <row r="6" spans="1:6" x14ac:dyDescent="0.25">
      <c r="A6" t="s">
        <v>9</v>
      </c>
      <c r="B6">
        <v>0.22</v>
      </c>
      <c r="C6">
        <f t="shared" si="0"/>
        <v>4.6727999999999996</v>
      </c>
    </row>
    <row r="7" spans="1:6" x14ac:dyDescent="0.25">
      <c r="A7" t="s">
        <v>10</v>
      </c>
      <c r="B7">
        <v>0.1</v>
      </c>
      <c r="C7">
        <f t="shared" si="0"/>
        <v>2.1240000000000001</v>
      </c>
    </row>
    <row r="8" spans="1:6" x14ac:dyDescent="0.25">
      <c r="A8" t="s">
        <v>11</v>
      </c>
      <c r="B8">
        <v>131</v>
      </c>
      <c r="C8">
        <f t="shared" si="0"/>
        <v>2782.4399999999996</v>
      </c>
    </row>
    <row r="9" spans="1:6" x14ac:dyDescent="0.25">
      <c r="A9" t="s">
        <v>12</v>
      </c>
      <c r="B9">
        <v>-21</v>
      </c>
      <c r="C9">
        <f t="shared" si="0"/>
        <v>-446.03999999999996</v>
      </c>
    </row>
    <row r="10" spans="1:6" x14ac:dyDescent="0.25">
      <c r="A10" t="s">
        <v>14</v>
      </c>
      <c r="B10">
        <f>SUM(B2:B9)</f>
        <v>119.78999999999999</v>
      </c>
      <c r="C10">
        <f>SUM(C2:C9)</f>
        <v>2544.3395999999998</v>
      </c>
    </row>
    <row r="12" spans="1:6" ht="409.5" x14ac:dyDescent="0.25">
      <c r="E12" s="1" t="s">
        <v>3</v>
      </c>
      <c r="F12"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6" sqref="C6"/>
    </sheetView>
  </sheetViews>
  <sheetFormatPr defaultRowHeight="15" x14ac:dyDescent="0.25"/>
  <cols>
    <col min="3" max="3" width="11.5703125" bestFit="1" customWidth="1"/>
  </cols>
  <sheetData>
    <row r="1" spans="1:3" x14ac:dyDescent="0.25">
      <c r="A1" t="s">
        <v>29</v>
      </c>
    </row>
    <row r="2" spans="1:3" x14ac:dyDescent="0.25">
      <c r="A2" t="s">
        <v>31</v>
      </c>
      <c r="B2" t="s">
        <v>30</v>
      </c>
      <c r="C2" t="s">
        <v>32</v>
      </c>
    </row>
    <row r="3" spans="1:3" x14ac:dyDescent="0.25">
      <c r="A3">
        <v>4.8499999999999996</v>
      </c>
      <c r="B3">
        <v>21.24</v>
      </c>
      <c r="C3">
        <f>A3*B3</f>
        <v>103.01399999999998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workbookViewId="0">
      <selection activeCell="O21" sqref="O21"/>
    </sheetView>
  </sheetViews>
  <sheetFormatPr defaultRowHeight="15" x14ac:dyDescent="0.25"/>
  <sheetData>
    <row r="1" spans="1:15" x14ac:dyDescent="0.25">
      <c r="A1" t="s">
        <v>34</v>
      </c>
      <c r="B1" t="s">
        <v>35</v>
      </c>
      <c r="C1" t="s">
        <v>36</v>
      </c>
      <c r="D1" t="s">
        <v>37</v>
      </c>
      <c r="E1" t="s">
        <v>34</v>
      </c>
      <c r="F1" t="s">
        <v>38</v>
      </c>
      <c r="G1" t="s">
        <v>39</v>
      </c>
      <c r="H1" t="s">
        <v>35</v>
      </c>
      <c r="I1" t="s">
        <v>40</v>
      </c>
      <c r="J1" t="s">
        <v>41</v>
      </c>
      <c r="K1" t="s">
        <v>42</v>
      </c>
      <c r="L1" t="s">
        <v>43</v>
      </c>
      <c r="M1" t="s">
        <v>35</v>
      </c>
      <c r="N1" t="s">
        <v>39</v>
      </c>
      <c r="O1" t="s">
        <v>33</v>
      </c>
    </row>
    <row r="2" spans="1:15" x14ac:dyDescent="0.25">
      <c r="A2" t="s">
        <v>34</v>
      </c>
      <c r="B2" t="s">
        <v>44</v>
      </c>
      <c r="C2" t="s">
        <v>45</v>
      </c>
      <c r="D2" t="s">
        <v>46</v>
      </c>
      <c r="E2" t="s">
        <v>47</v>
      </c>
      <c r="F2" t="s">
        <v>48</v>
      </c>
      <c r="G2" t="s">
        <v>49</v>
      </c>
      <c r="H2" t="s">
        <v>50</v>
      </c>
      <c r="I2" t="s">
        <v>51</v>
      </c>
    </row>
    <row r="3" spans="1:15" x14ac:dyDescent="0.25">
      <c r="B3" t="s">
        <v>52</v>
      </c>
    </row>
    <row r="4" spans="1:15" x14ac:dyDescent="0.25">
      <c r="B4">
        <f>-69.74*21.24</f>
        <v>-1481.2775999999999</v>
      </c>
    </row>
    <row r="6" spans="1:15" x14ac:dyDescent="0.25">
      <c r="B6" t="s">
        <v>65</v>
      </c>
      <c r="C6" t="s">
        <v>103</v>
      </c>
      <c r="F6" s="28"/>
      <c r="H6" t="s">
        <v>102</v>
      </c>
    </row>
    <row r="7" spans="1:15" x14ac:dyDescent="0.25">
      <c r="B7">
        <f>69.74*32.78</f>
        <v>2286.0771999999997</v>
      </c>
    </row>
    <row r="9" spans="1:15" x14ac:dyDescent="0.25">
      <c r="B9" t="s">
        <v>99</v>
      </c>
      <c r="C9" t="s">
        <v>101</v>
      </c>
      <c r="F9" s="28"/>
      <c r="H9" t="s">
        <v>100</v>
      </c>
    </row>
    <row r="10" spans="1:15" x14ac:dyDescent="0.25">
      <c r="B10">
        <f>56.62*35.78</f>
        <v>2025.8635999999999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sheetData>
    <row r="1" spans="1:3" x14ac:dyDescent="0.25">
      <c r="A1" t="s">
        <v>18</v>
      </c>
      <c r="B1" t="s">
        <v>19</v>
      </c>
      <c r="C1" t="s">
        <v>17</v>
      </c>
    </row>
    <row r="2" spans="1:3" x14ac:dyDescent="0.25">
      <c r="A2">
        <v>4.8000000000000001E-2</v>
      </c>
      <c r="B2">
        <f>A2*(0.12/0.153)</f>
        <v>3.7647058823529415E-2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8</vt:i4>
      </vt:variant>
    </vt:vector>
  </HeadingPairs>
  <TitlesOfParts>
    <vt:vector size="8" baseType="lpstr">
      <vt:lpstr>all</vt:lpstr>
      <vt:lpstr>LUC</vt:lpstr>
      <vt:lpstr>län mapping</vt:lpstr>
      <vt:lpstr>feedstock</vt:lpstr>
      <vt:lpstr>Hsu_conversion</vt:lpstr>
      <vt:lpstr>newEC_conversion</vt:lpstr>
      <vt:lpstr>fossils</vt:lpstr>
      <vt:lpstr>transport</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Nordin</dc:creator>
  <cp:lastModifiedBy>Ida Nordin</cp:lastModifiedBy>
  <dcterms:created xsi:type="dcterms:W3CDTF">2021-05-16T23:19:25Z</dcterms:created>
  <dcterms:modified xsi:type="dcterms:W3CDTF">2022-02-07T08:35:42Z</dcterms:modified>
</cp:coreProperties>
</file>