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228"/>
  <workbookPr codeName="ThisWorkbook" defaultThemeVersion="124226"/>
  <mc:AlternateContent xmlns:mc="http://schemas.openxmlformats.org/markup-compatibility/2006">
    <mc:Choice Requires="x15">
      <x15ac:absPath xmlns:x15ac="http://schemas.microsoft.com/office/spreadsheetml/2010/11/ac" url="C:\Users\User1\Desktop\"/>
    </mc:Choice>
  </mc:AlternateContent>
  <xr:revisionPtr revIDLastSave="0" documentId="10_ncr:8100000_{2810053D-BB83-4C57-949D-63C5AB181D17}" xr6:coauthVersionLast="34" xr6:coauthVersionMax="34" xr10:uidLastSave="{00000000-0000-0000-0000-000000000000}"/>
  <bookViews>
    <workbookView xWindow="1620" yWindow="2865" windowWidth="14760" windowHeight="9840" firstSheet="1" activeTab="2" xr2:uid="{00000000-000D-0000-FFFF-FFFF00000000}"/>
  </bookViews>
  <sheets>
    <sheet name="Identificacion" sheetId="9" r:id="rId1"/>
    <sheet name="Guia de Usuario" sheetId="6" r:id="rId2"/>
    <sheet name="Detalle del Riesgo" sheetId="8" r:id="rId3"/>
    <sheet name="Resumen" sheetId="2" r:id="rId4"/>
    <sheet name="Grafico" sheetId="10" r:id="rId5"/>
    <sheet name="Exposure" sheetId="5" state="hidden" r:id="rId6"/>
  </sheets>
  <definedNames>
    <definedName name="_xlnm._FilterDatabase" localSheetId="2" hidden="1">'Detalle del Riesgo'!$I$1:$I$523</definedName>
    <definedName name="_xlnm._FilterDatabase" localSheetId="3" hidden="1">Resumen!$A$11:$J$41</definedName>
    <definedName name="Exposure">Exposure!$S$4:$U$28</definedName>
    <definedName name="_xlnm.Print_Area" localSheetId="2">'Detalle del Riesgo'!$B$3:$F$521</definedName>
    <definedName name="_xlnm.Print_Area" localSheetId="1">'Guia de Usuario'!$A$3:$B$130</definedName>
    <definedName name="_xlnm.Print_Area" localSheetId="3">Resumen!$A$1:$J$41</definedName>
    <definedName name="_xlnm.Print_Titles" localSheetId="2">'Detalle del Riesgo'!$2:$2</definedName>
  </definedNames>
  <calcPr calcId="162913"/>
</workbook>
</file>

<file path=xl/calcChain.xml><?xml version="1.0" encoding="utf-8"?>
<calcChain xmlns="http://schemas.openxmlformats.org/spreadsheetml/2006/main">
  <c r="B51" i="8" l="1"/>
  <c r="B52" i="8"/>
  <c r="B53" i="8"/>
  <c r="D32" i="8"/>
  <c r="D35" i="8"/>
  <c r="D58" i="8"/>
  <c r="D61" i="8"/>
  <c r="D82" i="8"/>
  <c r="D85" i="8"/>
  <c r="D108" i="8"/>
  <c r="D111" i="8"/>
  <c r="D134" i="8"/>
  <c r="D137" i="8"/>
  <c r="D160" i="8"/>
  <c r="D163" i="8"/>
  <c r="D186" i="8"/>
  <c r="D189" i="8"/>
  <c r="D212" i="8"/>
  <c r="D215" i="8"/>
  <c r="D238" i="8"/>
  <c r="D241" i="8"/>
  <c r="D264" i="8"/>
  <c r="D267" i="8"/>
  <c r="D290" i="8"/>
  <c r="D293" i="8"/>
  <c r="D316" i="8"/>
  <c r="D319" i="8"/>
  <c r="D342" i="8"/>
  <c r="D345" i="8"/>
  <c r="D368" i="8"/>
  <c r="D371" i="8"/>
  <c r="D394" i="8"/>
  <c r="D397" i="8"/>
  <c r="D420" i="8"/>
  <c r="D423" i="8"/>
  <c r="D446" i="8"/>
  <c r="D449" i="8"/>
  <c r="D472" i="8"/>
  <c r="D475" i="8"/>
  <c r="D498" i="8"/>
  <c r="D501" i="8"/>
  <c r="H1002" i="10" l="1"/>
  <c r="H1001" i="10"/>
  <c r="H1000" i="10"/>
  <c r="H999" i="10"/>
  <c r="H998" i="10"/>
  <c r="H997" i="10"/>
  <c r="H996" i="10"/>
  <c r="H995" i="10"/>
  <c r="H994" i="10"/>
  <c r="H993" i="10"/>
  <c r="H992" i="10"/>
  <c r="H991" i="10"/>
  <c r="H990" i="10"/>
  <c r="H989" i="10"/>
  <c r="H988" i="10"/>
  <c r="H987" i="10"/>
  <c r="H986" i="10"/>
  <c r="H985" i="10"/>
  <c r="H984" i="10"/>
  <c r="H983" i="10"/>
  <c r="H982" i="10"/>
  <c r="H981" i="10"/>
  <c r="H980" i="10"/>
  <c r="H979" i="10"/>
  <c r="H978" i="10"/>
  <c r="H977" i="10"/>
  <c r="H976" i="10"/>
  <c r="H975" i="10"/>
  <c r="H974" i="10"/>
  <c r="H973" i="10"/>
  <c r="H972" i="10"/>
  <c r="H971" i="10"/>
  <c r="H970" i="10"/>
  <c r="H969" i="10"/>
  <c r="H968" i="10"/>
  <c r="H967" i="10"/>
  <c r="H966" i="10"/>
  <c r="H965" i="10"/>
  <c r="H964" i="10"/>
  <c r="H963" i="10"/>
  <c r="H962" i="10"/>
  <c r="H961" i="10"/>
  <c r="H960" i="10"/>
  <c r="H959" i="10"/>
  <c r="H958" i="10"/>
  <c r="H957" i="10"/>
  <c r="H956" i="10"/>
  <c r="H955" i="10"/>
  <c r="H954" i="10"/>
  <c r="H953" i="10"/>
  <c r="H952" i="10"/>
  <c r="H951" i="10"/>
  <c r="H950" i="10"/>
  <c r="H949" i="10"/>
  <c r="H948" i="10"/>
  <c r="H947" i="10"/>
  <c r="H946" i="10"/>
  <c r="H945" i="10"/>
  <c r="H944" i="10"/>
  <c r="H943" i="10"/>
  <c r="H942" i="10"/>
  <c r="H941" i="10"/>
  <c r="H940" i="10"/>
  <c r="H939" i="10"/>
  <c r="H938" i="10"/>
  <c r="H937" i="10"/>
  <c r="H936" i="10"/>
  <c r="H935" i="10"/>
  <c r="H934" i="10"/>
  <c r="H933" i="10"/>
  <c r="H932" i="10"/>
  <c r="H931" i="10"/>
  <c r="H930" i="10"/>
  <c r="H929" i="10"/>
  <c r="H928" i="10"/>
  <c r="H927" i="10"/>
  <c r="H926" i="10"/>
  <c r="H925" i="10"/>
  <c r="H924" i="10"/>
  <c r="H923" i="10"/>
  <c r="H922" i="10"/>
  <c r="H921" i="10"/>
  <c r="H920" i="10"/>
  <c r="H919" i="10"/>
  <c r="H918" i="10"/>
  <c r="H917" i="10"/>
  <c r="H916" i="10"/>
  <c r="H915" i="10"/>
  <c r="H914" i="10"/>
  <c r="H913" i="10"/>
  <c r="H912" i="10"/>
  <c r="H911" i="10"/>
  <c r="H910" i="10"/>
  <c r="H909" i="10"/>
  <c r="H908" i="10"/>
  <c r="H907" i="10"/>
  <c r="H906" i="10"/>
  <c r="H905" i="10"/>
  <c r="H904" i="10"/>
  <c r="H903" i="10"/>
  <c r="H902" i="10"/>
  <c r="H901" i="10"/>
  <c r="H900" i="10"/>
  <c r="H899" i="10"/>
  <c r="H898" i="10"/>
  <c r="H897" i="10"/>
  <c r="H896" i="10"/>
  <c r="H895" i="10"/>
  <c r="H894" i="10"/>
  <c r="H893" i="10"/>
  <c r="H892" i="10"/>
  <c r="H891" i="10"/>
  <c r="H890" i="10"/>
  <c r="H889" i="10"/>
  <c r="H888" i="10"/>
  <c r="H887" i="10"/>
  <c r="H886" i="10"/>
  <c r="H885" i="10"/>
  <c r="H884" i="10"/>
  <c r="H883" i="10"/>
  <c r="H882" i="10"/>
  <c r="H881" i="10"/>
  <c r="H880" i="10"/>
  <c r="H879" i="10"/>
  <c r="H878" i="10"/>
  <c r="H877" i="10"/>
  <c r="H876" i="10"/>
  <c r="H875" i="10"/>
  <c r="H874" i="10"/>
  <c r="H873" i="10"/>
  <c r="H872" i="10"/>
  <c r="H871" i="10"/>
  <c r="H870" i="10"/>
  <c r="H869" i="10"/>
  <c r="H868" i="10"/>
  <c r="H867" i="10"/>
  <c r="H866" i="10"/>
  <c r="H865" i="10"/>
  <c r="H864" i="10"/>
  <c r="H863" i="10"/>
  <c r="H862" i="10"/>
  <c r="H861" i="10"/>
  <c r="H860" i="10"/>
  <c r="H859" i="10"/>
  <c r="H858" i="10"/>
  <c r="H857" i="10"/>
  <c r="H856" i="10"/>
  <c r="H855" i="10"/>
  <c r="H854" i="10"/>
  <c r="H853" i="10"/>
  <c r="H852" i="10"/>
  <c r="H851" i="10"/>
  <c r="H850" i="10"/>
  <c r="H849" i="10"/>
  <c r="H848" i="10"/>
  <c r="H847" i="10"/>
  <c r="H846" i="10"/>
  <c r="H845" i="10"/>
  <c r="H844" i="10"/>
  <c r="H843" i="10"/>
  <c r="H842" i="10"/>
  <c r="H841" i="10"/>
  <c r="H840" i="10"/>
  <c r="H839" i="10"/>
  <c r="H838" i="10"/>
  <c r="H837" i="10"/>
  <c r="H836" i="10"/>
  <c r="H835" i="10"/>
  <c r="H834" i="10"/>
  <c r="H833" i="10"/>
  <c r="H832" i="10"/>
  <c r="H831" i="10"/>
  <c r="H830" i="10"/>
  <c r="H829" i="10"/>
  <c r="H828" i="10"/>
  <c r="H827" i="10"/>
  <c r="H826" i="10"/>
  <c r="H825" i="10"/>
  <c r="H824" i="10"/>
  <c r="H823" i="10"/>
  <c r="H822" i="10"/>
  <c r="H821" i="10"/>
  <c r="H820" i="10"/>
  <c r="H819" i="10"/>
  <c r="H818" i="10"/>
  <c r="H817" i="10"/>
  <c r="H816" i="10"/>
  <c r="H815" i="10"/>
  <c r="H814" i="10"/>
  <c r="H813" i="10"/>
  <c r="H812" i="10"/>
  <c r="H811" i="10"/>
  <c r="H810" i="10"/>
  <c r="H809" i="10"/>
  <c r="H808" i="10"/>
  <c r="H807" i="10"/>
  <c r="H806" i="10"/>
  <c r="H805" i="10"/>
  <c r="H804" i="10"/>
  <c r="H803" i="10"/>
  <c r="H802" i="10"/>
  <c r="H801" i="10"/>
  <c r="H800" i="10"/>
  <c r="H799" i="10"/>
  <c r="H798" i="10"/>
  <c r="H797" i="10"/>
  <c r="H796" i="10"/>
  <c r="H795" i="10"/>
  <c r="H794" i="10"/>
  <c r="H793" i="10"/>
  <c r="H792" i="10"/>
  <c r="H791" i="10"/>
  <c r="H790" i="10"/>
  <c r="H789" i="10"/>
  <c r="H788" i="10"/>
  <c r="H787" i="10"/>
  <c r="H786" i="10"/>
  <c r="H785" i="10"/>
  <c r="H784" i="10"/>
  <c r="H783" i="10"/>
  <c r="H782" i="10"/>
  <c r="H781" i="10"/>
  <c r="H780" i="10"/>
  <c r="H779" i="10"/>
  <c r="H778" i="10"/>
  <c r="H777" i="10"/>
  <c r="H776" i="10"/>
  <c r="H775" i="10"/>
  <c r="H774" i="10"/>
  <c r="H773" i="10"/>
  <c r="H772" i="10"/>
  <c r="H771" i="10"/>
  <c r="H770" i="10"/>
  <c r="H769" i="10"/>
  <c r="H768" i="10"/>
  <c r="H767" i="10"/>
  <c r="H766" i="10"/>
  <c r="H765" i="10"/>
  <c r="H764" i="10"/>
  <c r="H763" i="10"/>
  <c r="H762" i="10"/>
  <c r="H761" i="10"/>
  <c r="H760" i="10"/>
  <c r="H759" i="10"/>
  <c r="H758" i="10"/>
  <c r="H757" i="10"/>
  <c r="H756" i="10"/>
  <c r="H755" i="10"/>
  <c r="H754" i="10"/>
  <c r="H753" i="10"/>
  <c r="H752" i="10"/>
  <c r="H751" i="10"/>
  <c r="H750" i="10"/>
  <c r="H749" i="10"/>
  <c r="H748" i="10"/>
  <c r="H747" i="10"/>
  <c r="H746" i="10"/>
  <c r="H745" i="10"/>
  <c r="H744" i="10"/>
  <c r="H743" i="10"/>
  <c r="H742" i="10"/>
  <c r="H741" i="10"/>
  <c r="H740" i="10"/>
  <c r="H739" i="10"/>
  <c r="H738" i="10"/>
  <c r="H737" i="10"/>
  <c r="H736" i="10"/>
  <c r="H735" i="10"/>
  <c r="H734" i="10"/>
  <c r="H733" i="10"/>
  <c r="H732" i="10"/>
  <c r="H731" i="10"/>
  <c r="H730" i="10"/>
  <c r="H729" i="10"/>
  <c r="H728" i="10"/>
  <c r="H727" i="10"/>
  <c r="H726" i="10"/>
  <c r="H725" i="10"/>
  <c r="H724" i="10"/>
  <c r="H723" i="10"/>
  <c r="H722" i="10"/>
  <c r="H721" i="10"/>
  <c r="H720" i="10"/>
  <c r="H719" i="10"/>
  <c r="H718" i="10"/>
  <c r="H717" i="10"/>
  <c r="H716" i="10"/>
  <c r="H715" i="10"/>
  <c r="H714" i="10"/>
  <c r="H713" i="10"/>
  <c r="H712" i="10"/>
  <c r="H711" i="10"/>
  <c r="H710" i="10"/>
  <c r="H709" i="10"/>
  <c r="H708" i="10"/>
  <c r="H707" i="10"/>
  <c r="H706" i="10"/>
  <c r="H705" i="10"/>
  <c r="H704" i="10"/>
  <c r="H703" i="10"/>
  <c r="H702" i="10"/>
  <c r="H701" i="10"/>
  <c r="H700" i="10"/>
  <c r="H699" i="10"/>
  <c r="H698" i="10"/>
  <c r="H697" i="10"/>
  <c r="H696" i="10"/>
  <c r="H695" i="10"/>
  <c r="H694" i="10"/>
  <c r="H693" i="10"/>
  <c r="H692" i="10"/>
  <c r="H691" i="10"/>
  <c r="H690" i="10"/>
  <c r="H689" i="10"/>
  <c r="H688" i="10"/>
  <c r="H687" i="10"/>
  <c r="H686" i="10"/>
  <c r="H685" i="10"/>
  <c r="H684" i="10"/>
  <c r="H683" i="10"/>
  <c r="H682" i="10"/>
  <c r="H681" i="10"/>
  <c r="H680" i="10"/>
  <c r="H679" i="10"/>
  <c r="H678" i="10"/>
  <c r="H677" i="10"/>
  <c r="H676" i="10"/>
  <c r="H675" i="10"/>
  <c r="H674" i="10"/>
  <c r="H673" i="10"/>
  <c r="H672" i="10"/>
  <c r="H671" i="10"/>
  <c r="H670" i="10"/>
  <c r="H669" i="10"/>
  <c r="H668" i="10"/>
  <c r="H667" i="10"/>
  <c r="H666" i="10"/>
  <c r="H665" i="10"/>
  <c r="H664" i="10"/>
  <c r="H663" i="10"/>
  <c r="H662" i="10"/>
  <c r="H661" i="10"/>
  <c r="H660" i="10"/>
  <c r="H659" i="10"/>
  <c r="H658" i="10"/>
  <c r="H657" i="10"/>
  <c r="H656" i="10"/>
  <c r="H655" i="10"/>
  <c r="H654" i="10"/>
  <c r="H653" i="10"/>
  <c r="H652" i="10"/>
  <c r="H651" i="10"/>
  <c r="H650" i="10"/>
  <c r="H649" i="10"/>
  <c r="H648" i="10"/>
  <c r="H647" i="10"/>
  <c r="H646" i="10"/>
  <c r="H645" i="10"/>
  <c r="H644" i="10"/>
  <c r="H643" i="10"/>
  <c r="H642" i="10"/>
  <c r="H641" i="10"/>
  <c r="H640" i="10"/>
  <c r="H639" i="10"/>
  <c r="H638" i="10"/>
  <c r="H637" i="10"/>
  <c r="H636" i="10"/>
  <c r="H635" i="10"/>
  <c r="H634" i="10"/>
  <c r="H633" i="10"/>
  <c r="H632" i="10"/>
  <c r="H631" i="10"/>
  <c r="H630" i="10"/>
  <c r="H629" i="10"/>
  <c r="H628" i="10"/>
  <c r="H627" i="10"/>
  <c r="H626" i="10"/>
  <c r="H625" i="10"/>
  <c r="H624" i="10"/>
  <c r="H623" i="10"/>
  <c r="H622" i="10"/>
  <c r="H621" i="10"/>
  <c r="H620" i="10"/>
  <c r="H619" i="10"/>
  <c r="H618" i="10"/>
  <c r="H617" i="10"/>
  <c r="H616" i="10"/>
  <c r="H615" i="10"/>
  <c r="H614" i="10"/>
  <c r="H613" i="10"/>
  <c r="H612" i="10"/>
  <c r="H611" i="10"/>
  <c r="H610" i="10"/>
  <c r="H609" i="10"/>
  <c r="H608" i="10"/>
  <c r="H607" i="10"/>
  <c r="H606" i="10"/>
  <c r="H605" i="10"/>
  <c r="H604" i="10"/>
  <c r="H603" i="10"/>
  <c r="H602" i="10"/>
  <c r="H601" i="10"/>
  <c r="H600" i="10"/>
  <c r="H599" i="10"/>
  <c r="H598" i="10"/>
  <c r="H597" i="10"/>
  <c r="H596" i="10"/>
  <c r="H595" i="10"/>
  <c r="H594" i="10"/>
  <c r="H593" i="10"/>
  <c r="H592" i="10"/>
  <c r="H591" i="10"/>
  <c r="H590" i="10"/>
  <c r="H589" i="10"/>
  <c r="H588" i="10"/>
  <c r="H587" i="10"/>
  <c r="H586" i="10"/>
  <c r="H585" i="10"/>
  <c r="H584" i="10"/>
  <c r="H583" i="10"/>
  <c r="H582" i="10"/>
  <c r="H581" i="10"/>
  <c r="H580" i="10"/>
  <c r="H579" i="10"/>
  <c r="H578" i="10"/>
  <c r="H577" i="10"/>
  <c r="H576" i="10"/>
  <c r="H575" i="10"/>
  <c r="H574" i="10"/>
  <c r="H573" i="10"/>
  <c r="H572" i="10"/>
  <c r="H571" i="10"/>
  <c r="H570" i="10"/>
  <c r="H569" i="10"/>
  <c r="H568" i="10"/>
  <c r="H567" i="10"/>
  <c r="H566" i="10"/>
  <c r="H565" i="10"/>
  <c r="H564" i="10"/>
  <c r="H563" i="10"/>
  <c r="H562" i="10"/>
  <c r="H561" i="10"/>
  <c r="H560" i="10"/>
  <c r="H559" i="10"/>
  <c r="H558" i="10"/>
  <c r="H557" i="10"/>
  <c r="H556" i="10"/>
  <c r="H555" i="10"/>
  <c r="H554" i="10"/>
  <c r="H553" i="10"/>
  <c r="H552" i="10"/>
  <c r="H551" i="10"/>
  <c r="H550" i="10"/>
  <c r="H549" i="10"/>
  <c r="H548" i="10"/>
  <c r="H547" i="10"/>
  <c r="H546" i="10"/>
  <c r="H545" i="10"/>
  <c r="H544" i="10"/>
  <c r="H543" i="10"/>
  <c r="H542" i="10"/>
  <c r="H541" i="10"/>
  <c r="H540" i="10"/>
  <c r="H539" i="10"/>
  <c r="H538" i="10"/>
  <c r="H537" i="10"/>
  <c r="H536" i="10"/>
  <c r="H535" i="10"/>
  <c r="H534" i="10"/>
  <c r="H533" i="10"/>
  <c r="H532" i="10"/>
  <c r="H531" i="10"/>
  <c r="H530" i="10"/>
  <c r="H529" i="10"/>
  <c r="H528" i="10"/>
  <c r="H527" i="10"/>
  <c r="H526" i="10"/>
  <c r="H525" i="10"/>
  <c r="H524" i="10"/>
  <c r="H523" i="10"/>
  <c r="H522" i="10"/>
  <c r="H521" i="10"/>
  <c r="H520" i="10"/>
  <c r="H519" i="10"/>
  <c r="H518" i="10"/>
  <c r="H517" i="10"/>
  <c r="H516" i="10"/>
  <c r="H515" i="10"/>
  <c r="H514" i="10"/>
  <c r="H513" i="10"/>
  <c r="H512" i="10"/>
  <c r="H511" i="10"/>
  <c r="H510" i="10"/>
  <c r="H509" i="10"/>
  <c r="H508" i="10"/>
  <c r="H507" i="10"/>
  <c r="H506" i="10"/>
  <c r="H505" i="10"/>
  <c r="H504" i="10"/>
  <c r="H503" i="10"/>
  <c r="H502" i="10"/>
  <c r="H501" i="10"/>
  <c r="H500" i="10"/>
  <c r="H499" i="10"/>
  <c r="H498" i="10"/>
  <c r="H497" i="10"/>
  <c r="H496" i="10"/>
  <c r="H495" i="10"/>
  <c r="H494" i="10"/>
  <c r="H493" i="10"/>
  <c r="H492" i="10"/>
  <c r="H491" i="10"/>
  <c r="H490" i="10"/>
  <c r="H489" i="10"/>
  <c r="H488" i="10"/>
  <c r="H487" i="10"/>
  <c r="H486" i="10"/>
  <c r="H485" i="10"/>
  <c r="H484" i="10"/>
  <c r="H483" i="10"/>
  <c r="H482" i="10"/>
  <c r="H481" i="10"/>
  <c r="H480" i="10"/>
  <c r="H479" i="10"/>
  <c r="H478" i="10"/>
  <c r="H477" i="10"/>
  <c r="H476" i="10"/>
  <c r="H475" i="10"/>
  <c r="H474" i="10"/>
  <c r="H473" i="10"/>
  <c r="H472" i="10"/>
  <c r="H471" i="10"/>
  <c r="H470" i="10"/>
  <c r="H469" i="10"/>
  <c r="H468" i="10"/>
  <c r="H467" i="10"/>
  <c r="H466" i="10"/>
  <c r="H465" i="10"/>
  <c r="H464" i="10"/>
  <c r="H463" i="10"/>
  <c r="H462" i="10"/>
  <c r="H461" i="10"/>
  <c r="H460" i="10"/>
  <c r="H459" i="10"/>
  <c r="H458" i="10"/>
  <c r="H457" i="10"/>
  <c r="H456" i="10"/>
  <c r="H455" i="10"/>
  <c r="H454" i="10"/>
  <c r="H453" i="10"/>
  <c r="H452" i="10"/>
  <c r="H451" i="10"/>
  <c r="H450" i="10"/>
  <c r="H449" i="10"/>
  <c r="H448" i="10"/>
  <c r="H447" i="10"/>
  <c r="H446" i="10"/>
  <c r="H445" i="10"/>
  <c r="H444" i="10"/>
  <c r="H443" i="10"/>
  <c r="H442" i="10"/>
  <c r="H441" i="10"/>
  <c r="H440" i="10"/>
  <c r="H439" i="10"/>
  <c r="H438" i="10"/>
  <c r="H437" i="10"/>
  <c r="H436" i="10"/>
  <c r="H435" i="10"/>
  <c r="H434" i="10"/>
  <c r="H433" i="10"/>
  <c r="H432" i="10"/>
  <c r="H431" i="10"/>
  <c r="H430" i="10"/>
  <c r="H429" i="10"/>
  <c r="H428" i="10"/>
  <c r="H427" i="10"/>
  <c r="H426" i="10"/>
  <c r="H425" i="10"/>
  <c r="H424" i="10"/>
  <c r="H423" i="10"/>
  <c r="H422" i="10"/>
  <c r="H421" i="10"/>
  <c r="H420" i="10"/>
  <c r="H419" i="10"/>
  <c r="H418" i="10"/>
  <c r="H417" i="10"/>
  <c r="H416" i="10"/>
  <c r="H415" i="10"/>
  <c r="H414" i="10"/>
  <c r="H413" i="10"/>
  <c r="H412" i="10"/>
  <c r="H411" i="10"/>
  <c r="H410" i="10"/>
  <c r="H409" i="10"/>
  <c r="H408" i="10"/>
  <c r="H407" i="10"/>
  <c r="H406" i="10"/>
  <c r="H405" i="10"/>
  <c r="H404" i="10"/>
  <c r="H403" i="10"/>
  <c r="H402" i="10"/>
  <c r="H401" i="10"/>
  <c r="H400" i="10"/>
  <c r="H399" i="10"/>
  <c r="H398" i="10"/>
  <c r="H397" i="10"/>
  <c r="H396" i="10"/>
  <c r="H395" i="10"/>
  <c r="H394" i="10"/>
  <c r="H393" i="10"/>
  <c r="H392" i="10"/>
  <c r="H391" i="10"/>
  <c r="H390" i="10"/>
  <c r="H389" i="10"/>
  <c r="H388" i="10"/>
  <c r="H387" i="10"/>
  <c r="H386" i="10"/>
  <c r="H385" i="10"/>
  <c r="H384" i="10"/>
  <c r="H383" i="10"/>
  <c r="H382" i="10"/>
  <c r="H381" i="10"/>
  <c r="H380" i="10"/>
  <c r="H379" i="10"/>
  <c r="H378" i="10"/>
  <c r="H377" i="10"/>
  <c r="H376" i="10"/>
  <c r="H375" i="10"/>
  <c r="H374" i="10"/>
  <c r="H373" i="10"/>
  <c r="H372" i="10"/>
  <c r="H371" i="10"/>
  <c r="H370" i="10"/>
  <c r="H369" i="10"/>
  <c r="H368" i="10"/>
  <c r="H367" i="10"/>
  <c r="H366" i="10"/>
  <c r="H365" i="10"/>
  <c r="H364" i="10"/>
  <c r="H363" i="10"/>
  <c r="H362" i="10"/>
  <c r="H361" i="10"/>
  <c r="H360" i="10"/>
  <c r="H359" i="10"/>
  <c r="H358" i="10"/>
  <c r="H357" i="10"/>
  <c r="H356" i="10"/>
  <c r="H355" i="10"/>
  <c r="H354" i="10"/>
  <c r="H353" i="10"/>
  <c r="H352" i="10"/>
  <c r="H351" i="10"/>
  <c r="H350" i="10"/>
  <c r="H349" i="10"/>
  <c r="H348" i="10"/>
  <c r="H347" i="10"/>
  <c r="H346" i="10"/>
  <c r="H345" i="10"/>
  <c r="H344" i="10"/>
  <c r="H343" i="10"/>
  <c r="H342" i="10"/>
  <c r="H341" i="10"/>
  <c r="H340" i="10"/>
  <c r="H339" i="10"/>
  <c r="H338" i="10"/>
  <c r="H337" i="10"/>
  <c r="H336" i="10"/>
  <c r="H335" i="10"/>
  <c r="H334" i="10"/>
  <c r="H333" i="10"/>
  <c r="H332" i="10"/>
  <c r="H331" i="10"/>
  <c r="H330" i="10"/>
  <c r="H329" i="10"/>
  <c r="H328" i="10"/>
  <c r="H327" i="10"/>
  <c r="H326" i="10"/>
  <c r="H325" i="10"/>
  <c r="H324" i="10"/>
  <c r="H323" i="10"/>
  <c r="H322" i="10"/>
  <c r="H321" i="10"/>
  <c r="H320" i="10"/>
  <c r="H319" i="10"/>
  <c r="H318" i="10"/>
  <c r="H317" i="10"/>
  <c r="H316" i="10"/>
  <c r="H315" i="10"/>
  <c r="H314" i="10"/>
  <c r="H313" i="10"/>
  <c r="H312" i="10"/>
  <c r="H311" i="10"/>
  <c r="H310" i="10"/>
  <c r="H309" i="10"/>
  <c r="H308" i="10"/>
  <c r="H307" i="10"/>
  <c r="H306" i="10"/>
  <c r="H305" i="10"/>
  <c r="H304" i="10"/>
  <c r="H303" i="10"/>
  <c r="H302" i="10"/>
  <c r="H301" i="10"/>
  <c r="H300" i="10"/>
  <c r="H299" i="10"/>
  <c r="H298" i="10"/>
  <c r="H297" i="10"/>
  <c r="H296" i="10"/>
  <c r="H295" i="10"/>
  <c r="H294" i="10"/>
  <c r="H293" i="10"/>
  <c r="H292" i="10"/>
  <c r="H291" i="10"/>
  <c r="H290" i="10"/>
  <c r="H289" i="10"/>
  <c r="H288" i="10"/>
  <c r="H287" i="10"/>
  <c r="H286" i="10"/>
  <c r="H285" i="10"/>
  <c r="H284" i="10"/>
  <c r="H283" i="10"/>
  <c r="H282" i="10"/>
  <c r="H281" i="10"/>
  <c r="H280" i="10"/>
  <c r="H279" i="10"/>
  <c r="H278" i="10"/>
  <c r="H277" i="10"/>
  <c r="H276" i="10"/>
  <c r="H275" i="10"/>
  <c r="H274" i="10"/>
  <c r="H273" i="10"/>
  <c r="H272" i="10"/>
  <c r="H271" i="10"/>
  <c r="H270" i="10"/>
  <c r="H269" i="10"/>
  <c r="H268" i="10"/>
  <c r="H267" i="10"/>
  <c r="H266" i="10"/>
  <c r="H265" i="10"/>
  <c r="H264" i="10"/>
  <c r="H263" i="10"/>
  <c r="H262" i="10"/>
  <c r="H261" i="10"/>
  <c r="H260" i="10"/>
  <c r="H259" i="10"/>
  <c r="H258" i="10"/>
  <c r="H257" i="10"/>
  <c r="H256" i="10"/>
  <c r="H255" i="10"/>
  <c r="H254" i="10"/>
  <c r="H253" i="10"/>
  <c r="H252" i="10"/>
  <c r="H251" i="10"/>
  <c r="H250" i="10"/>
  <c r="H249" i="10"/>
  <c r="H248" i="10"/>
  <c r="H247" i="10"/>
  <c r="H246" i="10"/>
  <c r="H245" i="10"/>
  <c r="H244" i="10"/>
  <c r="H243" i="10"/>
  <c r="H242" i="10"/>
  <c r="H241" i="10"/>
  <c r="H240" i="10"/>
  <c r="H239" i="10"/>
  <c r="H238" i="10"/>
  <c r="H237" i="10"/>
  <c r="H236" i="10"/>
  <c r="H235" i="10"/>
  <c r="H234" i="10"/>
  <c r="H233" i="10"/>
  <c r="H232" i="10"/>
  <c r="H231" i="10"/>
  <c r="H230" i="10"/>
  <c r="H229" i="10"/>
  <c r="H228" i="10"/>
  <c r="H227" i="10"/>
  <c r="H226" i="10"/>
  <c r="H225" i="10"/>
  <c r="H224" i="10"/>
  <c r="H223" i="10"/>
  <c r="H222" i="10"/>
  <c r="H221" i="10"/>
  <c r="H220" i="10"/>
  <c r="H219" i="10"/>
  <c r="H218" i="10"/>
  <c r="H217" i="10"/>
  <c r="H216" i="10"/>
  <c r="H215" i="10"/>
  <c r="H214" i="10"/>
  <c r="H213" i="10"/>
  <c r="H212" i="10"/>
  <c r="H211" i="10"/>
  <c r="H210" i="10"/>
  <c r="H209" i="10"/>
  <c r="H208" i="10"/>
  <c r="H207" i="10"/>
  <c r="H206" i="10"/>
  <c r="H205" i="10"/>
  <c r="H204" i="10"/>
  <c r="H203" i="10"/>
  <c r="H202" i="10"/>
  <c r="H201" i="10"/>
  <c r="H200" i="10"/>
  <c r="H199" i="10"/>
  <c r="H198" i="10"/>
  <c r="H197" i="10"/>
  <c r="H196" i="10"/>
  <c r="H195" i="10"/>
  <c r="H194" i="10"/>
  <c r="H193" i="10"/>
  <c r="H192" i="10"/>
  <c r="H191" i="10"/>
  <c r="H190" i="10"/>
  <c r="H189" i="10"/>
  <c r="H188" i="10"/>
  <c r="H187" i="10"/>
  <c r="H186" i="10"/>
  <c r="H185" i="10"/>
  <c r="H184" i="10"/>
  <c r="H183" i="10"/>
  <c r="H182" i="10"/>
  <c r="H181" i="10"/>
  <c r="H180" i="10"/>
  <c r="H179" i="10"/>
  <c r="H178" i="10"/>
  <c r="H177" i="10"/>
  <c r="H176" i="10"/>
  <c r="H175" i="10"/>
  <c r="H174" i="10"/>
  <c r="H173" i="10"/>
  <c r="H172" i="10"/>
  <c r="H171" i="10"/>
  <c r="H170" i="10"/>
  <c r="H169" i="10"/>
  <c r="H168" i="10"/>
  <c r="H167" i="10"/>
  <c r="H166" i="10"/>
  <c r="H165" i="10"/>
  <c r="H164" i="10"/>
  <c r="H163" i="10"/>
  <c r="H162" i="10"/>
  <c r="H161" i="10"/>
  <c r="H160" i="10"/>
  <c r="H159" i="10"/>
  <c r="H158" i="10"/>
  <c r="H157" i="10"/>
  <c r="H156" i="10"/>
  <c r="H155" i="10"/>
  <c r="H154" i="10"/>
  <c r="H153" i="10"/>
  <c r="H152" i="10"/>
  <c r="H151" i="10"/>
  <c r="H150" i="10"/>
  <c r="H149" i="10"/>
  <c r="H148" i="10"/>
  <c r="H147" i="10"/>
  <c r="H146" i="10"/>
  <c r="H145" i="10"/>
  <c r="H144" i="10"/>
  <c r="H143" i="10"/>
  <c r="H142" i="10"/>
  <c r="H141" i="10"/>
  <c r="H140" i="10"/>
  <c r="H139" i="10"/>
  <c r="H138" i="10"/>
  <c r="H137" i="10"/>
  <c r="H136" i="10"/>
  <c r="H135" i="10"/>
  <c r="H134" i="10"/>
  <c r="H133" i="10"/>
  <c r="H132" i="10"/>
  <c r="H131" i="10"/>
  <c r="H130" i="10"/>
  <c r="H129" i="10"/>
  <c r="H128" i="10"/>
  <c r="H127" i="10"/>
  <c r="H126" i="10"/>
  <c r="H125" i="10"/>
  <c r="H124" i="10"/>
  <c r="H123" i="10"/>
  <c r="H122" i="10"/>
  <c r="H121" i="10"/>
  <c r="H120" i="10"/>
  <c r="H119" i="10"/>
  <c r="H118" i="10"/>
  <c r="H117" i="10"/>
  <c r="H116" i="10"/>
  <c r="H115" i="10"/>
  <c r="H114" i="10"/>
  <c r="H113" i="10"/>
  <c r="H112" i="10"/>
  <c r="H111" i="10"/>
  <c r="H110" i="10"/>
  <c r="H109" i="10"/>
  <c r="H108" i="10"/>
  <c r="H107" i="10"/>
  <c r="H106" i="10"/>
  <c r="H105" i="10"/>
  <c r="H104" i="10"/>
  <c r="H103" i="10"/>
  <c r="H102" i="10"/>
  <c r="H101" i="10"/>
  <c r="H100" i="10"/>
  <c r="H99" i="10"/>
  <c r="H98" i="10"/>
  <c r="H97" i="10"/>
  <c r="H96" i="10"/>
  <c r="H95" i="10"/>
  <c r="H94" i="10"/>
  <c r="H93" i="10"/>
  <c r="H92" i="10"/>
  <c r="H91" i="10"/>
  <c r="H90"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A31" i="2"/>
  <c r="B35" i="5" s="1"/>
  <c r="A30" i="2"/>
  <c r="E30" i="2" s="1"/>
  <c r="A29" i="2"/>
  <c r="I29" i="2" s="1"/>
  <c r="A28" i="2"/>
  <c r="C28" i="2" s="1"/>
  <c r="A27" i="2"/>
  <c r="D27" i="2" s="1"/>
  <c r="A26" i="2"/>
  <c r="D26" i="2" s="1"/>
  <c r="A25" i="2"/>
  <c r="B25" i="2" s="1"/>
  <c r="A24" i="2"/>
  <c r="E24" i="2" s="1"/>
  <c r="A23" i="2"/>
  <c r="C23" i="2" s="1"/>
  <c r="A22" i="2"/>
  <c r="D22" i="2" s="1"/>
  <c r="A21" i="2"/>
  <c r="E21" i="2" s="1"/>
  <c r="A20" i="2"/>
  <c r="D20" i="2" s="1"/>
  <c r="A19" i="2"/>
  <c r="B19" i="2" s="1"/>
  <c r="A18" i="2"/>
  <c r="C18" i="2" s="1"/>
  <c r="A17" i="2"/>
  <c r="B17" i="2" s="1"/>
  <c r="A16" i="2"/>
  <c r="E16" i="2" s="1"/>
  <c r="A15" i="2"/>
  <c r="D15" i="2" s="1"/>
  <c r="A14" i="2"/>
  <c r="E14" i="2" s="1"/>
  <c r="A13" i="2"/>
  <c r="E13" i="2" s="1"/>
  <c r="A12" i="2"/>
  <c r="C12" i="2" s="1"/>
  <c r="B43" i="5"/>
  <c r="I27" i="5"/>
  <c r="I18" i="5"/>
  <c r="I45" i="5"/>
  <c r="I43" i="5"/>
  <c r="I41" i="5"/>
  <c r="I39" i="5"/>
  <c r="I37" i="5"/>
  <c r="I35" i="5"/>
  <c r="I33" i="5"/>
  <c r="I29" i="5"/>
  <c r="I26" i="5"/>
  <c r="I25" i="5"/>
  <c r="I24" i="5"/>
  <c r="I23" i="5"/>
  <c r="I20" i="5"/>
  <c r="D5" i="8"/>
  <c r="I16" i="5" s="1"/>
  <c r="K16" i="5"/>
  <c r="I17" i="5"/>
  <c r="D8" i="8"/>
  <c r="C1" i="2"/>
  <c r="J1" i="2"/>
  <c r="I22" i="5"/>
  <c r="K22" i="5"/>
  <c r="L22" i="5"/>
  <c r="H15" i="5"/>
  <c r="L16" i="5"/>
  <c r="K17" i="5"/>
  <c r="L17" i="5"/>
  <c r="K18" i="5"/>
  <c r="L18" i="5"/>
  <c r="I19" i="5"/>
  <c r="K19" i="5"/>
  <c r="L19" i="5"/>
  <c r="K20" i="5"/>
  <c r="L20" i="5"/>
  <c r="I21" i="5"/>
  <c r="K21" i="5"/>
  <c r="L21" i="5"/>
  <c r="K23" i="5"/>
  <c r="L23" i="5"/>
  <c r="K24" i="5"/>
  <c r="L24" i="5"/>
  <c r="K25" i="5"/>
  <c r="L25" i="5"/>
  <c r="K26" i="5"/>
  <c r="L26" i="5"/>
  <c r="K27" i="5"/>
  <c r="L27" i="5"/>
  <c r="I28" i="5"/>
  <c r="K28" i="5"/>
  <c r="L28" i="5"/>
  <c r="K29" i="5"/>
  <c r="L29" i="5"/>
  <c r="I30" i="5"/>
  <c r="K30" i="5"/>
  <c r="L30" i="5"/>
  <c r="I31" i="5"/>
  <c r="K31" i="5"/>
  <c r="L31" i="5"/>
  <c r="I32" i="5"/>
  <c r="K32" i="5"/>
  <c r="L32" i="5"/>
  <c r="K33" i="5"/>
  <c r="L33" i="5"/>
  <c r="I34" i="5"/>
  <c r="K34" i="5"/>
  <c r="L34" i="5"/>
  <c r="K35" i="5"/>
  <c r="L35" i="5"/>
  <c r="I36" i="5"/>
  <c r="K36" i="5"/>
  <c r="L36" i="5"/>
  <c r="K37" i="5"/>
  <c r="L37" i="5"/>
  <c r="I38" i="5"/>
  <c r="K38" i="5"/>
  <c r="L38" i="5"/>
  <c r="K39" i="5"/>
  <c r="L39" i="5"/>
  <c r="I40" i="5"/>
  <c r="K40" i="5"/>
  <c r="L40" i="5"/>
  <c r="K41" i="5"/>
  <c r="L41" i="5"/>
  <c r="I42" i="5"/>
  <c r="K42" i="5"/>
  <c r="L42" i="5"/>
  <c r="K43" i="5"/>
  <c r="L43" i="5"/>
  <c r="I44" i="5"/>
  <c r="K44" i="5"/>
  <c r="L44" i="5"/>
  <c r="K45" i="5"/>
  <c r="L45" i="5"/>
  <c r="B31" i="2" l="1"/>
  <c r="J28" i="2"/>
  <c r="C24" i="2"/>
  <c r="J24" i="2"/>
  <c r="B24" i="2"/>
  <c r="I24" i="2"/>
  <c r="E19" i="2"/>
  <c r="C16" i="2"/>
  <c r="E28" i="2"/>
  <c r="B28" i="2"/>
  <c r="C20" i="2"/>
  <c r="G20" i="2"/>
  <c r="J16" i="2"/>
  <c r="D16" i="2"/>
  <c r="I15" i="2"/>
  <c r="D28" i="2"/>
  <c r="G24" i="2"/>
  <c r="E20" i="2"/>
  <c r="G16" i="2"/>
  <c r="C15" i="2"/>
  <c r="B23" i="5"/>
  <c r="I19" i="2"/>
  <c r="J23" i="2"/>
  <c r="G28" i="2"/>
  <c r="E27" i="2"/>
  <c r="D24" i="2"/>
  <c r="I20" i="2"/>
  <c r="B20" i="2"/>
  <c r="I16" i="2"/>
  <c r="B16" i="2"/>
  <c r="J31" i="2"/>
  <c r="C27" i="2"/>
  <c r="D23" i="2"/>
  <c r="J30" i="2"/>
  <c r="I22" i="2"/>
  <c r="I14" i="2"/>
  <c r="C30" i="2"/>
  <c r="C26" i="2"/>
  <c r="G22" i="2"/>
  <c r="G18" i="2"/>
  <c r="D14" i="2"/>
  <c r="G31" i="2"/>
  <c r="B26" i="2"/>
  <c r="G23" i="2"/>
  <c r="E18" i="2"/>
  <c r="E15" i="2"/>
  <c r="I26" i="2"/>
  <c r="C22" i="2"/>
  <c r="C29" i="2"/>
  <c r="I30" i="2"/>
  <c r="C14" i="2"/>
  <c r="D31" i="2"/>
  <c r="D30" i="2"/>
  <c r="I27" i="2"/>
  <c r="G26" i="2"/>
  <c r="B23" i="2"/>
  <c r="B22" i="2"/>
  <c r="C19" i="2"/>
  <c r="J14" i="2"/>
  <c r="B13" i="2"/>
  <c r="I28" i="2"/>
  <c r="J20" i="2"/>
  <c r="G17" i="2"/>
  <c r="B12" i="2"/>
  <c r="J12" i="2"/>
  <c r="I12" i="2"/>
  <c r="E12" i="2"/>
  <c r="D12" i="2"/>
  <c r="G30" i="2"/>
  <c r="B30" i="2"/>
  <c r="E26" i="2"/>
  <c r="I25" i="2"/>
  <c r="E22" i="2"/>
  <c r="I21" i="2"/>
  <c r="J18" i="2"/>
  <c r="D18" i="2"/>
  <c r="G14" i="2"/>
  <c r="B14" i="2"/>
  <c r="B33" i="5"/>
  <c r="J26" i="2"/>
  <c r="C25" i="2"/>
  <c r="J22" i="2"/>
  <c r="C21" i="2"/>
  <c r="I18" i="2"/>
  <c r="B18" i="2"/>
  <c r="G13" i="2"/>
  <c r="B17" i="5"/>
  <c r="G12" i="2"/>
  <c r="B27" i="5"/>
  <c r="B39" i="5"/>
  <c r="E39" i="5" s="1"/>
  <c r="I31" i="2"/>
  <c r="C31" i="2"/>
  <c r="C35" i="5" s="1"/>
  <c r="G27" i="2"/>
  <c r="B27" i="2"/>
  <c r="E23" i="2"/>
  <c r="J19" i="2"/>
  <c r="D19" i="2"/>
  <c r="G15" i="2"/>
  <c r="B15" i="2"/>
  <c r="B19" i="5"/>
  <c r="C19" i="5" s="1"/>
  <c r="B31" i="5"/>
  <c r="B41" i="5"/>
  <c r="F41" i="5" s="1"/>
  <c r="E31" i="2"/>
  <c r="J27" i="2"/>
  <c r="I23" i="2"/>
  <c r="G19" i="2"/>
  <c r="J15" i="2"/>
  <c r="B25" i="5"/>
  <c r="H17" i="2"/>
  <c r="G21" i="5" s="1"/>
  <c r="H29" i="2"/>
  <c r="G33" i="5" s="1"/>
  <c r="G45" i="5"/>
  <c r="G29" i="2"/>
  <c r="B29" i="2"/>
  <c r="G25" i="2"/>
  <c r="G21" i="2"/>
  <c r="B21" i="2"/>
  <c r="E17" i="2"/>
  <c r="C27" i="5"/>
  <c r="C43" i="5"/>
  <c r="H14" i="2"/>
  <c r="G18" i="5" s="1"/>
  <c r="B18" i="5"/>
  <c r="H18" i="2"/>
  <c r="G22" i="5" s="1"/>
  <c r="B22" i="5"/>
  <c r="H22" i="2"/>
  <c r="G26" i="5" s="1"/>
  <c r="B26" i="5"/>
  <c r="H26" i="2"/>
  <c r="G30" i="5" s="1"/>
  <c r="B30" i="5"/>
  <c r="H30" i="2"/>
  <c r="G34" i="5" s="1"/>
  <c r="B34" i="5"/>
  <c r="G38" i="5"/>
  <c r="B38" i="5"/>
  <c r="G42" i="5"/>
  <c r="B42" i="5"/>
  <c r="H13" i="2"/>
  <c r="G17" i="5" s="1"/>
  <c r="H25" i="2"/>
  <c r="G29" i="5" s="1"/>
  <c r="G37" i="5"/>
  <c r="E29" i="2"/>
  <c r="E25" i="2"/>
  <c r="J17" i="2"/>
  <c r="D17" i="2"/>
  <c r="J13" i="2"/>
  <c r="D13" i="2"/>
  <c r="B21" i="5"/>
  <c r="B29" i="5"/>
  <c r="B37" i="5"/>
  <c r="B45" i="5"/>
  <c r="H15" i="2"/>
  <c r="F15" i="2" s="1"/>
  <c r="H17" i="10" s="1"/>
  <c r="H19" i="2"/>
  <c r="F19" i="2" s="1"/>
  <c r="H21" i="10" s="1"/>
  <c r="H23" i="2"/>
  <c r="F23" i="2" s="1"/>
  <c r="H25" i="10" s="1"/>
  <c r="H27" i="2"/>
  <c r="F27" i="2" s="1"/>
  <c r="H29" i="10" s="1"/>
  <c r="H31" i="2"/>
  <c r="F31" i="2" s="1"/>
  <c r="H33" i="10" s="1"/>
  <c r="H37" i="10"/>
  <c r="H41" i="10"/>
  <c r="H21" i="2"/>
  <c r="G25" i="5" s="1"/>
  <c r="G41" i="5"/>
  <c r="J29" i="2"/>
  <c r="D29" i="2"/>
  <c r="J25" i="2"/>
  <c r="D25" i="2"/>
  <c r="J21" i="2"/>
  <c r="D21" i="2"/>
  <c r="I17" i="2"/>
  <c r="C17" i="2"/>
  <c r="I13" i="2"/>
  <c r="C13" i="2"/>
  <c r="H12" i="2"/>
  <c r="G16" i="5" s="1"/>
  <c r="B16" i="5"/>
  <c r="H16" i="2"/>
  <c r="G20" i="5" s="1"/>
  <c r="B20" i="5"/>
  <c r="H20" i="2"/>
  <c r="G24" i="5" s="1"/>
  <c r="B24" i="5"/>
  <c r="H24" i="2"/>
  <c r="G28" i="5" s="1"/>
  <c r="B28" i="5"/>
  <c r="H28" i="2"/>
  <c r="G32" i="5" s="1"/>
  <c r="B32" i="5"/>
  <c r="G36" i="5"/>
  <c r="B36" i="5"/>
  <c r="G40" i="5"/>
  <c r="B40" i="5"/>
  <c r="G44" i="5"/>
  <c r="B44" i="5"/>
  <c r="E35" i="5" l="1"/>
  <c r="E33" i="5"/>
  <c r="F33" i="5"/>
  <c r="C31" i="5"/>
  <c r="E27" i="5"/>
  <c r="E25" i="5"/>
  <c r="E23" i="5"/>
  <c r="C23" i="5"/>
  <c r="E17" i="5"/>
  <c r="C41" i="5"/>
  <c r="C33" i="5"/>
  <c r="C39" i="5"/>
  <c r="C25" i="5"/>
  <c r="H36" i="10"/>
  <c r="E19" i="5"/>
  <c r="M33" i="5"/>
  <c r="F25" i="5"/>
  <c r="E31" i="5"/>
  <c r="F29" i="2"/>
  <c r="H31" i="10" s="1"/>
  <c r="F17" i="5"/>
  <c r="M17" i="5"/>
  <c r="H38" i="10"/>
  <c r="C17" i="5"/>
  <c r="E41" i="5"/>
  <c r="E43" i="5"/>
  <c r="F12" i="2"/>
  <c r="H14" i="10" s="1"/>
  <c r="F28" i="2"/>
  <c r="H30" i="10" s="1"/>
  <c r="H35" i="10"/>
  <c r="F13" i="2"/>
  <c r="H15" i="10" s="1"/>
  <c r="F20" i="2"/>
  <c r="H22" i="10" s="1"/>
  <c r="F26" i="2"/>
  <c r="H28" i="10" s="1"/>
  <c r="F14" i="2"/>
  <c r="H16" i="10" s="1"/>
  <c r="F25" i="2"/>
  <c r="H27" i="10" s="1"/>
  <c r="F30" i="2"/>
  <c r="H32" i="10" s="1"/>
  <c r="F18" i="2"/>
  <c r="H20" i="10" s="1"/>
  <c r="C44" i="5"/>
  <c r="E44" i="5"/>
  <c r="M44" i="5"/>
  <c r="F44" i="5"/>
  <c r="M34" i="5"/>
  <c r="F34" i="5"/>
  <c r="E34" i="5"/>
  <c r="C34" i="5"/>
  <c r="H42" i="10"/>
  <c r="C32" i="5"/>
  <c r="E32" i="5"/>
  <c r="F32" i="5"/>
  <c r="M32" i="5"/>
  <c r="F24" i="2"/>
  <c r="H26" i="10" s="1"/>
  <c r="C16" i="5"/>
  <c r="E16" i="5"/>
  <c r="H17" i="5"/>
  <c r="D17" i="5" s="1"/>
  <c r="H19" i="5"/>
  <c r="D19" i="5" s="1"/>
  <c r="H21" i="5"/>
  <c r="D21" i="5" s="1"/>
  <c r="H24" i="5"/>
  <c r="H26" i="5"/>
  <c r="D26" i="5" s="1"/>
  <c r="H28" i="5"/>
  <c r="D28" i="5" s="1"/>
  <c r="H29" i="5"/>
  <c r="D29" i="5" s="1"/>
  <c r="H31" i="5"/>
  <c r="D31" i="5" s="1"/>
  <c r="H33" i="5"/>
  <c r="D33" i="5" s="1"/>
  <c r="H35" i="5"/>
  <c r="D35" i="5" s="1"/>
  <c r="H37" i="5"/>
  <c r="D37" i="5" s="1"/>
  <c r="H38" i="5"/>
  <c r="D38" i="5" s="1"/>
  <c r="H40" i="5"/>
  <c r="H42" i="5"/>
  <c r="D42" i="5" s="1"/>
  <c r="H45" i="5"/>
  <c r="D45" i="5" s="1"/>
  <c r="M16" i="5"/>
  <c r="F16" i="5"/>
  <c r="H18" i="5"/>
  <c r="D18" i="5" s="1"/>
  <c r="H20" i="5"/>
  <c r="D20" i="5" s="1"/>
  <c r="H23" i="5"/>
  <c r="D23" i="5" s="1"/>
  <c r="H25" i="5"/>
  <c r="D25" i="5" s="1"/>
  <c r="H27" i="5"/>
  <c r="D27" i="5" s="1"/>
  <c r="H30" i="5"/>
  <c r="D30" i="5" s="1"/>
  <c r="H32" i="5"/>
  <c r="D32" i="5" s="1"/>
  <c r="H34" i="5"/>
  <c r="D34" i="5" s="1"/>
  <c r="H36" i="5"/>
  <c r="D36" i="5" s="1"/>
  <c r="H39" i="5"/>
  <c r="D39" i="5" s="1"/>
  <c r="H41" i="5"/>
  <c r="D41" i="5" s="1"/>
  <c r="H43" i="5"/>
  <c r="D43" i="5" s="1"/>
  <c r="H44" i="5"/>
  <c r="D44" i="5" s="1"/>
  <c r="H22" i="5"/>
  <c r="D22" i="5" s="1"/>
  <c r="H16" i="5"/>
  <c r="D16" i="5" s="1"/>
  <c r="F21" i="2"/>
  <c r="H23" i="10" s="1"/>
  <c r="G43" i="5"/>
  <c r="F43" i="5" s="1"/>
  <c r="M43" i="5"/>
  <c r="G35" i="5"/>
  <c r="F35" i="5" s="1"/>
  <c r="M35" i="5"/>
  <c r="G27" i="5"/>
  <c r="F27" i="5" s="1"/>
  <c r="M27" i="5"/>
  <c r="M19" i="5"/>
  <c r="G19" i="5"/>
  <c r="F19" i="5" s="1"/>
  <c r="E21" i="5"/>
  <c r="C21" i="5"/>
  <c r="M21" i="5"/>
  <c r="F21" i="5"/>
  <c r="M38" i="5"/>
  <c r="F38" i="5"/>
  <c r="E38" i="5"/>
  <c r="C38" i="5"/>
  <c r="M22" i="5"/>
  <c r="F22" i="5"/>
  <c r="E22" i="5"/>
  <c r="C22" i="5"/>
  <c r="E45" i="5"/>
  <c r="C45" i="5"/>
  <c r="M45" i="5"/>
  <c r="F45" i="5"/>
  <c r="M42" i="5"/>
  <c r="F42" i="5"/>
  <c r="E42" i="5"/>
  <c r="C42" i="5"/>
  <c r="M26" i="5"/>
  <c r="F26" i="5"/>
  <c r="E26" i="5"/>
  <c r="C26" i="5"/>
  <c r="C28" i="5"/>
  <c r="E28" i="5"/>
  <c r="M28" i="5"/>
  <c r="F28" i="5"/>
  <c r="E29" i="5"/>
  <c r="C29" i="5"/>
  <c r="M29" i="5"/>
  <c r="F29" i="5"/>
  <c r="M18" i="5"/>
  <c r="F18" i="5"/>
  <c r="E18" i="5"/>
  <c r="C18" i="5"/>
  <c r="C36" i="5"/>
  <c r="E36" i="5"/>
  <c r="F36" i="5"/>
  <c r="M36" i="5"/>
  <c r="C20" i="5"/>
  <c r="E20" i="5"/>
  <c r="F20" i="5"/>
  <c r="M20" i="5"/>
  <c r="C40" i="5"/>
  <c r="E40" i="5"/>
  <c r="M40" i="5"/>
  <c r="D40" i="5"/>
  <c r="F40" i="5"/>
  <c r="H34" i="10"/>
  <c r="C24" i="5"/>
  <c r="E24" i="5"/>
  <c r="M24" i="5"/>
  <c r="D24" i="5"/>
  <c r="F24" i="5"/>
  <c r="F16" i="2"/>
  <c r="H18" i="10" s="1"/>
  <c r="H39" i="10"/>
  <c r="M39" i="5"/>
  <c r="G39" i="5"/>
  <c r="F39" i="5" s="1"/>
  <c r="G31" i="5"/>
  <c r="F31" i="5" s="1"/>
  <c r="M31" i="5"/>
  <c r="M23" i="5"/>
  <c r="G23" i="5"/>
  <c r="F23" i="5" s="1"/>
  <c r="E37" i="5"/>
  <c r="C37" i="5"/>
  <c r="F37" i="5"/>
  <c r="M37" i="5"/>
  <c r="H40" i="10"/>
  <c r="M30" i="5"/>
  <c r="F30" i="5"/>
  <c r="E30" i="5"/>
  <c r="C30" i="5"/>
  <c r="F22" i="2"/>
  <c r="H24" i="10" s="1"/>
  <c r="M41" i="5"/>
  <c r="H43" i="10"/>
  <c r="F17" i="2"/>
  <c r="H19" i="10" s="1"/>
  <c r="M25" i="5"/>
  <c r="F12" i="10" l="1"/>
  <c r="F13" i="10"/>
  <c r="E13" i="10"/>
  <c r="D5" i="5"/>
  <c r="D7" i="5"/>
  <c r="H7" i="2" s="1"/>
  <c r="D9" i="5"/>
  <c r="H8" i="2" s="1"/>
  <c r="M5" i="5"/>
  <c r="P7" i="5"/>
  <c r="O8" i="5"/>
  <c r="O4" i="5"/>
  <c r="N5" i="5"/>
  <c r="M6" i="5"/>
  <c r="L6" i="5"/>
  <c r="P8" i="5"/>
  <c r="O7" i="5"/>
  <c r="N7" i="5"/>
  <c r="M7" i="5"/>
  <c r="L5" i="5"/>
  <c r="P4" i="5"/>
  <c r="L7" i="5"/>
  <c r="P6" i="5"/>
  <c r="O6" i="5"/>
  <c r="N6" i="5"/>
  <c r="M4" i="5"/>
  <c r="L4" i="5"/>
  <c r="M8" i="5"/>
  <c r="P5" i="5"/>
  <c r="O5" i="5"/>
  <c r="N4" i="5"/>
  <c r="L8" i="5"/>
  <c r="N8" i="5"/>
  <c r="E5" i="5"/>
  <c r="E7" i="5"/>
  <c r="I7" i="2" s="1"/>
  <c r="D13" i="10" s="1"/>
  <c r="E9" i="5"/>
  <c r="I8" i="2" s="1"/>
  <c r="D14" i="10" s="1"/>
  <c r="E14" i="10"/>
  <c r="F14" i="10"/>
  <c r="C5" i="5"/>
  <c r="C7" i="5"/>
  <c r="G7" i="2" s="1"/>
  <c r="C13" i="10" s="1"/>
  <c r="C9" i="5"/>
  <c r="G8" i="2" s="1"/>
  <c r="C14" i="10" s="1"/>
  <c r="F9" i="5"/>
  <c r="J8" i="2" s="1"/>
  <c r="F7" i="5"/>
  <c r="J7" i="2" s="1"/>
  <c r="F5" i="5"/>
  <c r="E12" i="10"/>
  <c r="F15" i="10" l="1"/>
  <c r="E15" i="10"/>
  <c r="I6" i="2"/>
  <c r="E11" i="5"/>
  <c r="D11" i="5"/>
  <c r="H6" i="2"/>
  <c r="H9" i="2" s="1"/>
  <c r="G6" i="2"/>
  <c r="C11" i="5"/>
  <c r="J6" i="2"/>
  <c r="J9" i="2" s="1"/>
  <c r="F11" i="5"/>
  <c r="C12" i="10" l="1"/>
  <c r="C15" i="10" s="1"/>
  <c r="G9" i="2"/>
  <c r="D12" i="10"/>
  <c r="D15" i="10" s="1"/>
  <c r="I9" i="2"/>
</calcChain>
</file>

<file path=xl/sharedStrings.xml><?xml version="1.0" encoding="utf-8"?>
<sst xmlns="http://schemas.openxmlformats.org/spreadsheetml/2006/main" count="1705" uniqueCount="387">
  <si>
    <t xml:space="preserve">El informe del resumen de los riesgos sintetiza el estado total de los riesgos en el proyecto.  </t>
  </si>
  <si>
    <t>Para copiar como imagen:</t>
  </si>
  <si>
    <t>Informe de riesgos</t>
  </si>
  <si>
    <t>Contexto:</t>
  </si>
  <si>
    <t>Notese como la primera frase establece la condición, entonces la consecuencia de la entrega está dada en la siguiente línea. Qué puede pasar específicamente si ésta condición es ignorada.</t>
  </si>
  <si>
    <t>A veces la condición del riesgo no puede ser descrita con una simple frase, cuando es demasiado compleja. No sature la declaración del riesgo incluyendo todas las complejidades del riesgo.Mantenga la declaración del riesgo corta y conscisa y si es necesario introduzca adicionalmente  antecedentes o cualquier otra información descriptiva en el área de contexto del riesgo.</t>
  </si>
  <si>
    <t>Condiciones para la declaración de riesgos y consecuencias:</t>
  </si>
  <si>
    <t>Detailed Risk</t>
  </si>
  <si>
    <t>Prob</t>
  </si>
  <si>
    <t>Impact</t>
  </si>
  <si>
    <t>Risk ID</t>
  </si>
  <si>
    <t>Exposure</t>
  </si>
  <si>
    <t>VL</t>
  </si>
  <si>
    <t>L</t>
  </si>
  <si>
    <t>M</t>
  </si>
  <si>
    <t>H</t>
  </si>
  <si>
    <t>VH</t>
  </si>
  <si>
    <t>Color</t>
  </si>
  <si>
    <t>R</t>
  </si>
  <si>
    <t>Y</t>
  </si>
  <si>
    <t>G</t>
  </si>
  <si>
    <t>Retired</t>
  </si>
  <si>
    <t>Modified</t>
  </si>
  <si>
    <t>Actual</t>
  </si>
  <si>
    <t>New</t>
  </si>
  <si>
    <t>Totals</t>
  </si>
  <si>
    <t>Open</t>
  </si>
  <si>
    <t>Lines</t>
  </si>
  <si>
    <t>For Modified</t>
  </si>
  <si>
    <t>For Open</t>
  </si>
  <si>
    <t>Informe de detalles del riesgo</t>
  </si>
  <si>
    <t>Hoja de Detalles del Riesgo</t>
  </si>
  <si>
    <t>Hoja de resumen</t>
  </si>
  <si>
    <t>Introducción de riesgos</t>
  </si>
  <si>
    <t>Herramientas de diseño  y Configuración</t>
  </si>
  <si>
    <t xml:space="preserve">La hoja de detalles contiene un conjunto de entradas para cada riesgo; cada conjunto ha sido diseñado con un borde negro. </t>
  </si>
  <si>
    <t>La siguiente sección de esta guía describe la entrada requerida en cada riesgo.</t>
  </si>
  <si>
    <t xml:space="preserve"> ID del riesgo:</t>
  </si>
  <si>
    <t>Título del riesgo:</t>
  </si>
  <si>
    <t>Identificado:</t>
  </si>
  <si>
    <t>Introducir la fecha en que fue identificado el riesgo. (MM/DD/YY)</t>
  </si>
  <si>
    <t>Originado por :</t>
  </si>
  <si>
    <t xml:space="preserve">Asignado a: </t>
  </si>
  <si>
    <t>Introducir el nombre de la persona que será responsable de dar seguimiento a este riesgo e iniciar los planes de mitigación, si es necesario. Puede ser una simple persona en el  proyecto con esta responsabilidad, o pueden ser diferentes personas a las cuales se les ha signado un riesgo específico.</t>
  </si>
  <si>
    <t>Probabilidad:</t>
  </si>
  <si>
    <r>
      <t xml:space="preserve">Muy alta - </t>
    </r>
    <r>
      <rPr>
        <sz val="10"/>
        <rFont val="Arial"/>
        <family val="2"/>
      </rPr>
      <t xml:space="preserve">Es muy probable que ocurra (más del  70% de probabilidad). </t>
    </r>
  </si>
  <si>
    <r>
      <t>Baja</t>
    </r>
    <r>
      <rPr>
        <sz val="10"/>
        <rFont val="Arial"/>
        <family val="2"/>
      </rPr>
      <t xml:space="preserve"> - No es muy probable que ocurra (20-40% de Probabilidad). </t>
    </r>
  </si>
  <si>
    <r>
      <t>Muy baja</t>
    </r>
    <r>
      <rPr>
        <sz val="10"/>
        <rFont val="Arial"/>
        <family val="2"/>
      </rPr>
      <t xml:space="preserve">  - Es muy improbable que ocurra (menos del  20% de probabilidad).</t>
    </r>
  </si>
  <si>
    <r>
      <t>Media</t>
    </r>
    <r>
      <rPr>
        <sz val="10"/>
        <rFont val="Arial"/>
        <family val="2"/>
      </rPr>
      <t xml:space="preserve"> - Es probable que ocurra (41-60% de probabilidad).</t>
    </r>
  </si>
  <si>
    <r>
      <t>Alta</t>
    </r>
    <r>
      <rPr>
        <sz val="10"/>
        <rFont val="Arial"/>
        <family val="2"/>
      </rPr>
      <t xml:space="preserve"> - Alta probabilidad de que ocurra (61-70% de probabilidad). </t>
    </r>
  </si>
  <si>
    <t>Impacto:</t>
  </si>
  <si>
    <t>Estado:</t>
  </si>
  <si>
    <r>
      <t>Mitigar</t>
    </r>
    <r>
      <rPr>
        <sz val="10"/>
        <rFont val="Arial"/>
        <family val="2"/>
      </rPr>
      <t>- Los pasos para la mitigación del riesgo han sido tomados.</t>
    </r>
  </si>
  <si>
    <r>
      <t>&lt;1 mes</t>
    </r>
    <r>
      <rPr>
        <sz val="10"/>
        <rFont val="Arial"/>
        <family val="2"/>
      </rPr>
      <t xml:space="preserve"> - El riesgo se convertirá  en un problema en menos de 1 mes después  de la fecha establecida en el informe.</t>
    </r>
  </si>
  <si>
    <r>
      <t>1 - 3 meses</t>
    </r>
    <r>
      <rPr>
        <sz val="10"/>
        <rFont val="Arial"/>
        <family val="2"/>
      </rPr>
      <t xml:space="preserve"> - El riesgo se convertirá  en un problema entre 1 y 3 meses después de la fecha establecida en el informe.</t>
    </r>
  </si>
  <si>
    <r>
      <t>&gt; 3 meses</t>
    </r>
    <r>
      <rPr>
        <sz val="10"/>
        <rFont val="Arial"/>
        <family val="2"/>
      </rPr>
      <t xml:space="preserve"> -El riesgo se convertirá  en un problema en más de  3 meses después de la fecha establecida en el informe.</t>
    </r>
  </si>
  <si>
    <t>Fuente:</t>
  </si>
  <si>
    <t>Marco de tiempo:</t>
  </si>
  <si>
    <r>
      <t>Proceso (Proc)</t>
    </r>
    <r>
      <rPr>
        <sz val="10"/>
        <rFont val="Arial"/>
        <family val="2"/>
      </rPr>
      <t xml:space="preserve"> -Riesgos impuestos por la madurez de un proceso y el nivel  de conocimiento de los trabajadores. </t>
    </r>
  </si>
  <si>
    <t>Categoría:</t>
  </si>
  <si>
    <t>Visibilidad:</t>
  </si>
  <si>
    <t>Revisado:</t>
  </si>
  <si>
    <t>Modificado:</t>
  </si>
  <si>
    <t>Introducir la fecha de la última modificación que se hizo sobre el riesgo. (MM/DD/YY). Si la fecha que introducimos en este campo está antes que la fecha en que identificamos el riesgo la celda resaltará en color rosa brillante.</t>
  </si>
  <si>
    <t>Tendencia:</t>
  </si>
  <si>
    <r>
      <t>Sin cambios</t>
    </r>
    <r>
      <rPr>
        <sz val="10"/>
        <rFont val="Arial"/>
        <family val="2"/>
      </rPr>
      <t>- La exposición de este riesgo no ha sufrido cambios desde la última vez que fue revisado.</t>
    </r>
  </si>
  <si>
    <r>
      <t>Nuevo</t>
    </r>
    <r>
      <rPr>
        <sz val="10"/>
        <rFont val="Arial"/>
        <family val="2"/>
      </rPr>
      <t>- El riesgo ha sido identificado recientemente.</t>
    </r>
  </si>
  <si>
    <t>Escribir una buena declaración de riesgos es como escribir una buena declaración de requerimientos. Estos toman un momento de análisis. Es mucho más fácil escribir una mala definición que una buena. Una declaración de  un riesgo debe ser a conciencia, sin ambigüedad. Los componentes básicos de un riesgo son:</t>
  </si>
  <si>
    <t xml:space="preserve">Una frase que describe la condición del riesgo </t>
  </si>
  <si>
    <t>Una frase que describe las consecuencias del riesgo</t>
  </si>
  <si>
    <t>Introducir la declaración del riesgo en las áreas de Condición y Consecuencias:  Por ejemplo:</t>
  </si>
  <si>
    <t>Condición del riesgo: "El ambiente de desarrollo se basa en la entrega de los equipos suministrados por xyz."</t>
  </si>
  <si>
    <t xml:space="preserve">Hay dos hojas de trabajo en esta herramienta la hoja de detalles del riesgo y la hoja del resumen. </t>
  </si>
  <si>
    <t xml:space="preserve">Existen tres características importantes de un riesgo que son usadas para categorizar y dar prioridad a un riesgo-probabilidad, impacto, y marco de tiempo. La probabilidad describe que tan posible es que este riesgo ocurra si no se hace nada al respecto. </t>
  </si>
  <si>
    <r>
      <t>Investigar</t>
    </r>
    <r>
      <rPr>
        <sz val="10"/>
        <rFont val="Arial"/>
        <family val="2"/>
      </rPr>
      <t xml:space="preserve"> - El riesgo ha sido identificado, pero no se ha tomado la decisión de qué hacer al respecto(Este es el estado predeterminado, y probablemente apropiado para la mayoria de los nuevos riesgos). </t>
    </r>
  </si>
  <si>
    <t>Introducir la fecha en que el riesgo fue revisado. (MM/DD/YY). Si la fecha que introducimos en este campo está antes de la fecha en que identificamos el riesgo la celda resaltará en color rosa brillante.</t>
  </si>
  <si>
    <t>Informe de los detalles del riesgo</t>
  </si>
  <si>
    <t>Informe de Riesgos</t>
  </si>
  <si>
    <t>Para ocultar filas:</t>
  </si>
  <si>
    <t>Para imprimir : En Excel "Archivo" / "Imprimir".</t>
  </si>
  <si>
    <t>Click en Aceptar</t>
  </si>
  <si>
    <t>Fecha de informe:</t>
  </si>
  <si>
    <t>O</t>
  </si>
  <si>
    <t>¿Mostrar en el informe?</t>
  </si>
  <si>
    <t>Originado:</t>
  </si>
  <si>
    <t>Asignado a :</t>
  </si>
  <si>
    <t>&lt;Nombre&gt;</t>
  </si>
  <si>
    <t>Condición:</t>
  </si>
  <si>
    <t>Consecuencias:</t>
  </si>
  <si>
    <t>Categoria:</t>
  </si>
  <si>
    <t>Ver</t>
  </si>
  <si>
    <t>Baja</t>
  </si>
  <si>
    <t>1-3 meses</t>
  </si>
  <si>
    <t>Tendencia▼</t>
  </si>
  <si>
    <r>
      <t>Mejorado</t>
    </r>
    <r>
      <rPr>
        <sz val="10"/>
        <rFont val="Arial"/>
        <family val="2"/>
      </rPr>
      <t xml:space="preserve"> - La exposición del riesgo ha sido mejorada desde la última vez que fue revisado(Por ejemplo, de rojo a amarillo, de amarillo a verde.)</t>
    </r>
  </si>
  <si>
    <r>
      <t>Empeorado</t>
    </r>
    <r>
      <rPr>
        <sz val="10"/>
        <rFont val="Arial"/>
        <family val="2"/>
      </rPr>
      <t>- La exposición de este riesgo  ha disminuido desde la última vez que fue revisada (Por ejemplo., de verde a amarillo, de amarillo a rojo.)</t>
    </r>
  </si>
  <si>
    <t>Nuevo</t>
  </si>
  <si>
    <t>Investigar</t>
  </si>
  <si>
    <r>
      <t>Requerimientos (Req)</t>
    </r>
    <r>
      <rPr>
        <sz val="10"/>
        <rFont val="Arial"/>
        <family val="2"/>
      </rPr>
      <t xml:space="preserve"> - Riesgos impuestos por el nivel de incertidumbre y exhaustividad en los requerimientos del proyecto. </t>
    </r>
  </si>
  <si>
    <t>Admón</t>
  </si>
  <si>
    <t>Interna</t>
  </si>
  <si>
    <t>Asignado a:</t>
  </si>
  <si>
    <t>ID del riesgo:</t>
  </si>
  <si>
    <t>Número del paso</t>
  </si>
  <si>
    <t>Tendencia</t>
  </si>
  <si>
    <t>Marco de tiempo</t>
  </si>
  <si>
    <t>Estado</t>
  </si>
  <si>
    <t>Revisado</t>
  </si>
  <si>
    <t>Modificado</t>
  </si>
  <si>
    <t>Retirado</t>
  </si>
  <si>
    <t>Abierto</t>
  </si>
  <si>
    <t>Total</t>
  </si>
  <si>
    <t>I = Mejorado</t>
  </si>
  <si>
    <t>W = Empeorado</t>
  </si>
  <si>
    <t>U =Sin cambios</t>
  </si>
  <si>
    <t>N = Nuevo</t>
  </si>
  <si>
    <t xml:space="preserve"> Herramientas de Administración de Riesgos, Guía del usuario</t>
  </si>
  <si>
    <t>(Magnitud (calculada))  ▲</t>
  </si>
  <si>
    <t>Magnitud</t>
  </si>
  <si>
    <t>El marco de tiempo describe qué tan pronto el riesgo podría convertirse en un problema si no se hace nada al respecto. Seleccione el valor del marco de tiempo de la lista desplegable en este campo.</t>
  </si>
  <si>
    <t>&lt;Magnitud:&gt;</t>
  </si>
  <si>
    <t xml:space="preserve">La herramienta automáticamente clasifica el valor de la magnitud del riesgo en rojo,amarillo,o verde de acuerdo al estándar  "El cubo de los riesgos".  La magnitud es determinada basandose en el impacto y la probabilidad del riesgo como se puede apreciar en el diagrama siguiente. En el área siguiente se muestra el resultado  de esta clasificación. </t>
  </si>
  <si>
    <r>
      <t>Aceptar</t>
    </r>
    <r>
      <rPr>
        <sz val="10"/>
        <rFont val="Arial"/>
        <family val="2"/>
      </rPr>
      <t xml:space="preserve">- El riesgo es preocupante, pero no existen acciones para mitigarlo. </t>
    </r>
  </si>
  <si>
    <r>
      <t>Prevenir</t>
    </r>
    <r>
      <rPr>
        <sz val="10"/>
        <rFont val="Arial"/>
        <family val="2"/>
      </rPr>
      <t>- El riesgo es preocupante, pero no se necesita aplicar los pasos para la mitigación en este momento; un plan de mitigación debe ser establecido si el riesgo tiene alta magnitud o si el marco de tiempo está dentro de 3 meses.</t>
    </r>
  </si>
  <si>
    <r>
      <t>Retirado</t>
    </r>
    <r>
      <rPr>
        <sz val="10"/>
        <rFont val="Arial"/>
        <family val="2"/>
      </rPr>
      <t xml:space="preserve"> - El riesgo ya no es un problema. </t>
    </r>
  </si>
  <si>
    <t>Se utiliza para priorizar el orden de los riesgos a la hora de hacer frente a múltiples riesgos que tienen la misma magnitud. Introduzca una prioridad basada en un esquema de numeración para distinguir si el rango de magnitud cae dentro de Rojo, Amarillo y Verde.</t>
  </si>
  <si>
    <t>Prioridad:</t>
  </si>
  <si>
    <t>La fuente de los riesgos son las cosas que originaron el riesgo. Seleccione la fuente más apropiada de riesgos de la lista desplegable. Las siguientes son descripciones de las fuentes contenidas en la lista desplegable:</t>
  </si>
  <si>
    <r>
      <t>Tecnológicas(Tec)</t>
    </r>
    <r>
      <rPr>
        <sz val="10"/>
        <rFont val="Arial"/>
        <family val="2"/>
      </rPr>
      <t xml:space="preserve">  - Riesgos relacionados con la madurez de una tecnología (por ejemplo,  Nivel de preparación técnica o riesgos heredados por las tecnologías.</t>
    </r>
  </si>
  <si>
    <r>
      <t>Dependencias externas y restricciones(Ext)</t>
    </r>
    <r>
      <rPr>
        <sz val="10"/>
        <rFont val="Arial"/>
        <family val="2"/>
      </rPr>
      <t xml:space="preserve"> - Riesgos impuestos fuera de la organización de desarrollo (por ejemplo, software, documentos, hardware, etc.</t>
    </r>
    <r>
      <rPr>
        <sz val="10"/>
        <rFont val="Arial"/>
        <family val="2"/>
      </rPr>
      <t xml:space="preserve"> requeridos por </t>
    </r>
    <r>
      <rPr>
        <sz val="10"/>
        <rFont val="Arial"/>
        <family val="2"/>
      </rPr>
      <t xml:space="preserve"> otras organizaciones; </t>
    </r>
    <r>
      <rPr>
        <sz val="10"/>
        <rFont val="Arial"/>
        <family val="2"/>
      </rPr>
      <t xml:space="preserve">Proceso presupuestario del Congreso; opinión publica). </t>
    </r>
  </si>
  <si>
    <r>
      <t>Costo (Costo)</t>
    </r>
    <r>
      <rPr>
        <sz val="10"/>
        <rFont val="Arial"/>
        <family val="2"/>
      </rPr>
      <t xml:space="preserve"> - Riesgos impuestos por la impredecibilidad de los costos, por estimaciones inexactas, o por alternativas que implican costos adicionales. </t>
    </r>
  </si>
  <si>
    <r>
      <t xml:space="preserve">Calendarización (Cal) </t>
    </r>
    <r>
      <rPr>
        <sz val="10"/>
        <rFont val="Arial"/>
        <family val="2"/>
      </rPr>
      <t>- Riesgos originados por la dificultad  de predecir cuánto tiempo tomará realizar una tarea o las tareas a cargo.</t>
    </r>
  </si>
  <si>
    <r>
      <t>Recursos (Rec)</t>
    </r>
    <r>
      <rPr>
        <sz val="10"/>
        <rFont val="Arial"/>
        <family val="2"/>
      </rPr>
      <t xml:space="preserve"> - Riesgos impuestos por la probabilidad de que un recurso no esté cuando es necesitado.</t>
    </r>
  </si>
  <si>
    <t>Tec</t>
  </si>
  <si>
    <t>Clasifica los riesgos de acuerdo a si son de administración del proyecto o técnicos. Selecciona la más aplicable  de la lista desplegable.</t>
  </si>
  <si>
    <r>
      <t xml:space="preserve">Administración (Admón) </t>
    </r>
    <r>
      <rPr>
        <sz val="10"/>
        <rFont val="Arial"/>
        <family val="2"/>
      </rPr>
      <t>- Riesgos asociados con cuestiones de administración.</t>
    </r>
  </si>
  <si>
    <r>
      <t>Tecnicos (Tec)</t>
    </r>
    <r>
      <rPr>
        <sz val="10"/>
        <rFont val="Arial"/>
        <family val="2"/>
      </rPr>
      <t xml:space="preserve"> - Riesgos asociados con cuestiones tecnicas.</t>
    </r>
  </si>
  <si>
    <t>La visibilidad indica qué tanto ha sido controlado el riesgo dentro del proyecto o cuánto ha sido elevado al siguiente nivel de administración. Por ejemplo, en los casos en que los recursos adicionales o de calendario son requeridos para mitigar un riesgo, el riesgo puede ser elevado a un nivel superior de dirección para su revisión y acción. Seleccione una de las siguientes de la lista desplegable:</t>
  </si>
  <si>
    <r>
      <t xml:space="preserve">Interno </t>
    </r>
    <r>
      <rPr>
        <sz val="10"/>
        <rFont val="Arial"/>
        <family val="2"/>
      </rPr>
      <t>-El riesgo ha sido manejado dentro del proyecto</t>
    </r>
  </si>
  <si>
    <r>
      <t>Externo</t>
    </r>
    <r>
      <rPr>
        <sz val="10"/>
        <rFont val="Arial"/>
        <family val="2"/>
      </rPr>
      <t>- El riesgo ha sido llevado fuera del proyecto</t>
    </r>
  </si>
  <si>
    <t>Alta - Alta</t>
  </si>
  <si>
    <t>Alta - Baja</t>
  </si>
  <si>
    <t>Alta - Media</t>
  </si>
  <si>
    <t>Alta - Muy alta</t>
  </si>
  <si>
    <t>Alta - Muy baja</t>
  </si>
  <si>
    <t>Baja - Alta</t>
  </si>
  <si>
    <t>Baja - Baja</t>
  </si>
  <si>
    <t>Baja - Media</t>
  </si>
  <si>
    <t>Baja - Muy alta</t>
  </si>
  <si>
    <t>Baja - Muy baja</t>
  </si>
  <si>
    <t>Media - Alta</t>
  </si>
  <si>
    <t>Media - Baja</t>
  </si>
  <si>
    <t>Media - Media</t>
  </si>
  <si>
    <t>Media - Muy alta</t>
  </si>
  <si>
    <t>Media - Muy baja</t>
  </si>
  <si>
    <t>Muy alta - Alta</t>
  </si>
  <si>
    <t>Muy alta - Baja</t>
  </si>
  <si>
    <t>Muy alta - Media</t>
  </si>
  <si>
    <t>Muy alta - Muy alta</t>
  </si>
  <si>
    <t>Muy alta - Muy baja</t>
  </si>
  <si>
    <t>Muy baja - Alta</t>
  </si>
  <si>
    <t>Muy baja - Baja</t>
  </si>
  <si>
    <t>Muy baja - Media</t>
  </si>
  <si>
    <t>Muy baja - Muy alta</t>
  </si>
  <si>
    <t>Muy baja - Muy baja</t>
  </si>
  <si>
    <t># del paso</t>
  </si>
  <si>
    <t>Planeado</t>
  </si>
  <si>
    <t>Descripción de los pasos de Mitigación / Estatus</t>
  </si>
  <si>
    <t>Estatus:</t>
  </si>
  <si>
    <t xml:space="preserve">Consecuencias del riesgo: "Si el hardware no se recibe, integrado en el entorno de desarrollo, y validado antes de comenzar con la codificación del software, podrían existir graves repercuciones en la calendarización del proyecto."  </t>
  </si>
  <si>
    <t>Para determinar cuando necesitas agregar contexto, imagina a alguien que no está profundamente familiarizado con la lectura de la declaración de riesgos en su proyecto. Tiene sentido para él?  si no, entonces consideraría agregar más descripción o información en el área de contexto.</t>
  </si>
  <si>
    <t>Use esta área para mantener notas de algunos eventos que afectan el riesgo. Inserte una nueva fila por cada actualización del estatus, precedida cada una con la fecha de actualización. Inserte una nueva fila de estatus por encima del estado más reciente de modo que aparezca primero.</t>
  </si>
  <si>
    <t>Descripción de los pasos de Mitigación / Estatus:</t>
  </si>
  <si>
    <t>Un plan de mitigación es un conjunto de uno o más pasos que pueden ser tomados para reducir la oportunidad de que el riesgo se transforme en un problema. A veces los factores que afectan al riesgo son introducidos externamente y no hay nada que podamos hacer al respecto internamente. También tipicamente existen algunas formas para reducir la magnitud al riesgo.</t>
  </si>
  <si>
    <t>Cuando se desarrolla el plan de mitigación para un riesgo, introduce los pasos de este plan, la persona asignada para implementar los pasos, y  la fecha prevista de la terminación del paso. Mientras esté controlando el riesgo, introduzca el estatus en la descripción(es) del paso. Cuando el paso esté completo, introduzca la fecha en que se completó. Inserte o borre filas en esta área según lo que necesite hasta definir completamente todos los pasos de la mitigación.</t>
  </si>
  <si>
    <t>El informe de detalles del riesgo provee los detalles para cada riesgo del proyecto. Este reporte se puede imprimir o copiar como imagen de la misma manera como se describe para el informe del riesgo resumido a continuación. Haga los cambios de página como sea  necesario para hacer el informe legible.</t>
  </si>
  <si>
    <r>
      <t xml:space="preserve">Antes de imprimir el reporte(o copiarlo como </t>
    </r>
    <r>
      <rPr>
        <sz val="10"/>
        <rFont val="Arial"/>
        <family val="2"/>
      </rPr>
      <t>imagen</t>
    </r>
    <r>
      <rPr>
        <sz val="10"/>
        <rFont val="Arial"/>
        <family val="2"/>
      </rPr>
      <t xml:space="preserve">) confirme que solamente el conjunto de riesgos para los riesgos identificados sean visibles(puede o no incluir riesgos retirados según lo deseado ). </t>
    </r>
  </si>
  <si>
    <r>
      <t xml:space="preserve"> NO </t>
    </r>
    <r>
      <rPr>
        <sz val="10"/>
        <rFont val="Arial"/>
        <family val="2"/>
      </rPr>
      <t>suprimir conjuntos de bloques completos  de información de riesgos</t>
    </r>
    <r>
      <rPr>
        <sz val="10"/>
        <rFont val="Arial"/>
        <family val="2"/>
      </rPr>
      <t>, y no ocultar las filas que no contienen información sobre los riesgos o que no se que se va a imprimir / copiar como imagen.</t>
    </r>
  </si>
  <si>
    <t>Seleccione la fila  y  en el menú de Formato de la hoja de Excel seleccione la opción "Fila" y después "Ocultar".</t>
  </si>
  <si>
    <r>
      <t>Introduzca "Ocultar" en la columna I para reemplazar la palabra "Ver". Entonces</t>
    </r>
    <r>
      <rPr>
        <sz val="10"/>
        <color indexed="53"/>
        <rFont val="Arial"/>
        <family val="2"/>
      </rPr>
      <t xml:space="preserve"> dé click derecho</t>
    </r>
    <r>
      <rPr>
        <sz val="10"/>
        <rFont val="Arial"/>
        <family val="2"/>
      </rPr>
      <t xml:space="preserve"> sobre la palabra  "¿Mostrar en el reporte?" y seleccione "Ver".  Solamente estas filas con la palabra "Ver" en la columna I, van a ser impresas o copiadas como imagenes.</t>
    </r>
  </si>
  <si>
    <t>Este informe automáticamente toma el resumen de los datos de la hoja de detalles del riesgo.No debe ordenar las filas ni introducir ningún dato en el informe. Lo único que debe hacer para cambiar este informe es usar las capacidades de Excel en "Formato" / "Línea" / "ocultar" para ocultar filas de detalles que no desea que se muestren en el informe.</t>
  </si>
  <si>
    <t>Nota: Un riesgo se cuenta como "Modificado" en la hoja de Resumen, en la parte superior de esta hoja se cuenta si se ha modificado en menos de 30 días antes de la fecha del informe.</t>
  </si>
  <si>
    <t>Este reporte puede ser impreso o copiado como imagen en otro formato como PowerPoint o Excel.</t>
  </si>
  <si>
    <t>Seleccione todo el informe (Marque todo el informe)</t>
  </si>
  <si>
    <r>
      <t xml:space="preserve">Mientras mantiene presionada la tecla  </t>
    </r>
    <r>
      <rPr>
        <b/>
        <sz val="10"/>
        <rFont val="Arial"/>
        <family val="2"/>
      </rPr>
      <t>SHIFT</t>
    </r>
    <r>
      <rPr>
        <sz val="10"/>
        <rFont val="Arial"/>
        <family val="2"/>
      </rPr>
      <t xml:space="preserve"> , de click sobre "Edición" / "Copiar imagen".</t>
    </r>
  </si>
  <si>
    <t>Nota:  Si no mantiene presionada la tecla SHIFT, la opción "Copiar imagen" no aparecerá en el Menú "Edición".</t>
  </si>
  <si>
    <t>Sobre la ventana que aparecerá seleccione las siguientes opciones  "Como en pantalla" e  "Imagen".</t>
  </si>
  <si>
    <t>Ir a PowerPoint o Excel y dar Click  en el menú "Edición" después en  "Pegado especial" y finalmente "Imagen"</t>
  </si>
  <si>
    <t>Esta guía describe cómo usar  la Herramienta de Administración de Riesgos para  específicar y  monitorear  riesgos. Da soporte hasta para 30 riesgos.  Cuando  identificque un riesgo, se introduce en la herramienta y se le da seguimiento de manera periodica .</t>
  </si>
  <si>
    <t>Esta herramienta genera dos reportes (ver Sección 3 de esta Guía para más información sobre estos reportes.):</t>
  </si>
  <si>
    <t>Informe del resumen del riesgo</t>
  </si>
  <si>
    <t xml:space="preserve">Introduzca el nombre corto de su proyecto sobre la hoja de detalles del riesgo en la celda D2.  </t>
  </si>
  <si>
    <t xml:space="preserve">Introduzca la fecha de su informe en la celda F2 de la hoja de detalles del riesgo. </t>
  </si>
  <si>
    <r>
      <t>La hoja de resumen provee un resumen de los riesgos en  su proyecto. Toda la  información en esta hoja es automáticamente generada por la herramienta, basandose  en la entrada de datos en la hoja de detalles del riesgo. No introduzca información en la hoja de resumen.No ordene la hoja de resumen.</t>
    </r>
    <r>
      <rPr>
        <b/>
        <sz val="10"/>
        <color indexed="10"/>
        <rFont val="Arial"/>
        <family val="2"/>
      </rPr>
      <t xml:space="preserve"> </t>
    </r>
  </si>
  <si>
    <t>Hay varios campos que requieren de fechas.  Debe introducir  fechas en un formato válido (MM/DD/YY) o Excel interpretará el campo como texto. Cuidado las fechas deben ser introducidas  de manera precisa  .</t>
  </si>
  <si>
    <t>Esta herramienta numera los riesgos consecutivamente del 1 al 30. Si  prefiere un esquema diferente de identificación, use ésta área para colocar sus identificadores.</t>
  </si>
  <si>
    <t>Reemplace el texto &lt;Título del riesgo&gt;con un título abreviado para el riesgo. El título abreviado se utiliza en el informe de resumen como una forma de describir rápidamente el riesgo. El título abreviado necesita  transmitir suficiente información para permitir decidir si se examinan o no  los detalles de la situación del riesgo.</t>
  </si>
  <si>
    <t>Introducir el nombre de la persona por quien surgió el riesgo. Usualmente (pero no necesariamente) la persona llena el formulario de riesgo.</t>
  </si>
  <si>
    <t>Seleccione el valor de la probabilidad de la siguiente lista:</t>
  </si>
  <si>
    <t xml:space="preserve">El impacto describe la gravedad de las consecuencias del riesgo si este llega a ocurrir. Seleccione el valor del impacto de la lista desplegable. (Nota -Las columnas; técnico,de calendarización, Costo, no tienen que ser  todas presentadas, con una es suficiente. Por ejemplo,el impacto es alto si aplica alguna de las categorias técnico,de calendarización o costo de manera significativa. </t>
  </si>
  <si>
    <t>Seleccione uno de los siguientes estados del riesgo de la lista desplegable (El valor predeterminado se establece en Investigar ).</t>
  </si>
  <si>
    <t xml:space="preserve"> ID Riesgo</t>
  </si>
  <si>
    <t>Prioridad</t>
  </si>
  <si>
    <t>Título del Riesgo</t>
  </si>
  <si>
    <t>Identificado</t>
  </si>
  <si>
    <t>Tendencia es un indicador de la manera en que la magnitud del riesgo ha cambiado desde el último informe presentado.  Este indicador está localizado en medio del conjunto de las entradas de riesgo inmediatamente por encima de la condición de riesgo. Seleccione una de las opciones de la lista desplegable:  (La predefinida es Nuevo)</t>
  </si>
  <si>
    <t>ID del WBS:</t>
  </si>
  <si>
    <t>Fecha de Reporte:</t>
  </si>
  <si>
    <t>Versión</t>
  </si>
  <si>
    <t>Proyecto</t>
  </si>
  <si>
    <t>Fecha</t>
  </si>
  <si>
    <t>Elaborado por</t>
  </si>
  <si>
    <t>Localización del Documento</t>
  </si>
  <si>
    <t>Documento base</t>
  </si>
  <si>
    <t>Autorizaciones</t>
  </si>
  <si>
    <t>Nombre</t>
  </si>
  <si>
    <t>Fecha Autorización</t>
  </si>
  <si>
    <t>Distribución</t>
  </si>
  <si>
    <t>Fecha Recepción</t>
  </si>
  <si>
    <t>Control de Cambios</t>
  </si>
  <si>
    <t>Participante</t>
  </si>
  <si>
    <t>Descripción del Cambio</t>
  </si>
  <si>
    <t>Recien creado</t>
  </si>
  <si>
    <t>Herramienta de administracion de riesgos</t>
  </si>
  <si>
    <t>Riesgos Cerrados, Mitigados y Aceptados por magnitud.</t>
  </si>
  <si>
    <t>Cerrado</t>
  </si>
  <si>
    <t>En Mitigación</t>
  </si>
  <si>
    <t>Aceptado</t>
  </si>
  <si>
    <t>Concatenacion de Magnitud y estado</t>
  </si>
  <si>
    <t>[Logotipo]</t>
  </si>
  <si>
    <t>Sitio web Acoatl Kayaks</t>
  </si>
  <si>
    <t>Lider de proyecto</t>
  </si>
  <si>
    <t>Media</t>
  </si>
  <si>
    <t>Prevenir</t>
  </si>
  <si>
    <t>Rec</t>
  </si>
  <si>
    <t>Sitio Web Acoatl Kayaks</t>
  </si>
  <si>
    <t>Líder de proyecto</t>
  </si>
  <si>
    <t>$CMMI/Áreas de proceso - Nivel 2/06 - PP/Documentos y plantillas </t>
  </si>
  <si>
    <t>Plan de Riesgos</t>
  </si>
  <si>
    <t> Jesus Reyes Santos</t>
  </si>
  <si>
    <t>12/06/18 </t>
  </si>
  <si>
    <t> José Luis Corona Huerta</t>
  </si>
  <si>
    <t>14/06/18 </t>
  </si>
  <si>
    <t>Laura Patricia Rangel Mora</t>
  </si>
  <si>
    <t> 14/06/18 </t>
  </si>
  <si>
    <t xml:space="preserve"> Frida Sofia Bermúdez Sánchez. </t>
  </si>
  <si>
    <t>Lider de Proyecto</t>
  </si>
  <si>
    <t>Pérdida de miembros en el equipo.</t>
  </si>
  <si>
    <t>06/13/18</t>
  </si>
  <si>
    <t>06/13/2018</t>
  </si>
  <si>
    <t>Debido a la complejidad de las divesas actividades que se desarrollan en el proyecto.</t>
  </si>
  <si>
    <t xml:space="preserve">El equipo podría perderun integrante lo cual dificultara el éxito del proyecto. </t>
  </si>
  <si>
    <t>Junio 2018 - Todos  ICDs fueron aprobados.</t>
  </si>
  <si>
    <t xml:space="preserve">Junio 2018 - El equipo muestra señales de abandono debido a las materias reprobadas. </t>
  </si>
  <si>
    <t xml:space="preserve">Agendar reuniones con los integrantes </t>
  </si>
  <si>
    <t>Platicar sobre problemas posibles.</t>
  </si>
  <si>
    <t>Mantener comunicacióncontinua.</t>
  </si>
  <si>
    <t>Jesús Reyes Santos</t>
  </si>
  <si>
    <t>Inexperiencia con la tecnología</t>
  </si>
  <si>
    <t>Mitigar</t>
  </si>
  <si>
    <t>Alta</t>
  </si>
  <si>
    <t>Costo</t>
  </si>
  <si>
    <t>En determinadas oscaciones los requerimientos del software requieren que se implementen diferentes técnologias.</t>
  </si>
  <si>
    <t>Por lo tanto al no conocer una tecnologia se tienen que realizar capasitaciones o bien contratar alguien con determinado perfil.</t>
  </si>
  <si>
    <t xml:space="preserve">Junio 2018 - El equipo muestra conociminetos suficientes para la realizacion del proyecto. </t>
  </si>
  <si>
    <t>Lentitud en una toma de decisiones</t>
  </si>
  <si>
    <t>Esto afecta y retrasa las tareas.</t>
  </si>
  <si>
    <t>Una toma de decisión no se puede realizar debido a la confucion del lo que se quiere realizar el proyecto.</t>
  </si>
  <si>
    <t>Tener un buen trabajo con el equipo y el cliente.</t>
  </si>
  <si>
    <t>Mantenerse informado de todos los aspectos del proyecto para poder tomar la mejor decisión.</t>
  </si>
  <si>
    <t xml:space="preserve">Llevar un seguimiento de los miembros de forma que pueda saberse de existir la posibilidad de perder alguno.
Tener un buen ambiente de trabajo y comunicación.
</t>
  </si>
  <si>
    <t>Darse apoyo entre todo el equipo en dudas y para mejorar.</t>
  </si>
  <si>
    <t xml:space="preserve">Jesús Reyes Santos </t>
  </si>
  <si>
    <t>Jóse Guadalupe Martinez Tinajero</t>
  </si>
  <si>
    <t>La toma de decisiones certera y rapida es muy para que el éxito pueda desarrollarse de acuerdo a los tiempos especificados.</t>
  </si>
  <si>
    <t>Trabajos no programados.</t>
  </si>
  <si>
    <t xml:space="preserve"> </t>
  </si>
  <si>
    <t>No contemplar actividades en el cronograma</t>
  </si>
  <si>
    <t>eleva el costo ya que no se se estima en el presupuesto del proyecto.</t>
  </si>
  <si>
    <t>La mala estimación de actividades que se van a realizar en el proyecto puede ocacionar que el costo aumente debido a que las actividades requiren tiempo y por lo tanto recursos.</t>
  </si>
  <si>
    <t>Elaborar las actividades asignadas de último momento y reorganizar el tiempo.</t>
  </si>
  <si>
    <t>Investigar por nuestra cuenta los contenidos y actividades a desarrollar.</t>
  </si>
  <si>
    <t>Crisis económica</t>
  </si>
  <si>
    <t>Mantener la motivación de los miembros del equipo.</t>
  </si>
  <si>
    <t xml:space="preserve">Apoyarnos entre nosotros para mantener la motivación y fe en el proyecto. </t>
  </si>
  <si>
    <t>Cuando hay una crisis en el equipo de proyecto.</t>
  </si>
  <si>
    <t>No se debe abandonar el proyecto para evitar demandas y problemas legales.</t>
  </si>
  <si>
    <t>Se presenta una crisis economica en el proyecto el equipo no debe abandonar el proyecto debido a que se puede enfrentar a problemas legales por incumplimiento.</t>
  </si>
  <si>
    <t>Junio 2018 - El equipo esta tomando deciciones de acuerdo a los tiempos.</t>
  </si>
  <si>
    <t>Junio 2018 - El equipo muestra avances de acuerdo al cronograma.</t>
  </si>
  <si>
    <t>Junio 2018 - El proyecto no presenta crisis economica hasta el momento.</t>
  </si>
  <si>
    <t>Llevar una planeación de costos y los cambios que existan durante el transcurso del proyecto.</t>
  </si>
  <si>
    <t>Baja motivación</t>
  </si>
  <si>
    <t>Cal</t>
  </si>
  <si>
    <t>La baja de motivación en el equipo de trabajo por diversos motivos que pueden afectar el rendimiento.</t>
  </si>
  <si>
    <t>La calidad del proyecto puede resultar mala debido a que el equipo realiza las actividades sin motivación.</t>
  </si>
  <si>
    <t>La baja motivación por parte de los involucrados se puede presentar por diferentes factores el mas comun es una crisis economica.</t>
  </si>
  <si>
    <t>Junio 2018 - El equipo del proyecto muestra motivación en el proyecto.</t>
  </si>
  <si>
    <t>Accidentes</t>
  </si>
  <si>
    <t>Los accidentes  pueden tener accidentes tanto en el area de trabajo dentro de la empresa o fuera.</t>
  </si>
  <si>
    <t>Afecta al proyecto debido a que cada integrante realiza diferentes actividades esto presenta un problema.</t>
  </si>
  <si>
    <t>Tener medidas preventivas en los espacios y prever lo más posible.</t>
  </si>
  <si>
    <t>Un accidente hacia un integrante del equipo puede resultar en el interior de la empresa esto afecta al proyecto debido a las tareas asignadas a ese elemento.</t>
  </si>
  <si>
    <t>Enfermedades</t>
  </si>
  <si>
    <t>La probabilidad de enfermedades desde una gripe hasta un tumor puede recaer en un integrante del proyecto.</t>
  </si>
  <si>
    <t xml:space="preserve">Falta de disponibilidad de integrantes de equipo por enfermedad. </t>
  </si>
  <si>
    <t>Cuando un integrante se enferma esto causa retrasos en el desarrollo del proyecto.</t>
  </si>
  <si>
    <t>Junio 2018 - El equipo del proyecto muestra salud fisica estable.</t>
  </si>
  <si>
    <t>Junio 2018 - El equipo del proyecto es vulnerable.</t>
  </si>
  <si>
    <t>Tener un ambiente laboral limpio, así como mantenerlo y cuidar de nosotros mismos.</t>
  </si>
  <si>
    <t>Resistencia al cambio</t>
  </si>
  <si>
    <t>Se presentan cambios en el proyecto debido a que surge una nueva nececidad.</t>
  </si>
  <si>
    <t xml:space="preserve">Aumenta el costo del proyecto debido a que no se tenia contemplado un cambio. </t>
  </si>
  <si>
    <t>Disminuir el impacto de los cambios en el proyecto mediante una investigación de lo que el cambio en cuestión representa.</t>
  </si>
  <si>
    <t>Los cambios son muy comunes en los proyectos de darrollo de software y mas cuando no se establecen los requisitos, debido a esto el software aumenta de costo porque requiere mas esfuerzo del planeado.</t>
  </si>
  <si>
    <t>Junio 2018 - El equipo del proyecto acepta el cambio.</t>
  </si>
  <si>
    <t>Falta de disponibilidad</t>
  </si>
  <si>
    <t xml:space="preserve">La falta de disponibilidad de un integrante es continua.  </t>
  </si>
  <si>
    <t>Afecta a las realizaciones de la actividad debido que se le solicita información.</t>
  </si>
  <si>
    <t xml:space="preserve">Cuando un integrante no esta disponible la información que este entrega o esta responzabilisado a hacerlo falta. </t>
  </si>
  <si>
    <t>Junio 2018 - El equipo del proyecto muesta disponibilidad.</t>
  </si>
  <si>
    <t>Mantener a los miembros de equipo informados del proyecto y procurar hacer compromisos.</t>
  </si>
  <si>
    <t>Las actividades son subvaloradas</t>
  </si>
  <si>
    <t>Una actividad es ambigua o no se entiende lo que se debe realizar.</t>
  </si>
  <si>
    <t>Se realiza de manera inadecuada y puede afectar en la calidad del proyecto.</t>
  </si>
  <si>
    <t>Cuando una actividad no se entiende el integrante lo interpreta de una forma que puede ser erronea y traera consigo errores y por lo tanto problemas para la calidad.</t>
  </si>
  <si>
    <t>Junio 2018 - El equipo del proyecto comprende las actividades que se realizan con ayuda del acesor.</t>
  </si>
  <si>
    <t>Elaborar las actividades conociendo lo que se va a hacer y de qué manera.</t>
  </si>
  <si>
    <t xml:space="preserve">Mala organización </t>
  </si>
  <si>
    <t>Req</t>
  </si>
  <si>
    <t>Muy alta</t>
  </si>
  <si>
    <t>La organización que se administra es mala debido al administrador del proyecto.</t>
  </si>
  <si>
    <t>La calidad y comunicación en el proyecto será pesima.</t>
  </si>
  <si>
    <t xml:space="preserve">Cuando existe una mala organización existen muchos confictos internos en el manejo de la información y administración de la comunicación. </t>
  </si>
  <si>
    <t>Junio 2018 - El administrado de proyecto deja clara su posición y administra el trabajo del equipo.</t>
  </si>
  <si>
    <t>Encontrar otras maneras de trabajar que puedan resultar, buscar fuentes alternativas de organización.</t>
  </si>
  <si>
    <t>Pérdida de información importante.</t>
  </si>
  <si>
    <t>Manejar contraseñas y marca de agua en los documentos, así como la seguirdad del hosting.</t>
  </si>
  <si>
    <t>La información que se maneja dentro de la empresa se pierde o es robada.</t>
  </si>
  <si>
    <t>Los terminos legales entran en acción debido a demandas de companias socias.</t>
  </si>
  <si>
    <t>Cuando se pierde la información en la empresa es un asunto muy grave debido a lo delicado que ea información pueda llegar a ser.</t>
  </si>
  <si>
    <t>Junio 2018 - El manejo de información es vulnerable.</t>
  </si>
  <si>
    <t>Falta de calidad</t>
  </si>
  <si>
    <t>Aplicar estandares en el proyecto.</t>
  </si>
  <si>
    <t>La falta de calidad se presenta cuando se desarrolla si estantares de calidad.</t>
  </si>
  <si>
    <t>El resultado del proyecto es de baja calidad.</t>
  </si>
  <si>
    <t>Cuando se desarrolla un proyecto sin normas para la gestion de la calidad es mas comun que este tenga baja calidad devido a que no esta basado en ninguna norma  de desarrollo.</t>
  </si>
  <si>
    <t>Junio 2018 - Se implementan estandades de desarrollo como 830 de IEEE entre otros.</t>
  </si>
  <si>
    <t>Falta de compromiso por parte del cliente</t>
  </si>
  <si>
    <t>El cliente tiene bajo interes en el desarrollo del proyecto.</t>
  </si>
  <si>
    <t>Provoca baja calidad debido a que se desarrolla sin mucha intervención del cliente y no puede satisfacer sus necesiades.</t>
  </si>
  <si>
    <t>Cuando el clienteno se interasa del todo se desarrolla un producto sin especificaciones adecuadas.</t>
  </si>
  <si>
    <t>Junio 2018 - El cliente muestra interes en el proyecto.</t>
  </si>
  <si>
    <t>Mejorar la comunicación empresa-cliente.</t>
  </si>
  <si>
    <t>Incrementar los conocimientos y habilidades de los demás miembros al tener que cubrir más.</t>
  </si>
  <si>
    <t>Miembros del equipo sin participación en el mismo.</t>
  </si>
  <si>
    <t>Miembros del equipo no participan en el proyecto o lo hacen de una forma muy minimalista.</t>
  </si>
  <si>
    <t>Esto provoca la carga de trabajo en otros integrantes del equipo.</t>
  </si>
  <si>
    <t>Cuando un integrante no participa en las tareas no se aprovecha el recurso humano.</t>
  </si>
  <si>
    <t xml:space="preserve">Junio 2018 - Los integrantes participan de manera continua. </t>
  </si>
  <si>
    <t>Adignar actividades de acuerdo a las habilidades.</t>
  </si>
  <si>
    <t>Incumplimiento de acuerdos</t>
  </si>
  <si>
    <t>Un socio, proveedor, integrante del equipo o cliente no cumple con los contratos establecidos.</t>
  </si>
  <si>
    <t>Se causan problemas con los costos del proyecto debido a que puede causar el retraso o el fracaso  de un proyecto.</t>
  </si>
  <si>
    <t>Cuando se rompe un contrato se violan reglas y politicas y entran en demanda.</t>
  </si>
  <si>
    <t xml:space="preserve">Junio 2018 - Los Stakeholders son estables. </t>
  </si>
  <si>
    <t>Muy baja</t>
  </si>
  <si>
    <t>Demandar al violante del contrato para recuperar dinero perdido.</t>
  </si>
  <si>
    <t>Mala documentación</t>
  </si>
  <si>
    <t>Modificaciones del alcance del proyecto</t>
  </si>
  <si>
    <t>Desconocimiento del proyecto</t>
  </si>
  <si>
    <t>Llevar un mal manejo de la documentación.</t>
  </si>
  <si>
    <t>Generar una mala practica para una futura recostruccion del proyecto las bases no son solidas.</t>
  </si>
  <si>
    <t>Cuando no se realiza una buena practica de documentación las bases no son concretas y puede ocacionar confución para futuras Restructuraciones o configuraciones.</t>
  </si>
  <si>
    <t>Junio 2018 - Documentacion con estandares.</t>
  </si>
  <si>
    <t>Aplicar estandares y normas para la documentación.</t>
  </si>
  <si>
    <t>Se realizan constantes modificaciones en el alcance del proyecto.</t>
  </si>
  <si>
    <t>La actividades del proyecto aumentan por lo cual aumenta el costo.</t>
  </si>
  <si>
    <t>Cuando no se especifica en el alcance lo que se va realizar y lo que no aumenta el trabajo.</t>
  </si>
  <si>
    <t>Los involucrados del proyecto desconocen que es lo que se pretende relizar y realizan las actividades ambiguas.</t>
  </si>
  <si>
    <t>Esto afeca a la calidad del proyecto debido a que no puede complir con los requisitos del proyecto.</t>
  </si>
  <si>
    <t>Cuando no se informa a todos los involucrados de los cambios o alcances del proyecto este puede no llegar al éxito.</t>
  </si>
  <si>
    <t>Junio 2018 - Alcance definido.</t>
  </si>
  <si>
    <t>Junio 2018 - Los stakeholders se encuentran informados de cualquier movimiento en el proyecto.</t>
  </si>
  <si>
    <t xml:space="preserve">Realizar reuniones periodicas para mantener informados a todos los involucrados. </t>
  </si>
  <si>
    <t>Especificar concretamente en el alcance lo que no pretende lograr el proyecto.</t>
  </si>
  <si>
    <t>Especificar concretamente en el alcance lo que pretende lograr el proyecto.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</si>
</sst>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22" x14ac:knownFonts="1">
    <font>
      <sz val="10"/>
      <name val="Arial"/>
    </font>
    <font>
      <sz val="10"/>
      <name val="Arial"/>
      <family val="2"/>
    </font>
    <font>
      <sz val="10"/>
      <name val="Arial"/>
      <family val="2"/>
    </font>
    <font>
      <b/>
      <sz val="10"/>
      <name val="Arial"/>
      <family val="2"/>
    </font>
    <font>
      <sz val="10"/>
      <name val="MS Sans Serif"/>
    </font>
    <font>
      <sz val="8"/>
      <name val="MS Sans Serif"/>
    </font>
    <font>
      <sz val="8"/>
      <name val="Arial"/>
      <family val="2"/>
    </font>
    <font>
      <sz val="8"/>
      <name val="Arial"/>
      <family val="2"/>
    </font>
    <font>
      <b/>
      <sz val="12"/>
      <name val="Arial"/>
      <family val="2"/>
    </font>
    <font>
      <b/>
      <sz val="10"/>
      <color indexed="10"/>
      <name val="Arial"/>
      <family val="2"/>
    </font>
    <font>
      <b/>
      <sz val="16"/>
      <name val="Arial"/>
      <family val="2"/>
    </font>
    <font>
      <b/>
      <sz val="14"/>
      <name val="Arial"/>
      <family val="2"/>
    </font>
    <font>
      <b/>
      <i/>
      <sz val="10"/>
      <name val="Arial"/>
      <family val="2"/>
    </font>
    <font>
      <i/>
      <sz val="10"/>
      <name val="Arial"/>
      <family val="2"/>
    </font>
    <font>
      <b/>
      <i/>
      <sz val="12"/>
      <name val="Arial"/>
      <family val="2"/>
    </font>
    <font>
      <sz val="10"/>
      <color indexed="10"/>
      <name val="Arial"/>
      <family val="2"/>
    </font>
    <font>
      <b/>
      <sz val="14"/>
      <name val="Arial"/>
      <family val="2"/>
    </font>
    <font>
      <sz val="10"/>
      <name val="Arial"/>
      <family val="2"/>
    </font>
    <font>
      <sz val="10"/>
      <color indexed="53"/>
      <name val="Arial"/>
      <family val="2"/>
    </font>
    <font>
      <b/>
      <sz val="12"/>
      <color indexed="9"/>
      <name val="Arial"/>
      <family val="2"/>
    </font>
    <font>
      <b/>
      <sz val="10"/>
      <color indexed="9"/>
      <name val="Arial"/>
      <family val="2"/>
    </font>
    <font>
      <sz val="12"/>
      <name val="Arial"/>
      <family val="2"/>
    </font>
  </fonts>
  <fills count="12">
    <fill>
      <patternFill patternType="none"/>
    </fill>
    <fill>
      <patternFill patternType="gray125"/>
    </fill>
    <fill>
      <patternFill patternType="solid">
        <fgColor indexed="11"/>
        <bgColor indexed="64"/>
      </patternFill>
    </fill>
    <fill>
      <patternFill patternType="solid">
        <fgColor indexed="13"/>
        <bgColor indexed="64"/>
      </patternFill>
    </fill>
    <fill>
      <patternFill patternType="solid">
        <fgColor indexed="10"/>
        <bgColor indexed="64"/>
      </patternFill>
    </fill>
    <fill>
      <patternFill patternType="solid">
        <fgColor indexed="9"/>
        <bgColor indexed="64"/>
      </patternFill>
    </fill>
    <fill>
      <patternFill patternType="solid">
        <fgColor indexed="31"/>
        <bgColor indexed="64"/>
      </patternFill>
    </fill>
    <fill>
      <patternFill patternType="solid">
        <fgColor indexed="45"/>
        <bgColor indexed="64"/>
      </patternFill>
    </fill>
    <fill>
      <patternFill patternType="solid">
        <fgColor indexed="41"/>
        <bgColor indexed="64"/>
      </patternFill>
    </fill>
    <fill>
      <patternFill patternType="solid">
        <fgColor indexed="40"/>
        <bgColor indexed="64"/>
      </patternFill>
    </fill>
    <fill>
      <patternFill patternType="solid">
        <fgColor indexed="22"/>
        <bgColor indexed="64"/>
      </patternFill>
    </fill>
    <fill>
      <patternFill patternType="solid">
        <fgColor indexed="18"/>
        <bgColor indexed="64"/>
      </patternFill>
    </fill>
  </fills>
  <borders count="3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bottom style="medium">
        <color indexed="64"/>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style="thin">
        <color indexed="64"/>
      </top>
      <bottom style="thin">
        <color indexed="64"/>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4" fillId="0" borderId="0"/>
  </cellStyleXfs>
  <cellXfs count="225">
    <xf numFmtId="0" fontId="0" fillId="0" borderId="0" xfId="0"/>
    <xf numFmtId="0" fontId="3" fillId="0" borderId="0" xfId="0" applyFont="1" applyAlignment="1">
      <alignment horizontal="center"/>
    </xf>
    <xf numFmtId="0" fontId="2" fillId="0" borderId="0" xfId="1" applyFont="1"/>
    <xf numFmtId="0" fontId="3" fillId="0" borderId="0" xfId="1" applyFont="1" applyAlignment="1">
      <alignment horizontal="center"/>
    </xf>
    <xf numFmtId="0" fontId="2" fillId="0" borderId="0" xfId="1" applyFont="1" applyAlignment="1">
      <alignment horizontal="center"/>
    </xf>
    <xf numFmtId="0" fontId="6" fillId="0" borderId="0" xfId="1" applyFont="1"/>
    <xf numFmtId="0" fontId="3" fillId="2" borderId="0" xfId="1" applyFont="1" applyFill="1" applyAlignment="1">
      <alignment horizontal="center"/>
    </xf>
    <xf numFmtId="0" fontId="3" fillId="3" borderId="0" xfId="1" applyFont="1" applyFill="1" applyAlignment="1">
      <alignment horizontal="center"/>
    </xf>
    <xf numFmtId="0" fontId="3" fillId="4" borderId="0" xfId="1" applyFont="1" applyFill="1" applyAlignment="1">
      <alignment horizontal="center"/>
    </xf>
    <xf numFmtId="164" fontId="0" fillId="0" borderId="0" xfId="0" applyNumberFormat="1" applyAlignment="1">
      <alignment horizontal="center"/>
    </xf>
    <xf numFmtId="0" fontId="0" fillId="0" borderId="0" xfId="0" applyAlignment="1">
      <alignment horizontal="center"/>
    </xf>
    <xf numFmtId="0" fontId="0" fillId="0" borderId="0" xfId="0" applyAlignment="1">
      <alignment horizontal="right"/>
    </xf>
    <xf numFmtId="0" fontId="0" fillId="0" borderId="0" xfId="0" applyFill="1"/>
    <xf numFmtId="0" fontId="3" fillId="0" borderId="1" xfId="0" applyFont="1" applyBorder="1" applyAlignment="1">
      <alignment horizontal="right"/>
    </xf>
    <xf numFmtId="164" fontId="3" fillId="0" borderId="0" xfId="0" applyNumberFormat="1" applyFont="1" applyBorder="1" applyAlignment="1">
      <alignment horizontal="center"/>
    </xf>
    <xf numFmtId="0" fontId="3" fillId="0" borderId="0" xfId="0" applyFont="1" applyBorder="1" applyAlignment="1">
      <alignment horizontal="center"/>
    </xf>
    <xf numFmtId="0" fontId="3" fillId="0" borderId="0" xfId="0" applyFont="1" applyBorder="1" applyAlignment="1">
      <alignment horizontal="right"/>
    </xf>
    <xf numFmtId="0" fontId="3" fillId="0" borderId="2" xfId="0" applyFont="1" applyBorder="1" applyAlignment="1">
      <alignment horizontal="center"/>
    </xf>
    <xf numFmtId="0" fontId="0" fillId="0" borderId="0" xfId="0" applyBorder="1"/>
    <xf numFmtId="0" fontId="0" fillId="0" borderId="2" xfId="0" applyBorder="1"/>
    <xf numFmtId="0" fontId="0" fillId="0" borderId="1" xfId="0" applyBorder="1"/>
    <xf numFmtId="0" fontId="3" fillId="0" borderId="0" xfId="0" applyFont="1" applyBorder="1" applyAlignment="1">
      <alignment horizontal="right" vertical="top"/>
    </xf>
    <xf numFmtId="0" fontId="0" fillId="0" borderId="0" xfId="0" applyBorder="1" applyAlignment="1">
      <alignment vertical="top" wrapText="1"/>
    </xf>
    <xf numFmtId="0" fontId="0" fillId="0" borderId="0" xfId="0" applyBorder="1" applyAlignment="1">
      <alignment horizontal="right"/>
    </xf>
    <xf numFmtId="0" fontId="3" fillId="0" borderId="1" xfId="0" applyFont="1" applyFill="1" applyBorder="1" applyAlignment="1">
      <alignment horizontal="right"/>
    </xf>
    <xf numFmtId="0" fontId="0" fillId="0" borderId="1" xfId="0" applyBorder="1" applyAlignment="1">
      <alignment horizontal="center" vertical="top"/>
    </xf>
    <xf numFmtId="0" fontId="0" fillId="0" borderId="0" xfId="0" applyBorder="1" applyAlignment="1">
      <alignment horizontal="center" vertical="top"/>
    </xf>
    <xf numFmtId="164" fontId="0" fillId="0" borderId="0" xfId="0" applyNumberFormat="1" applyBorder="1" applyAlignment="1">
      <alignment horizontal="center" vertical="top"/>
    </xf>
    <xf numFmtId="164" fontId="0" fillId="0" borderId="2" xfId="0" applyNumberFormat="1" applyBorder="1" applyAlignment="1">
      <alignment horizontal="center" vertical="top"/>
    </xf>
    <xf numFmtId="0" fontId="0" fillId="0" borderId="3" xfId="0" applyFill="1" applyBorder="1" applyAlignment="1">
      <alignment horizontal="center" vertical="top"/>
    </xf>
    <xf numFmtId="0" fontId="0" fillId="0" borderId="4" xfId="0" applyBorder="1" applyAlignment="1">
      <alignment horizontal="center" vertical="top"/>
    </xf>
    <xf numFmtId="0" fontId="0" fillId="0" borderId="4" xfId="0" applyBorder="1" applyAlignment="1">
      <alignment vertical="top" wrapText="1"/>
    </xf>
    <xf numFmtId="164" fontId="0" fillId="0" borderId="4" xfId="0" applyNumberFormat="1" applyBorder="1" applyAlignment="1">
      <alignment horizontal="center" vertical="top"/>
    </xf>
    <xf numFmtId="164" fontId="0" fillId="0" borderId="5" xfId="0" applyNumberFormat="1" applyBorder="1" applyAlignment="1">
      <alignment horizontal="center" vertical="top"/>
    </xf>
    <xf numFmtId="0" fontId="0" fillId="5" borderId="1" xfId="0" applyFill="1" applyBorder="1"/>
    <xf numFmtId="0" fontId="0" fillId="5" borderId="0" xfId="0" applyFill="1" applyBorder="1"/>
    <xf numFmtId="164" fontId="0" fillId="5" borderId="0" xfId="0" applyNumberFormat="1" applyFill="1" applyBorder="1" applyAlignment="1">
      <alignment horizontal="center"/>
    </xf>
    <xf numFmtId="164" fontId="0" fillId="5" borderId="2" xfId="0" applyNumberFormat="1" applyFill="1" applyBorder="1" applyAlignment="1">
      <alignment horizontal="center"/>
    </xf>
    <xf numFmtId="1" fontId="3" fillId="5" borderId="2" xfId="0" applyNumberFormat="1" applyFont="1" applyFill="1" applyBorder="1" applyAlignment="1">
      <alignment horizontal="center"/>
    </xf>
    <xf numFmtId="164" fontId="3" fillId="5" borderId="2" xfId="0" applyNumberFormat="1" applyFont="1" applyFill="1" applyBorder="1" applyAlignment="1">
      <alignment horizontal="center"/>
    </xf>
    <xf numFmtId="1" fontId="3" fillId="0" borderId="5" xfId="0" applyNumberFormat="1" applyFont="1" applyBorder="1" applyAlignment="1">
      <alignment horizontal="center"/>
    </xf>
    <xf numFmtId="0" fontId="3" fillId="0" borderId="1" xfId="0" applyFont="1" applyBorder="1" applyAlignment="1">
      <alignment horizontal="center"/>
    </xf>
    <xf numFmtId="0" fontId="3" fillId="0" borderId="6" xfId="0" applyFont="1" applyBorder="1" applyAlignment="1">
      <alignment horizontal="center"/>
    </xf>
    <xf numFmtId="1" fontId="3" fillId="0" borderId="7" xfId="0" applyNumberFormat="1" applyFont="1" applyBorder="1" applyAlignment="1">
      <alignment horizontal="center"/>
    </xf>
    <xf numFmtId="164" fontId="3" fillId="5" borderId="8" xfId="0" applyNumberFormat="1" applyFont="1" applyFill="1" applyBorder="1" applyAlignment="1">
      <alignment horizontal="center"/>
    </xf>
    <xf numFmtId="0" fontId="3" fillId="5" borderId="8" xfId="0" applyFont="1" applyFill="1" applyBorder="1" applyAlignment="1">
      <alignment horizontal="center"/>
    </xf>
    <xf numFmtId="0" fontId="3" fillId="0" borderId="9" xfId="0" applyFont="1" applyBorder="1" applyAlignment="1">
      <alignment horizontal="center"/>
    </xf>
    <xf numFmtId="0" fontId="0" fillId="0" borderId="0" xfId="0" applyBorder="1" applyAlignment="1">
      <alignment wrapText="1"/>
    </xf>
    <xf numFmtId="0" fontId="3" fillId="0" borderId="0" xfId="0" applyFont="1" applyBorder="1" applyAlignment="1">
      <alignment horizontal="center" wrapText="1"/>
    </xf>
    <xf numFmtId="0" fontId="9" fillId="0" borderId="0" xfId="0" applyFont="1" applyBorder="1" applyAlignment="1">
      <alignment horizontal="center"/>
    </xf>
    <xf numFmtId="0" fontId="2" fillId="0" borderId="0" xfId="1" applyFont="1" applyFill="1"/>
    <xf numFmtId="0" fontId="2" fillId="0" borderId="0" xfId="1" applyFont="1" applyFill="1" applyAlignment="1">
      <alignment horizontal="center"/>
    </xf>
    <xf numFmtId="1" fontId="3" fillId="0" borderId="0" xfId="0" applyNumberFormat="1" applyFont="1" applyBorder="1" applyAlignment="1">
      <alignment horizontal="center"/>
    </xf>
    <xf numFmtId="1" fontId="3" fillId="5" borderId="0" xfId="0" applyNumberFormat="1" applyFont="1" applyFill="1" applyBorder="1" applyAlignment="1">
      <alignment horizontal="center"/>
    </xf>
    <xf numFmtId="1" fontId="3" fillId="0" borderId="10" xfId="0" applyNumberFormat="1" applyFont="1" applyBorder="1" applyAlignment="1">
      <alignment horizontal="center"/>
    </xf>
    <xf numFmtId="1" fontId="3" fillId="0" borderId="11" xfId="0" applyNumberFormat="1" applyFont="1" applyBorder="1" applyAlignment="1">
      <alignment horizontal="center"/>
    </xf>
    <xf numFmtId="0" fontId="3" fillId="0" borderId="12" xfId="0" applyFont="1" applyFill="1" applyBorder="1"/>
    <xf numFmtId="0" fontId="3" fillId="0" borderId="13" xfId="0" applyFont="1" applyFill="1" applyBorder="1" applyAlignment="1">
      <alignment horizontal="center"/>
    </xf>
    <xf numFmtId="164" fontId="3" fillId="0" borderId="13" xfId="0" applyNumberFormat="1" applyFont="1" applyFill="1" applyBorder="1" applyAlignment="1">
      <alignment horizontal="center"/>
    </xf>
    <xf numFmtId="164" fontId="3" fillId="0" borderId="14" xfId="0" applyNumberFormat="1" applyFont="1" applyFill="1" applyBorder="1" applyAlignment="1">
      <alignment horizontal="center"/>
    </xf>
    <xf numFmtId="1" fontId="2" fillId="0" borderId="0" xfId="1" applyNumberFormat="1" applyFont="1" applyAlignment="1">
      <alignment horizontal="center"/>
    </xf>
    <xf numFmtId="164" fontId="2" fillId="0" borderId="0" xfId="1" applyNumberFormat="1" applyFont="1" applyAlignment="1">
      <alignment horizontal="center"/>
    </xf>
    <xf numFmtId="0" fontId="2" fillId="0" borderId="0" xfId="1" applyFont="1" applyAlignment="1">
      <alignment vertical="top"/>
    </xf>
    <xf numFmtId="0" fontId="10" fillId="0" borderId="0" xfId="1" applyFont="1" applyAlignment="1">
      <alignment horizontal="center" vertical="top" wrapText="1"/>
    </xf>
    <xf numFmtId="0" fontId="2" fillId="0" borderId="0" xfId="1" applyFont="1" applyAlignment="1">
      <alignment vertical="top" wrapText="1"/>
    </xf>
    <xf numFmtId="0" fontId="2" fillId="0" borderId="0" xfId="1" applyFont="1" applyAlignment="1">
      <alignment horizontal="left" vertical="top" wrapText="1"/>
    </xf>
    <xf numFmtId="0" fontId="11" fillId="0" borderId="0" xfId="1" applyFont="1" applyAlignment="1">
      <alignment horizontal="center" vertical="top"/>
    </xf>
    <xf numFmtId="0" fontId="11" fillId="0" borderId="0" xfId="1" applyFont="1" applyAlignment="1">
      <alignment vertical="top" wrapText="1"/>
    </xf>
    <xf numFmtId="0" fontId="2" fillId="0" borderId="0" xfId="1" applyFont="1" applyAlignment="1">
      <alignment horizontal="center" vertical="top"/>
    </xf>
    <xf numFmtId="0" fontId="8" fillId="0" borderId="0" xfId="1" applyFont="1" applyAlignment="1">
      <alignment vertical="top" wrapText="1"/>
    </xf>
    <xf numFmtId="0" fontId="2" fillId="0" borderId="0" xfId="1" applyNumberFormat="1" applyFont="1" applyAlignment="1">
      <alignment vertical="top" wrapText="1"/>
    </xf>
    <xf numFmtId="0" fontId="12" fillId="0" borderId="0" xfId="1" applyFont="1" applyAlignment="1">
      <alignment horizontal="left" vertical="top" wrapText="1" indent="2"/>
    </xf>
    <xf numFmtId="0" fontId="2" fillId="0" borderId="0" xfId="1" applyFont="1" applyAlignment="1">
      <alignment horizontal="left" vertical="top" wrapText="1" indent="2"/>
    </xf>
    <xf numFmtId="0" fontId="3" fillId="0" borderId="0" xfId="1" applyFont="1" applyAlignment="1">
      <alignment horizontal="left" vertical="top" wrapText="1" indent="2"/>
    </xf>
    <xf numFmtId="0" fontId="2" fillId="0" borderId="0" xfId="1" applyFont="1" applyAlignment="1">
      <alignment horizontal="left" vertical="top" indent="2"/>
    </xf>
    <xf numFmtId="0" fontId="12" fillId="0" borderId="0" xfId="1" applyFont="1" applyAlignment="1">
      <alignment horizontal="left" vertical="top" indent="2"/>
    </xf>
    <xf numFmtId="0" fontId="12" fillId="0" borderId="0" xfId="1" applyNumberFormat="1" applyFont="1" applyAlignment="1">
      <alignment horizontal="left" vertical="top" wrapText="1" indent="2"/>
    </xf>
    <xf numFmtId="0" fontId="8" fillId="0" borderId="0" xfId="1" applyFont="1" applyFill="1" applyAlignment="1">
      <alignment vertical="top" wrapText="1"/>
    </xf>
    <xf numFmtId="0" fontId="2" fillId="0" borderId="0" xfId="1" applyFont="1" applyFill="1" applyAlignment="1">
      <alignment vertical="top"/>
    </xf>
    <xf numFmtId="0" fontId="2" fillId="0" borderId="0" xfId="1" applyNumberFormat="1" applyFont="1" applyFill="1" applyAlignment="1">
      <alignment vertical="top" wrapText="1"/>
    </xf>
    <xf numFmtId="0" fontId="2" fillId="0" borderId="0" xfId="1" applyFont="1" applyFill="1" applyAlignment="1">
      <alignment horizontal="left" vertical="top" wrapText="1" indent="2"/>
    </xf>
    <xf numFmtId="0" fontId="2" fillId="0" borderId="0" xfId="1" applyFont="1" applyFill="1" applyAlignment="1">
      <alignment vertical="top" wrapText="1"/>
    </xf>
    <xf numFmtId="0" fontId="2" fillId="0" borderId="0" xfId="1" applyFont="1" applyFill="1" applyAlignment="1">
      <alignment horizontal="left" vertical="top" wrapText="1"/>
    </xf>
    <xf numFmtId="0" fontId="13" fillId="0" borderId="0" xfId="1" applyFont="1" applyFill="1" applyAlignment="1">
      <alignment horizontal="left" vertical="top" wrapText="1" indent="4"/>
    </xf>
    <xf numFmtId="0" fontId="0" fillId="0" borderId="0" xfId="0" applyProtection="1"/>
    <xf numFmtId="164" fontId="0" fillId="0" borderId="0" xfId="0" applyNumberFormat="1" applyAlignment="1" applyProtection="1">
      <alignment horizontal="center"/>
    </xf>
    <xf numFmtId="0" fontId="3" fillId="6" borderId="15" xfId="0" applyFont="1" applyFill="1" applyBorder="1" applyAlignment="1" applyProtection="1">
      <alignment horizontal="centerContinuous"/>
    </xf>
    <xf numFmtId="0" fontId="0" fillId="6" borderId="14" xfId="0" applyFill="1" applyBorder="1" applyAlignment="1" applyProtection="1">
      <alignment horizontal="centerContinuous"/>
    </xf>
    <xf numFmtId="164" fontId="3" fillId="6" borderId="14" xfId="0" applyNumberFormat="1" applyFont="1" applyFill="1" applyBorder="1" applyAlignment="1" applyProtection="1">
      <alignment horizontal="center"/>
    </xf>
    <xf numFmtId="0" fontId="0" fillId="0" borderId="15" xfId="0" applyBorder="1" applyProtection="1"/>
    <xf numFmtId="0" fontId="0" fillId="0" borderId="14" xfId="0" applyBorder="1" applyProtection="1"/>
    <xf numFmtId="1" fontId="3" fillId="0" borderId="14" xfId="0" applyNumberFormat="1" applyFont="1" applyBorder="1" applyAlignment="1" applyProtection="1">
      <alignment horizontal="center"/>
    </xf>
    <xf numFmtId="0" fontId="0" fillId="0" borderId="1" xfId="0" applyBorder="1" applyProtection="1"/>
    <xf numFmtId="0" fontId="0" fillId="0" borderId="2" xfId="0" applyBorder="1" applyProtection="1"/>
    <xf numFmtId="1" fontId="3" fillId="0" borderId="16" xfId="0" applyNumberFormat="1" applyFont="1" applyBorder="1" applyAlignment="1" applyProtection="1">
      <alignment horizontal="center"/>
    </xf>
    <xf numFmtId="1" fontId="3" fillId="0" borderId="5" xfId="0" applyNumberFormat="1" applyFont="1" applyBorder="1" applyAlignment="1" applyProtection="1">
      <alignment horizontal="center"/>
    </xf>
    <xf numFmtId="0" fontId="0" fillId="0" borderId="3" xfId="0" applyBorder="1" applyProtection="1"/>
    <xf numFmtId="0" fontId="0" fillId="0" borderId="5" xfId="0" applyBorder="1" applyProtection="1"/>
    <xf numFmtId="0" fontId="9" fillId="0" borderId="0" xfId="1" applyFont="1" applyAlignment="1">
      <alignment vertical="top" wrapText="1"/>
    </xf>
    <xf numFmtId="0" fontId="8" fillId="0" borderId="0" xfId="0" applyFont="1" applyBorder="1" applyAlignment="1">
      <alignment horizontal="right"/>
    </xf>
    <xf numFmtId="0" fontId="8" fillId="0" borderId="0" xfId="0" applyFont="1"/>
    <xf numFmtId="0" fontId="8" fillId="0" borderId="0" xfId="0" applyFont="1" applyAlignment="1">
      <alignment horizontal="center"/>
    </xf>
    <xf numFmtId="0" fontId="10" fillId="0" borderId="0" xfId="0" applyFont="1" applyBorder="1" applyAlignment="1">
      <alignment horizontal="center" vertical="center"/>
    </xf>
    <xf numFmtId="164" fontId="8" fillId="0" borderId="0" xfId="0" applyNumberFormat="1" applyFont="1" applyBorder="1" applyAlignment="1">
      <alignment horizontal="center" vertical="center"/>
    </xf>
    <xf numFmtId="0" fontId="12" fillId="0" borderId="0" xfId="1" applyFont="1" applyAlignment="1">
      <alignment vertical="top"/>
    </xf>
    <xf numFmtId="0" fontId="2" fillId="0" borderId="15" xfId="1" applyFont="1" applyFill="1" applyBorder="1" applyAlignment="1">
      <alignment horizontal="center"/>
    </xf>
    <xf numFmtId="0" fontId="2" fillId="0" borderId="17" xfId="1" applyFont="1" applyFill="1" applyBorder="1" applyAlignment="1">
      <alignment horizontal="center"/>
    </xf>
    <xf numFmtId="0" fontId="2" fillId="0" borderId="14" xfId="1" applyFont="1" applyFill="1" applyBorder="1" applyAlignment="1">
      <alignment horizontal="center"/>
    </xf>
    <xf numFmtId="0" fontId="2" fillId="0" borderId="1" xfId="1" applyFont="1" applyFill="1" applyBorder="1" applyAlignment="1">
      <alignment horizontal="center"/>
    </xf>
    <xf numFmtId="0" fontId="2" fillId="0" borderId="0" xfId="1" applyFont="1" applyFill="1" applyBorder="1" applyAlignment="1">
      <alignment horizontal="center"/>
    </xf>
    <xf numFmtId="0" fontId="2" fillId="0" borderId="2" xfId="1" applyFont="1" applyFill="1" applyBorder="1" applyAlignment="1">
      <alignment horizontal="center"/>
    </xf>
    <xf numFmtId="1" fontId="3" fillId="0" borderId="1" xfId="0" applyNumberFormat="1" applyFont="1" applyBorder="1" applyAlignment="1">
      <alignment horizontal="center"/>
    </xf>
    <xf numFmtId="1" fontId="2" fillId="0" borderId="0" xfId="0" applyNumberFormat="1" applyFont="1" applyBorder="1" applyAlignment="1">
      <alignment horizontal="center"/>
    </xf>
    <xf numFmtId="1" fontId="2" fillId="0" borderId="2" xfId="0" applyNumberFormat="1" applyFont="1" applyBorder="1" applyAlignment="1">
      <alignment horizontal="center"/>
    </xf>
    <xf numFmtId="0" fontId="2" fillId="0" borderId="3" xfId="1" applyFont="1" applyFill="1" applyBorder="1" applyAlignment="1">
      <alignment horizontal="center"/>
    </xf>
    <xf numFmtId="0" fontId="2" fillId="0" borderId="4" xfId="1" applyFont="1" applyFill="1" applyBorder="1" applyAlignment="1">
      <alignment horizontal="center"/>
    </xf>
    <xf numFmtId="0" fontId="2" fillId="0" borderId="5" xfId="1" applyFont="1" applyFill="1" applyBorder="1" applyAlignment="1">
      <alignment horizontal="center"/>
    </xf>
    <xf numFmtId="0" fontId="3" fillId="0" borderId="0" xfId="1" applyFont="1" applyFill="1" applyAlignment="1">
      <alignment horizontal="center"/>
    </xf>
    <xf numFmtId="0" fontId="3" fillId="0" borderId="0" xfId="1" applyFont="1" applyFill="1"/>
    <xf numFmtId="0" fontId="2" fillId="7" borderId="0" xfId="1" applyFont="1" applyFill="1"/>
    <xf numFmtId="0" fontId="3" fillId="0" borderId="18" xfId="0" applyFont="1" applyBorder="1" applyAlignment="1" applyProtection="1">
      <alignment horizontal="center"/>
    </xf>
    <xf numFmtId="0" fontId="3" fillId="0" borderId="3" xfId="0" applyFont="1" applyBorder="1" applyAlignment="1" applyProtection="1">
      <alignment horizontal="center"/>
    </xf>
    <xf numFmtId="0" fontId="3" fillId="6" borderId="19" xfId="0" applyFont="1" applyFill="1" applyBorder="1" applyAlignment="1" applyProtection="1">
      <alignment horizontal="center"/>
    </xf>
    <xf numFmtId="1" fontId="3" fillId="0" borderId="19" xfId="0" applyNumberFormat="1" applyFont="1" applyBorder="1" applyAlignment="1" applyProtection="1">
      <alignment horizontal="center"/>
    </xf>
    <xf numFmtId="1" fontId="3" fillId="0" borderId="20" xfId="0" applyNumberFormat="1" applyFont="1" applyBorder="1" applyAlignment="1" applyProtection="1">
      <alignment horizontal="center"/>
    </xf>
    <xf numFmtId="1" fontId="3" fillId="0" borderId="21" xfId="0" applyNumberFormat="1" applyFont="1" applyBorder="1" applyAlignment="1" applyProtection="1">
      <alignment horizontal="center"/>
    </xf>
    <xf numFmtId="164" fontId="3" fillId="6" borderId="19" xfId="0" applyNumberFormat="1" applyFont="1" applyFill="1" applyBorder="1" applyAlignment="1" applyProtection="1">
      <alignment horizontal="center"/>
    </xf>
    <xf numFmtId="0" fontId="3" fillId="0" borderId="0" xfId="0" applyFont="1" applyAlignment="1" applyProtection="1">
      <alignment horizontal="left"/>
    </xf>
    <xf numFmtId="164" fontId="3" fillId="0" borderId="0" xfId="0" applyNumberFormat="1" applyFont="1" applyFill="1" applyAlignment="1" applyProtection="1">
      <alignment horizontal="left"/>
    </xf>
    <xf numFmtId="0" fontId="3" fillId="0" borderId="0" xfId="0" applyFont="1" applyAlignment="1" applyProtection="1">
      <alignment horizontal="right"/>
    </xf>
    <xf numFmtId="164" fontId="3" fillId="0" borderId="0" xfId="0" applyNumberFormat="1" applyFont="1" applyAlignment="1" applyProtection="1">
      <alignment horizontal="center"/>
    </xf>
    <xf numFmtId="164" fontId="2" fillId="0" borderId="0" xfId="0" applyNumberFormat="1" applyFont="1" applyBorder="1" applyAlignment="1">
      <alignment horizontal="center"/>
    </xf>
    <xf numFmtId="0" fontId="2" fillId="0" borderId="0" xfId="0" applyFont="1" applyBorder="1" applyAlignment="1">
      <alignment horizontal="center"/>
    </xf>
    <xf numFmtId="0" fontId="2" fillId="0" borderId="2" xfId="0" applyFont="1" applyBorder="1" applyAlignment="1">
      <alignment horizontal="center"/>
    </xf>
    <xf numFmtId="0" fontId="12" fillId="0" borderId="0" xfId="1" applyFont="1" applyAlignment="1">
      <alignment vertical="top" wrapText="1"/>
    </xf>
    <xf numFmtId="0" fontId="14" fillId="0" borderId="0" xfId="1" applyFont="1" applyAlignment="1">
      <alignment vertical="top" wrapText="1"/>
    </xf>
    <xf numFmtId="0" fontId="2" fillId="0" borderId="0" xfId="0" applyFont="1" applyAlignment="1">
      <alignment horizontal="center"/>
    </xf>
    <xf numFmtId="0" fontId="2" fillId="0" borderId="0" xfId="1" applyNumberFormat="1" applyFont="1" applyFill="1" applyAlignment="1"/>
    <xf numFmtId="0" fontId="2" fillId="0" borderId="0" xfId="1" applyFont="1" applyFill="1" applyAlignment="1"/>
    <xf numFmtId="0" fontId="2" fillId="0" borderId="0" xfId="1" applyFont="1" applyFill="1" applyAlignment="1">
      <alignment horizontal="left"/>
    </xf>
    <xf numFmtId="0" fontId="0" fillId="0" borderId="0" xfId="0" applyProtection="1">
      <protection locked="0"/>
    </xf>
    <xf numFmtId="164" fontId="0" fillId="0" borderId="0" xfId="0" applyNumberFormat="1" applyAlignment="1" applyProtection="1">
      <alignment horizontal="center"/>
      <protection locked="0"/>
    </xf>
    <xf numFmtId="0" fontId="3" fillId="0" borderId="0" xfId="0" applyFont="1" applyProtection="1">
      <protection locked="0"/>
    </xf>
    <xf numFmtId="0" fontId="15" fillId="0" borderId="0" xfId="1" applyFont="1" applyAlignment="1">
      <alignment vertical="top" wrapText="1"/>
    </xf>
    <xf numFmtId="0" fontId="6" fillId="0" borderId="0" xfId="1" applyFont="1" applyFill="1" applyBorder="1" applyProtection="1"/>
    <xf numFmtId="0" fontId="3" fillId="0" borderId="0" xfId="1" applyFont="1" applyFill="1" applyBorder="1" applyAlignment="1" applyProtection="1">
      <alignment horizontal="right"/>
    </xf>
    <xf numFmtId="0" fontId="2" fillId="0" borderId="0" xfId="0" applyFont="1" applyFill="1" applyBorder="1" applyProtection="1"/>
    <xf numFmtId="0" fontId="3" fillId="0" borderId="22" xfId="0" applyFont="1" applyFill="1" applyBorder="1" applyAlignment="1" applyProtection="1">
      <alignment horizontal="centerContinuous"/>
    </xf>
    <xf numFmtId="0" fontId="3" fillId="0" borderId="22" xfId="0" applyFont="1" applyFill="1" applyBorder="1" applyAlignment="1" applyProtection="1">
      <alignment horizontal="left"/>
    </xf>
    <xf numFmtId="164" fontId="3" fillId="0" borderId="22" xfId="0" applyNumberFormat="1" applyFont="1" applyFill="1" applyBorder="1" applyAlignment="1" applyProtection="1">
      <alignment horizontal="left"/>
    </xf>
    <xf numFmtId="0" fontId="0" fillId="0" borderId="0" xfId="0" applyAlignment="1" applyProtection="1">
      <alignment vertical="top"/>
    </xf>
    <xf numFmtId="0" fontId="16" fillId="0" borderId="0" xfId="0" applyFont="1" applyAlignment="1" applyProtection="1">
      <alignment horizontal="left" vertical="top"/>
    </xf>
    <xf numFmtId="164" fontId="8" fillId="0" borderId="0" xfId="0" applyNumberFormat="1" applyFont="1" applyAlignment="1" applyProtection="1">
      <alignment horizontal="right" vertical="top"/>
    </xf>
    <xf numFmtId="164" fontId="8" fillId="0" borderId="0" xfId="0" applyNumberFormat="1" applyFont="1" applyAlignment="1" applyProtection="1">
      <alignment vertical="top"/>
    </xf>
    <xf numFmtId="0" fontId="0" fillId="0" borderId="0" xfId="0" applyAlignment="1" applyProtection="1">
      <alignment vertical="top"/>
      <protection locked="0"/>
    </xf>
    <xf numFmtId="1" fontId="0" fillId="0" borderId="23" xfId="0" applyNumberFormat="1" applyBorder="1" applyAlignment="1" applyProtection="1">
      <alignment horizontal="center" vertical="top"/>
      <protection locked="0"/>
    </xf>
    <xf numFmtId="1" fontId="0" fillId="0" borderId="24" xfId="0" applyNumberFormat="1" applyBorder="1" applyAlignment="1" applyProtection="1">
      <alignment horizontal="center" vertical="top"/>
      <protection locked="0"/>
    </xf>
    <xf numFmtId="0" fontId="0" fillId="0" borderId="24" xfId="0" applyBorder="1" applyAlignment="1" applyProtection="1">
      <alignment horizontal="center" vertical="top"/>
      <protection locked="0"/>
    </xf>
    <xf numFmtId="0" fontId="0" fillId="0" borderId="24" xfId="0" applyBorder="1" applyAlignment="1" applyProtection="1">
      <alignment vertical="top" wrapText="1"/>
      <protection locked="0"/>
    </xf>
    <xf numFmtId="0" fontId="0" fillId="0" borderId="24" xfId="0" applyBorder="1" applyAlignment="1" applyProtection="1">
      <alignment vertical="top"/>
      <protection locked="0"/>
    </xf>
    <xf numFmtId="164" fontId="0" fillId="0" borderId="24" xfId="0" applyNumberFormat="1" applyBorder="1" applyAlignment="1" applyProtection="1">
      <alignment horizontal="center" vertical="top"/>
      <protection locked="0"/>
    </xf>
    <xf numFmtId="164" fontId="0" fillId="0" borderId="23" xfId="0" applyNumberFormat="1" applyBorder="1" applyAlignment="1" applyProtection="1">
      <alignment horizontal="center" vertical="top"/>
      <protection locked="0"/>
    </xf>
    <xf numFmtId="0" fontId="3" fillId="0" borderId="15" xfId="0" applyFont="1" applyBorder="1" applyAlignment="1">
      <alignment horizontal="right" vertical="top"/>
    </xf>
    <xf numFmtId="1" fontId="2" fillId="0" borderId="17" xfId="0" applyNumberFormat="1" applyFont="1" applyBorder="1" applyAlignment="1">
      <alignment horizontal="center" vertical="top"/>
    </xf>
    <xf numFmtId="0" fontId="3" fillId="0" borderId="17" xfId="0" applyFont="1" applyBorder="1" applyAlignment="1">
      <alignment horizontal="center" vertical="top" wrapText="1"/>
    </xf>
    <xf numFmtId="0" fontId="3" fillId="0" borderId="17" xfId="0" applyFont="1" applyBorder="1" applyAlignment="1">
      <alignment horizontal="right" vertical="top"/>
    </xf>
    <xf numFmtId="0" fontId="2" fillId="0" borderId="22" xfId="0" applyFont="1" applyBorder="1" applyAlignment="1">
      <alignment horizontal="center" vertical="top"/>
    </xf>
    <xf numFmtId="0" fontId="1" fillId="0" borderId="0" xfId="1" applyFont="1" applyAlignment="1">
      <alignment vertical="top"/>
    </xf>
    <xf numFmtId="0" fontId="17" fillId="0" borderId="0" xfId="1" applyNumberFormat="1" applyFont="1" applyAlignment="1">
      <alignment vertical="top" wrapText="1"/>
    </xf>
    <xf numFmtId="0" fontId="1" fillId="0" borderId="0" xfId="1" applyFont="1" applyAlignment="1">
      <alignment vertical="top" wrapText="1"/>
    </xf>
    <xf numFmtId="0" fontId="1" fillId="0" borderId="0" xfId="1" applyFont="1" applyAlignment="1">
      <alignment horizontal="left" vertical="top" indent="2"/>
    </xf>
    <xf numFmtId="0" fontId="1" fillId="0" borderId="0" xfId="0" applyFont="1" applyBorder="1" applyAlignment="1">
      <alignment vertical="top" wrapText="1"/>
    </xf>
    <xf numFmtId="0" fontId="0" fillId="0" borderId="3" xfId="0" applyBorder="1" applyAlignment="1">
      <alignment horizontal="center" vertical="top"/>
    </xf>
    <xf numFmtId="0" fontId="0" fillId="0" borderId="4" xfId="0" applyFill="1" applyBorder="1" applyAlignment="1">
      <alignment horizontal="center" vertical="top"/>
    </xf>
    <xf numFmtId="0" fontId="0" fillId="0" borderId="25" xfId="0" applyFill="1" applyBorder="1" applyAlignment="1">
      <alignment horizontal="center" vertical="top"/>
    </xf>
    <xf numFmtId="0" fontId="0" fillId="0" borderId="26" xfId="0" applyBorder="1" applyAlignment="1">
      <alignment horizontal="center" vertical="top"/>
    </xf>
    <xf numFmtId="0" fontId="0" fillId="0" borderId="26" xfId="0" applyBorder="1" applyAlignment="1">
      <alignment vertical="top" wrapText="1"/>
    </xf>
    <xf numFmtId="164" fontId="0" fillId="0" borderId="26" xfId="0" applyNumberFormat="1" applyBorder="1" applyAlignment="1">
      <alignment horizontal="center" vertical="top"/>
    </xf>
    <xf numFmtId="0" fontId="0" fillId="0" borderId="25" xfId="0" applyFill="1" applyBorder="1"/>
    <xf numFmtId="0" fontId="0" fillId="0" borderId="26" xfId="0" applyBorder="1" applyAlignment="1">
      <alignment horizontal="right"/>
    </xf>
    <xf numFmtId="0" fontId="0" fillId="0" borderId="26" xfId="0" applyBorder="1"/>
    <xf numFmtId="0" fontId="3" fillId="6" borderId="15" xfId="0" applyFont="1" applyFill="1" applyBorder="1" applyAlignment="1" applyProtection="1">
      <alignment horizontal="center"/>
    </xf>
    <xf numFmtId="0" fontId="8" fillId="0" borderId="0" xfId="0" applyFont="1" applyBorder="1" applyAlignment="1">
      <alignment horizontal="center" vertical="center" wrapText="1"/>
    </xf>
    <xf numFmtId="0" fontId="3" fillId="0" borderId="1" xfId="0" applyFont="1" applyBorder="1" applyAlignment="1">
      <alignment horizontal="right" wrapText="1"/>
    </xf>
    <xf numFmtId="0" fontId="1" fillId="0" borderId="0" xfId="1" applyFont="1"/>
    <xf numFmtId="0" fontId="3" fillId="0" borderId="0" xfId="0" applyFont="1" applyBorder="1"/>
    <xf numFmtId="0" fontId="3" fillId="0" borderId="1" xfId="0" applyFont="1" applyBorder="1" applyAlignment="1">
      <alignment horizontal="right" vertical="top"/>
    </xf>
    <xf numFmtId="0" fontId="3" fillId="0" borderId="0" xfId="0" applyFont="1" applyBorder="1" applyAlignment="1">
      <alignment horizontal="center" vertical="top" wrapText="1"/>
    </xf>
    <xf numFmtId="0" fontId="2" fillId="0" borderId="2" xfId="0" applyFont="1" applyBorder="1" applyAlignment="1">
      <alignment horizontal="center" vertical="top"/>
    </xf>
    <xf numFmtId="0" fontId="10" fillId="0" borderId="0" xfId="0" applyFont="1" applyAlignment="1"/>
    <xf numFmtId="0" fontId="3" fillId="0" borderId="0" xfId="0" applyFont="1"/>
    <xf numFmtId="0" fontId="3" fillId="8" borderId="10" xfId="0" applyFont="1" applyFill="1" applyBorder="1" applyAlignment="1">
      <alignment horizontal="center" vertical="top" wrapText="1"/>
    </xf>
    <xf numFmtId="0" fontId="0" fillId="0" borderId="0" xfId="0" applyAlignment="1">
      <alignment horizontal="center" vertical="top" wrapText="1"/>
    </xf>
    <xf numFmtId="0" fontId="20" fillId="0" borderId="0" xfId="0" applyFont="1" applyFill="1" applyBorder="1" applyAlignment="1">
      <alignment horizontal="center" vertical="top" wrapText="1"/>
    </xf>
    <xf numFmtId="0" fontId="20" fillId="0" borderId="0" xfId="0" applyFont="1" applyFill="1" applyBorder="1" applyAlignment="1"/>
    <xf numFmtId="0" fontId="0" fillId="0" borderId="10" xfId="0" applyBorder="1" applyAlignment="1">
      <alignment horizontal="center" vertical="top" wrapText="1"/>
    </xf>
    <xf numFmtId="0" fontId="3" fillId="8" borderId="27" xfId="0" applyFont="1" applyFill="1" applyBorder="1" applyAlignment="1">
      <alignment horizontal="center" vertical="top" wrapText="1"/>
    </xf>
    <xf numFmtId="0" fontId="11" fillId="0" borderId="0" xfId="0" applyFont="1"/>
    <xf numFmtId="0" fontId="0" fillId="9" borderId="0" xfId="0" applyFill="1"/>
    <xf numFmtId="0" fontId="3" fillId="10" borderId="3" xfId="0" applyFont="1" applyFill="1" applyBorder="1" applyAlignment="1" applyProtection="1">
      <alignment horizontal="center"/>
    </xf>
    <xf numFmtId="1" fontId="3" fillId="10" borderId="21" xfId="0" applyNumberFormat="1" applyFont="1" applyFill="1" applyBorder="1" applyAlignment="1" applyProtection="1">
      <alignment horizontal="center"/>
    </xf>
    <xf numFmtId="0" fontId="0" fillId="0" borderId="0" xfId="0" applyNumberFormat="1" applyFont="1" applyBorder="1" applyAlignment="1">
      <alignment horizontal="center"/>
    </xf>
    <xf numFmtId="0" fontId="1" fillId="0" borderId="0" xfId="0" applyFont="1" applyAlignment="1">
      <alignment horizontal="center" vertical="center" wrapText="1"/>
    </xf>
    <xf numFmtId="14" fontId="1" fillId="0" borderId="0" xfId="0" applyNumberFormat="1" applyFont="1" applyAlignment="1">
      <alignment horizontal="center" vertical="center" wrapText="1"/>
    </xf>
    <xf numFmtId="0" fontId="1" fillId="0" borderId="20"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21"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Alignment="1">
      <alignment horizontal="center" vertical="top" wrapText="1"/>
    </xf>
    <xf numFmtId="0" fontId="0" fillId="0" borderId="17" xfId="0" applyBorder="1"/>
    <xf numFmtId="0" fontId="21" fillId="0" borderId="0" xfId="0" applyFont="1" applyAlignment="1">
      <alignment horizontal="center" vertical="center"/>
    </xf>
    <xf numFmtId="1" fontId="1" fillId="0" borderId="0" xfId="0" applyNumberFormat="1" applyFont="1" applyBorder="1" applyAlignment="1">
      <alignment horizontal="center" vertical="top"/>
    </xf>
    <xf numFmtId="164" fontId="1" fillId="0" borderId="2" xfId="0" applyNumberFormat="1" applyFont="1" applyBorder="1" applyAlignment="1">
      <alignment horizontal="center"/>
    </xf>
    <xf numFmtId="0" fontId="1" fillId="0" borderId="0" xfId="0" applyFont="1" applyBorder="1" applyAlignment="1">
      <alignment wrapText="1"/>
    </xf>
    <xf numFmtId="0" fontId="1" fillId="0" borderId="1" xfId="0" applyFont="1" applyBorder="1" applyAlignment="1">
      <alignment horizontal="center" vertical="top"/>
    </xf>
    <xf numFmtId="164" fontId="1" fillId="0" borderId="2" xfId="0" applyNumberFormat="1" applyFont="1" applyFill="1" applyBorder="1" applyAlignment="1">
      <alignment horizontal="center"/>
    </xf>
    <xf numFmtId="0" fontId="1" fillId="0" borderId="0" xfId="0" applyFont="1"/>
    <xf numFmtId="0" fontId="1" fillId="0" borderId="0" xfId="0" applyFont="1" applyBorder="1"/>
    <xf numFmtId="0" fontId="1" fillId="0" borderId="2" xfId="0" applyFont="1" applyBorder="1"/>
    <xf numFmtId="164" fontId="2" fillId="0" borderId="0" xfId="0" applyNumberFormat="1" applyFont="1" applyBorder="1" applyAlignment="1">
      <alignment horizontal="center" vertical="top"/>
    </xf>
    <xf numFmtId="0" fontId="1" fillId="0" borderId="22" xfId="0" applyFont="1" applyBorder="1" applyAlignment="1">
      <alignment horizontal="center" vertical="top"/>
    </xf>
    <xf numFmtId="0" fontId="3" fillId="0" borderId="0" xfId="0" applyFont="1" applyFill="1" applyBorder="1" applyAlignment="1">
      <alignment horizontal="right"/>
    </xf>
    <xf numFmtId="0" fontId="19" fillId="11" borderId="28" xfId="0" applyFont="1" applyFill="1" applyBorder="1" applyAlignment="1">
      <alignment horizontal="center" vertical="top" wrapText="1"/>
    </xf>
    <xf numFmtId="0" fontId="19" fillId="11" borderId="27" xfId="0" applyFont="1" applyFill="1" applyBorder="1" applyAlignment="1">
      <alignment horizontal="center" vertical="top" wrapText="1"/>
    </xf>
    <xf numFmtId="0" fontId="19" fillId="11" borderId="29" xfId="0" applyFont="1" applyFill="1" applyBorder="1" applyAlignment="1">
      <alignment horizontal="center" vertical="top" wrapText="1"/>
    </xf>
  </cellXfs>
  <cellStyles count="2">
    <cellStyle name="Normal" xfId="0" builtinId="0"/>
    <cellStyle name="Normal_RM_Risks" xfId="1" xr:uid="{00000000-0005-0000-0000-000001000000}"/>
  </cellStyles>
  <dxfs count="23">
    <dxf>
      <font>
        <b/>
        <i val="0"/>
        <condense val="0"/>
        <extend val="0"/>
      </font>
      <fill>
        <patternFill>
          <bgColor indexed="10"/>
        </patternFill>
      </fill>
    </dxf>
    <dxf>
      <font>
        <b/>
        <i val="0"/>
        <condense val="0"/>
        <extend val="0"/>
      </font>
      <fill>
        <patternFill>
          <bgColor indexed="13"/>
        </patternFill>
      </fill>
    </dxf>
    <dxf>
      <font>
        <b/>
        <i val="0"/>
        <condense val="0"/>
        <extend val="0"/>
      </font>
      <fill>
        <patternFill>
          <bgColor indexed="11"/>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50" b="1" i="0" u="none" strike="noStrike" baseline="0">
                <a:solidFill>
                  <a:srgbClr val="000000"/>
                </a:solidFill>
                <a:latin typeface="Arial"/>
                <a:ea typeface="Arial"/>
                <a:cs typeface="Arial"/>
              </a:defRPr>
            </a:pPr>
            <a:r>
              <a:rPr lang="es-ES"/>
              <a:t>Riesgos en el proyecto</a:t>
            </a:r>
          </a:p>
        </c:rich>
      </c:tx>
      <c:layout>
        <c:manualLayout>
          <c:xMode val="edge"/>
          <c:yMode val="edge"/>
          <c:x val="0.39368818662099642"/>
          <c:y val="1.1516318826681299E-2"/>
        </c:manualLayout>
      </c:layout>
      <c:overlay val="0"/>
      <c:spPr>
        <a:noFill/>
        <a:ln w="25400">
          <a:noFill/>
        </a:ln>
      </c:spPr>
    </c:title>
    <c:autoTitleDeleted val="0"/>
    <c:view3D>
      <c:rotX val="15"/>
      <c:hPercent val="100"/>
      <c:rotY val="50"/>
      <c:depthPercent val="100"/>
      <c:rAngAx val="0"/>
      <c:perspective val="4"/>
    </c:view3D>
    <c:floor>
      <c:thickness val="0"/>
      <c:spPr>
        <a:gradFill rotWithShape="0">
          <a:gsLst>
            <a:gs pos="0">
              <a:srgbClr val="FFFFFF"/>
            </a:gs>
            <a:gs pos="100000">
              <a:srgbClr val="FFFFFF">
                <a:gamma/>
                <a:shade val="46275"/>
                <a:invGamma/>
              </a:srgbClr>
            </a:gs>
          </a:gsLst>
          <a:path path="rect">
            <a:fillToRect l="50000" t="50000" r="50000" b="50000"/>
          </a:path>
        </a:gradFill>
        <a:ln w="3175">
          <a:solidFill>
            <a:srgbClr val="000000"/>
          </a:solidFill>
          <a:prstDash val="solid"/>
        </a:ln>
      </c:spPr>
    </c:floor>
    <c:side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sideWall>
    <c:back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backWall>
    <c:plotArea>
      <c:layout>
        <c:manualLayout>
          <c:layoutTarget val="inner"/>
          <c:xMode val="edge"/>
          <c:yMode val="edge"/>
          <c:x val="0.13455165871856836"/>
          <c:y val="7.2936685902314891E-2"/>
          <c:w val="0.82890466296994592"/>
          <c:h val="0.78694845315655548"/>
        </c:manualLayout>
      </c:layout>
      <c:bar3DChart>
        <c:barDir val="col"/>
        <c:grouping val="standard"/>
        <c:varyColors val="0"/>
        <c:ser>
          <c:idx val="0"/>
          <c:order val="0"/>
          <c:tx>
            <c:strRef>
              <c:f>Grafico!$B$12</c:f>
              <c:strCache>
                <c:ptCount val="1"/>
                <c:pt idx="0">
                  <c:v>R</c:v>
                </c:pt>
              </c:strCache>
            </c:strRef>
          </c:tx>
          <c:spPr>
            <a:gradFill rotWithShape="0">
              <a:gsLst>
                <a:gs pos="0">
                  <a:srgbClr val="DD0806"/>
                </a:gs>
                <a:gs pos="100000">
                  <a:srgbClr val="DD0806">
                    <a:gamma/>
                    <a:shade val="46275"/>
                    <a:invGamma/>
                  </a:srgbClr>
                </a:gs>
              </a:gsLst>
              <a:lin ang="2700000" scaled="1"/>
            </a:gradFill>
            <a:ln w="12700">
              <a:solidFill>
                <a:srgbClr val="000000"/>
              </a:solidFill>
              <a:prstDash val="solid"/>
            </a:ln>
          </c:spPr>
          <c:invertIfNegative val="0"/>
          <c:dLbls>
            <c:spPr>
              <a:solidFill>
                <a:srgbClr val="FFFF99"/>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Grafico!$C$12:$F$12</c:f>
              <c:numCache>
                <c:formatCode>0</c:formatCode>
                <c:ptCount val="4"/>
                <c:pt idx="0">
                  <c:v>6</c:v>
                </c:pt>
                <c:pt idx="1">
                  <c:v>0</c:v>
                </c:pt>
                <c:pt idx="2">
                  <c:v>0</c:v>
                </c:pt>
                <c:pt idx="3">
                  <c:v>0</c:v>
                </c:pt>
              </c:numCache>
            </c:numRef>
          </c:val>
          <c:extLst>
            <c:ext xmlns:c16="http://schemas.microsoft.com/office/drawing/2014/chart" uri="{C3380CC4-5D6E-409C-BE32-E72D297353CC}">
              <c16:uniqueId val="{00000000-DA3F-47F1-A545-3D4FC0D03391}"/>
            </c:ext>
          </c:extLst>
        </c:ser>
        <c:ser>
          <c:idx val="1"/>
          <c:order val="1"/>
          <c:tx>
            <c:strRef>
              <c:f>Grafico!$B$13</c:f>
              <c:strCache>
                <c:ptCount val="1"/>
                <c:pt idx="0">
                  <c:v>Y</c:v>
                </c:pt>
              </c:strCache>
            </c:strRef>
          </c:tx>
          <c:spPr>
            <a:gradFill rotWithShape="0">
              <a:gsLst>
                <a:gs pos="0">
                  <a:srgbClr val="FCF305"/>
                </a:gs>
                <a:gs pos="100000">
                  <a:srgbClr val="FCF305">
                    <a:gamma/>
                    <a:shade val="46275"/>
                    <a:invGamma/>
                  </a:srgbClr>
                </a:gs>
              </a:gsLst>
              <a:lin ang="2700000" scaled="1"/>
            </a:gradFill>
            <a:ln w="12700">
              <a:solidFill>
                <a:srgbClr val="000000"/>
              </a:solidFill>
              <a:prstDash val="solid"/>
            </a:ln>
          </c:spPr>
          <c:invertIfNegative val="0"/>
          <c:dLbls>
            <c:spPr>
              <a:solidFill>
                <a:srgbClr val="CCFFCC"/>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Grafico!$C$13:$F$13</c:f>
              <c:numCache>
                <c:formatCode>0</c:formatCode>
                <c:ptCount val="4"/>
                <c:pt idx="0">
                  <c:v>12</c:v>
                </c:pt>
                <c:pt idx="1">
                  <c:v>0</c:v>
                </c:pt>
                <c:pt idx="2">
                  <c:v>4</c:v>
                </c:pt>
                <c:pt idx="3">
                  <c:v>0</c:v>
                </c:pt>
              </c:numCache>
            </c:numRef>
          </c:val>
          <c:extLst>
            <c:ext xmlns:c16="http://schemas.microsoft.com/office/drawing/2014/chart" uri="{C3380CC4-5D6E-409C-BE32-E72D297353CC}">
              <c16:uniqueId val="{00000001-DA3F-47F1-A545-3D4FC0D03391}"/>
            </c:ext>
          </c:extLst>
        </c:ser>
        <c:ser>
          <c:idx val="2"/>
          <c:order val="2"/>
          <c:tx>
            <c:strRef>
              <c:f>Grafico!$B$14</c:f>
              <c:strCache>
                <c:ptCount val="1"/>
                <c:pt idx="0">
                  <c:v>G</c:v>
                </c:pt>
              </c:strCache>
            </c:strRef>
          </c:tx>
          <c:spPr>
            <a:gradFill rotWithShape="0">
              <a:gsLst>
                <a:gs pos="0">
                  <a:srgbClr val="99CC00"/>
                </a:gs>
                <a:gs pos="100000">
                  <a:srgbClr val="99CC00">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Grafico!$C$14:$F$14</c:f>
              <c:numCache>
                <c:formatCode>0</c:formatCode>
                <c:ptCount val="4"/>
                <c:pt idx="0">
                  <c:v>2</c:v>
                </c:pt>
                <c:pt idx="1">
                  <c:v>0</c:v>
                </c:pt>
                <c:pt idx="2">
                  <c:v>0</c:v>
                </c:pt>
                <c:pt idx="3">
                  <c:v>0</c:v>
                </c:pt>
              </c:numCache>
            </c:numRef>
          </c:val>
          <c:extLst>
            <c:ext xmlns:c16="http://schemas.microsoft.com/office/drawing/2014/chart" uri="{C3380CC4-5D6E-409C-BE32-E72D297353CC}">
              <c16:uniqueId val="{00000002-DA3F-47F1-A545-3D4FC0D03391}"/>
            </c:ext>
          </c:extLst>
        </c:ser>
        <c:ser>
          <c:idx val="3"/>
          <c:order val="3"/>
          <c:tx>
            <c:strRef>
              <c:f>Grafico!$B$15</c:f>
              <c:strCache>
                <c:ptCount val="1"/>
                <c:pt idx="0">
                  <c:v>Total</c:v>
                </c:pt>
              </c:strCache>
            </c:strRef>
          </c:tx>
          <c:spPr>
            <a:gradFill rotWithShape="0">
              <a:gsLst>
                <a:gs pos="0">
                  <a:srgbClr val="33CCCC"/>
                </a:gs>
                <a:gs pos="100000">
                  <a:srgbClr val="33CCCC">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Grafico!$C$15:$F$15</c:f>
              <c:numCache>
                <c:formatCode>0</c:formatCode>
                <c:ptCount val="4"/>
                <c:pt idx="0">
                  <c:v>20</c:v>
                </c:pt>
                <c:pt idx="1">
                  <c:v>0</c:v>
                </c:pt>
                <c:pt idx="2">
                  <c:v>4</c:v>
                </c:pt>
                <c:pt idx="3">
                  <c:v>0</c:v>
                </c:pt>
              </c:numCache>
            </c:numRef>
          </c:val>
          <c:extLst>
            <c:ext xmlns:c16="http://schemas.microsoft.com/office/drawing/2014/chart" uri="{C3380CC4-5D6E-409C-BE32-E72D297353CC}">
              <c16:uniqueId val="{00000003-DA3F-47F1-A545-3D4FC0D03391}"/>
            </c:ext>
          </c:extLst>
        </c:ser>
        <c:dLbls>
          <c:showLegendKey val="0"/>
          <c:showVal val="1"/>
          <c:showCatName val="0"/>
          <c:showSerName val="0"/>
          <c:showPercent val="0"/>
          <c:showBubbleSize val="0"/>
        </c:dLbls>
        <c:gapWidth val="150"/>
        <c:shape val="box"/>
        <c:axId val="-650645568"/>
        <c:axId val="-650637408"/>
        <c:axId val="-468860000"/>
      </c:bar3DChart>
      <c:catAx>
        <c:axId val="-6506455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1800000" vert="horz"/>
          <a:lstStyle/>
          <a:p>
            <a:pPr>
              <a:defRPr sz="800" b="1" i="0" u="none" strike="noStrike" baseline="0">
                <a:solidFill>
                  <a:srgbClr val="000000"/>
                </a:solidFill>
                <a:latin typeface="Arial"/>
                <a:ea typeface="Arial"/>
                <a:cs typeface="Arial"/>
              </a:defRPr>
            </a:pPr>
            <a:endParaRPr lang="es-MX"/>
          </a:p>
        </c:txPr>
        <c:crossAx val="-650637408"/>
        <c:crosses val="autoZero"/>
        <c:auto val="1"/>
        <c:lblAlgn val="ctr"/>
        <c:lblOffset val="100"/>
        <c:tickLblSkip val="1"/>
        <c:tickMarkSkip val="1"/>
        <c:noMultiLvlLbl val="1"/>
      </c:catAx>
      <c:valAx>
        <c:axId val="-650637408"/>
        <c:scaling>
          <c:orientation val="minMax"/>
        </c:scaling>
        <c:delete val="0"/>
        <c:axPos val="r"/>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650645568"/>
        <c:crosses val="max"/>
        <c:crossBetween val="between"/>
        <c:minorUnit val="1"/>
      </c:valAx>
      <c:serAx>
        <c:axId val="-468860000"/>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s-MX"/>
          </a:p>
        </c:txPr>
        <c:crossAx val="-650637408"/>
        <c:crosses val="autoZero"/>
        <c:tickLblSkip val="1"/>
        <c:tickMarkSkip val="1"/>
      </c:ser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s-MX"/>
    </a:p>
  </c:txPr>
  <c:printSettings>
    <c:headerFooter alignWithMargins="0"/>
    <c:pageMargins b="1" l="0.75" r="0.75" t="1" header="0" footer="0"/>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514350</xdr:colOff>
      <xdr:row>0</xdr:row>
      <xdr:rowOff>0</xdr:rowOff>
    </xdr:from>
    <xdr:to>
      <xdr:col>0</xdr:col>
      <xdr:colOff>1543050</xdr:colOff>
      <xdr:row>6</xdr:row>
      <xdr:rowOff>57150</xdr:rowOff>
    </xdr:to>
    <xdr:pic>
      <xdr:nvPicPr>
        <xdr:cNvPr id="2" name="Imagen 1">
          <a:extLst>
            <a:ext uri="{FF2B5EF4-FFF2-40B4-BE49-F238E27FC236}">
              <a16:creationId xmlns:a16="http://schemas.microsoft.com/office/drawing/2014/main" id="{46F39F01-0962-46CC-B70B-BF05C0030B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4350" y="0"/>
          <a:ext cx="1028700"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1695796</xdr:colOff>
      <xdr:row>56</xdr:row>
      <xdr:rowOff>74815</xdr:rowOff>
    </xdr:from>
    <xdr:to>
      <xdr:col>1</xdr:col>
      <xdr:colOff>4380807</xdr:colOff>
      <xdr:row>57</xdr:row>
      <xdr:rowOff>0</xdr:rowOff>
    </xdr:to>
    <xdr:pic>
      <xdr:nvPicPr>
        <xdr:cNvPr id="5124" name="Picture 4">
          <a:extLst>
            <a:ext uri="{FF2B5EF4-FFF2-40B4-BE49-F238E27FC236}">
              <a16:creationId xmlns:a16="http://schemas.microsoft.com/office/drawing/2014/main" id="{00000000-0008-0000-0100-000004140000}"/>
            </a:ext>
          </a:extLst>
        </xdr:cNvPr>
        <xdr:cNvPicPr>
          <a:picLocks noChangeAspect="1" noChangeArrowheads="1"/>
        </xdr:cNvPicPr>
      </xdr:nvPicPr>
      <xdr:blipFill>
        <a:blip xmlns:r="http://schemas.openxmlformats.org/officeDocument/2006/relationships" r:embed="rId1"/>
        <a:srcRect r="4683" b="5927"/>
        <a:stretch>
          <a:fillRect/>
        </a:stretch>
      </xdr:blipFill>
      <xdr:spPr bwMode="auto">
        <a:xfrm>
          <a:off x="2302625" y="17223971"/>
          <a:ext cx="2685011" cy="2119745"/>
        </a:xfrm>
        <a:prstGeom prst="rect">
          <a:avLst/>
        </a:prstGeom>
        <a:noFill/>
      </xdr:spPr>
    </xdr:pic>
    <xdr:clientData/>
  </xdr:twoCellAnchor>
  <xdr:twoCellAnchor editAs="oneCell">
    <xdr:from>
      <xdr:col>1</xdr:col>
      <xdr:colOff>83127</xdr:colOff>
      <xdr:row>46</xdr:row>
      <xdr:rowOff>149629</xdr:rowOff>
    </xdr:from>
    <xdr:to>
      <xdr:col>1</xdr:col>
      <xdr:colOff>6251171</xdr:colOff>
      <xdr:row>47</xdr:row>
      <xdr:rowOff>0</xdr:rowOff>
    </xdr:to>
    <xdr:pic>
      <xdr:nvPicPr>
        <xdr:cNvPr id="5127" name="Picture 7">
          <a:extLst>
            <a:ext uri="{FF2B5EF4-FFF2-40B4-BE49-F238E27FC236}">
              <a16:creationId xmlns:a16="http://schemas.microsoft.com/office/drawing/2014/main" id="{00000000-0008-0000-0100-000007140000}"/>
            </a:ext>
          </a:extLst>
        </xdr:cNvPr>
        <xdr:cNvPicPr>
          <a:picLocks noChangeAspect="1" noChangeArrowheads="1"/>
        </xdr:cNvPicPr>
      </xdr:nvPicPr>
      <xdr:blipFill>
        <a:blip xmlns:r="http://schemas.openxmlformats.org/officeDocument/2006/relationships" r:embed="rId2"/>
        <a:srcRect l="39583" t="26041" r="19011" b="14931"/>
        <a:stretch>
          <a:fillRect/>
        </a:stretch>
      </xdr:blipFill>
      <xdr:spPr bwMode="auto">
        <a:xfrm>
          <a:off x="689956" y="10582102"/>
          <a:ext cx="6168044" cy="4106487"/>
        </a:xfrm>
        <a:prstGeom prst="rect">
          <a:avLst/>
        </a:prstGeom>
        <a:noFill/>
        <a:ln w="1">
          <a:noFill/>
          <a:miter lim="800000"/>
          <a:headEnd/>
          <a:tailEnd/>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507076</xdr:colOff>
      <xdr:row>0</xdr:row>
      <xdr:rowOff>182880</xdr:rowOff>
    </xdr:from>
    <xdr:to>
      <xdr:col>4</xdr:col>
      <xdr:colOff>349135</xdr:colOff>
      <xdr:row>9</xdr:row>
      <xdr:rowOff>282633</xdr:rowOff>
    </xdr:to>
    <xdr:grpSp>
      <xdr:nvGrpSpPr>
        <xdr:cNvPr id="2152" name="Group 104">
          <a:extLst>
            <a:ext uri="{FF2B5EF4-FFF2-40B4-BE49-F238E27FC236}">
              <a16:creationId xmlns:a16="http://schemas.microsoft.com/office/drawing/2014/main" id="{00000000-0008-0000-0300-000068080000}"/>
            </a:ext>
          </a:extLst>
        </xdr:cNvPr>
        <xdr:cNvGrpSpPr>
          <a:grpSpLocks/>
        </xdr:cNvGrpSpPr>
      </xdr:nvGrpSpPr>
      <xdr:grpSpPr bwMode="auto">
        <a:xfrm>
          <a:off x="2154901" y="182880"/>
          <a:ext cx="4185459" cy="1709478"/>
          <a:chOff x="181" y="29"/>
          <a:chExt cx="439" cy="171"/>
        </a:xfrm>
      </xdr:grpSpPr>
      <xdr:sp macro="" textlink="">
        <xdr:nvSpPr>
          <xdr:cNvPr id="2049" name="Text Box 1">
            <a:extLst>
              <a:ext uri="{FF2B5EF4-FFF2-40B4-BE49-F238E27FC236}">
                <a16:creationId xmlns:a16="http://schemas.microsoft.com/office/drawing/2014/main" id="{00000000-0008-0000-0300-000001080000}"/>
              </a:ext>
            </a:extLst>
          </xdr:cNvPr>
          <xdr:cNvSpPr txBox="1">
            <a:spLocks noChangeArrowheads="1"/>
          </xdr:cNvSpPr>
        </xdr:nvSpPr>
        <xdr:spPr bwMode="auto">
          <a:xfrm>
            <a:off x="181" y="29"/>
            <a:ext cx="14" cy="171"/>
          </a:xfrm>
          <a:prstGeom prst="rect">
            <a:avLst/>
          </a:prstGeom>
          <a:solidFill>
            <a:srgbClr val="CCCCFF"/>
          </a:solidFill>
          <a:ln w="9525">
            <a:noFill/>
            <a:miter lim="800000"/>
            <a:headEnd/>
            <a:tailEnd/>
          </a:ln>
        </xdr:spPr>
        <xdr:txBody>
          <a:bodyPr vertOverflow="clip" wrap="square" lIns="27432" tIns="22860" rIns="0" bIns="0" anchor="t" upright="1"/>
          <a:lstStyle/>
          <a:p>
            <a:pPr algn="l" rtl="0">
              <a:defRPr sz="1000"/>
            </a:pPr>
            <a:r>
              <a:rPr lang="es-MX" sz="800" b="1" i="0" u="none" strike="noStrike" baseline="0">
                <a:solidFill>
                  <a:srgbClr val="000000"/>
                </a:solidFill>
                <a:latin typeface="Arial"/>
                <a:cs typeface="Arial"/>
              </a:rPr>
              <a:t>Probabi</a:t>
            </a:r>
          </a:p>
          <a:p>
            <a:pPr algn="l" rtl="0">
              <a:defRPr sz="1000"/>
            </a:pPr>
            <a:r>
              <a:rPr lang="es-MX" sz="800" b="1" i="0" u="none" strike="noStrike" baseline="0">
                <a:solidFill>
                  <a:srgbClr val="000000"/>
                </a:solidFill>
                <a:latin typeface="Arial"/>
                <a:cs typeface="Arial"/>
              </a:rPr>
              <a:t>l</a:t>
            </a:r>
          </a:p>
          <a:p>
            <a:pPr algn="l" rtl="0">
              <a:defRPr sz="1000"/>
            </a:pPr>
            <a:r>
              <a:rPr lang="es-MX" sz="800" b="1" i="0" u="none" strike="noStrike" baseline="0">
                <a:solidFill>
                  <a:srgbClr val="000000"/>
                </a:solidFill>
                <a:latin typeface="Arial"/>
                <a:cs typeface="Arial"/>
              </a:rPr>
              <a:t>idad</a:t>
            </a:r>
          </a:p>
          <a:p>
            <a:pPr algn="l" rtl="0">
              <a:defRPr sz="1000"/>
            </a:pPr>
            <a:endParaRPr lang="es-MX" sz="800" b="1" i="0" u="none" strike="noStrike" baseline="0">
              <a:solidFill>
                <a:srgbClr val="000000"/>
              </a:solidFill>
              <a:latin typeface="Arial"/>
              <a:cs typeface="Arial"/>
            </a:endParaRPr>
          </a:p>
        </xdr:txBody>
      </xdr:sp>
      <xdr:sp macro="" textlink="">
        <xdr:nvSpPr>
          <xdr:cNvPr id="2050" name="Text Box 2">
            <a:extLst>
              <a:ext uri="{FF2B5EF4-FFF2-40B4-BE49-F238E27FC236}">
                <a16:creationId xmlns:a16="http://schemas.microsoft.com/office/drawing/2014/main" id="{00000000-0008-0000-0300-000002080000}"/>
              </a:ext>
            </a:extLst>
          </xdr:cNvPr>
          <xdr:cNvSpPr txBox="1">
            <a:spLocks noChangeArrowheads="1"/>
          </xdr:cNvSpPr>
        </xdr:nvSpPr>
        <xdr:spPr bwMode="auto">
          <a:xfrm>
            <a:off x="384" y="41"/>
            <a:ext cx="80" cy="17"/>
          </a:xfrm>
          <a:prstGeom prst="rect">
            <a:avLst/>
          </a:prstGeom>
          <a:solidFill>
            <a:srgbClr val="CCCCFF"/>
          </a:solidFill>
          <a:ln w="9525">
            <a:noFill/>
            <a:miter lim="800000"/>
            <a:headEnd/>
            <a:tailEnd/>
          </a:ln>
        </xdr:spPr>
        <xdr:txBody>
          <a:bodyPr vertOverflow="clip" wrap="square" lIns="27432" tIns="22860" rIns="27432" bIns="0" anchor="t" upright="1"/>
          <a:lstStyle/>
          <a:p>
            <a:pPr algn="ctr" rtl="0">
              <a:defRPr sz="1000"/>
            </a:pPr>
            <a:r>
              <a:rPr lang="es-MX" sz="800" b="1" i="0" u="none" strike="noStrike" baseline="0">
                <a:solidFill>
                  <a:srgbClr val="000000"/>
                </a:solidFill>
                <a:latin typeface="Arial"/>
                <a:cs typeface="Arial"/>
              </a:rPr>
              <a:t>I m p a c to</a:t>
            </a:r>
          </a:p>
        </xdr:txBody>
      </xdr:sp>
      <xdr:grpSp>
        <xdr:nvGrpSpPr>
          <xdr:cNvPr id="2120" name="Group 72">
            <a:extLst>
              <a:ext uri="{FF2B5EF4-FFF2-40B4-BE49-F238E27FC236}">
                <a16:creationId xmlns:a16="http://schemas.microsoft.com/office/drawing/2014/main" id="{00000000-0008-0000-0300-000048080000}"/>
              </a:ext>
            </a:extLst>
          </xdr:cNvPr>
          <xdr:cNvGrpSpPr>
            <a:grpSpLocks/>
          </xdr:cNvGrpSpPr>
        </xdr:nvGrpSpPr>
        <xdr:grpSpPr bwMode="auto">
          <a:xfrm>
            <a:off x="231" y="82"/>
            <a:ext cx="389" cy="91"/>
            <a:chOff x="231" y="197"/>
            <a:chExt cx="317" cy="94"/>
          </a:xfrm>
        </xdr:grpSpPr>
        <xdr:grpSp>
          <xdr:nvGrpSpPr>
            <xdr:cNvPr id="2095" name="Group 47">
              <a:extLst>
                <a:ext uri="{FF2B5EF4-FFF2-40B4-BE49-F238E27FC236}">
                  <a16:creationId xmlns:a16="http://schemas.microsoft.com/office/drawing/2014/main" id="{00000000-0008-0000-0300-00002F080000}"/>
                </a:ext>
              </a:extLst>
            </xdr:cNvPr>
            <xdr:cNvGrpSpPr>
              <a:grpSpLocks/>
            </xdr:cNvGrpSpPr>
          </xdr:nvGrpSpPr>
          <xdr:grpSpPr bwMode="auto">
            <a:xfrm>
              <a:off x="231" y="197"/>
              <a:ext cx="63" cy="94"/>
              <a:chOff x="231" y="198"/>
              <a:chExt cx="63" cy="94"/>
            </a:xfrm>
          </xdr:grpSpPr>
          <xdr:sp macro="" textlink="Exposure!L4">
            <xdr:nvSpPr>
              <xdr:cNvPr id="2086" name="Text Box 38">
                <a:extLst>
                  <a:ext uri="{FF2B5EF4-FFF2-40B4-BE49-F238E27FC236}">
                    <a16:creationId xmlns:a16="http://schemas.microsoft.com/office/drawing/2014/main" id="{00000000-0008-0000-0300-000026080000}"/>
                  </a:ext>
                </a:extLst>
              </xdr:cNvPr>
              <xdr:cNvSpPr txBox="1">
                <a:spLocks noChangeArrowheads="1" noTextEdit="1"/>
              </xdr:cNvSpPr>
            </xdr:nvSpPr>
            <xdr:spPr bwMode="auto">
              <a:xfrm>
                <a:off x="231" y="198"/>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189DD58-DCCA-41FD-8400-489AB2EA7502}"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5">
            <xdr:nvSpPr>
              <xdr:cNvPr id="2091" name="Text Box 43">
                <a:extLst>
                  <a:ext uri="{FF2B5EF4-FFF2-40B4-BE49-F238E27FC236}">
                    <a16:creationId xmlns:a16="http://schemas.microsoft.com/office/drawing/2014/main" id="{00000000-0008-0000-0300-00002B080000}"/>
                  </a:ext>
                </a:extLst>
              </xdr:cNvPr>
              <xdr:cNvSpPr txBox="1">
                <a:spLocks noChangeArrowheads="1" noTextEdit="1"/>
              </xdr:cNvSpPr>
            </xdr:nvSpPr>
            <xdr:spPr bwMode="auto">
              <a:xfrm>
                <a:off x="231" y="217"/>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711B8190-EDC5-4D76-91AF-400698074A15}"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6">
            <xdr:nvSpPr>
              <xdr:cNvPr id="2092" name="Text Box 44">
                <a:extLst>
                  <a:ext uri="{FF2B5EF4-FFF2-40B4-BE49-F238E27FC236}">
                    <a16:creationId xmlns:a16="http://schemas.microsoft.com/office/drawing/2014/main" id="{00000000-0008-0000-0300-00002C080000}"/>
                  </a:ext>
                </a:extLst>
              </xdr:cNvPr>
              <xdr:cNvSpPr txBox="1">
                <a:spLocks noChangeArrowheads="1" noTextEdit="1"/>
              </xdr:cNvSpPr>
            </xdr:nvSpPr>
            <xdr:spPr bwMode="auto">
              <a:xfrm>
                <a:off x="231" y="235"/>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9FC81ED8-78DD-4BDA-B99E-958EDD993FF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7">
            <xdr:nvSpPr>
              <xdr:cNvPr id="2093" name="Text Box 45">
                <a:extLst>
                  <a:ext uri="{FF2B5EF4-FFF2-40B4-BE49-F238E27FC236}">
                    <a16:creationId xmlns:a16="http://schemas.microsoft.com/office/drawing/2014/main" id="{00000000-0008-0000-0300-00002D080000}"/>
                  </a:ext>
                </a:extLst>
              </xdr:cNvPr>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3CAEBE09-6105-4E15-AE61-F717D8FE9E3C}"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8">
            <xdr:nvSpPr>
              <xdr:cNvPr id="2094" name="Text Box 46">
                <a:extLst>
                  <a:ext uri="{FF2B5EF4-FFF2-40B4-BE49-F238E27FC236}">
                    <a16:creationId xmlns:a16="http://schemas.microsoft.com/office/drawing/2014/main" id="{00000000-0008-0000-0300-00002E080000}"/>
                  </a:ext>
                </a:extLst>
              </xdr:cNvPr>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4B3E243C-E282-4754-900F-D590D531872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096" name="Group 48">
              <a:extLst>
                <a:ext uri="{FF2B5EF4-FFF2-40B4-BE49-F238E27FC236}">
                  <a16:creationId xmlns:a16="http://schemas.microsoft.com/office/drawing/2014/main" id="{00000000-0008-0000-0300-000030080000}"/>
                </a:ext>
              </a:extLst>
            </xdr:cNvPr>
            <xdr:cNvGrpSpPr>
              <a:grpSpLocks/>
            </xdr:cNvGrpSpPr>
          </xdr:nvGrpSpPr>
          <xdr:grpSpPr bwMode="auto">
            <a:xfrm>
              <a:off x="294" y="197"/>
              <a:ext cx="63" cy="94"/>
              <a:chOff x="231" y="198"/>
              <a:chExt cx="63" cy="94"/>
            </a:xfrm>
          </xdr:grpSpPr>
          <xdr:sp macro="" textlink="Exposure!M4">
            <xdr:nvSpPr>
              <xdr:cNvPr id="2097" name="Text Box 49">
                <a:extLst>
                  <a:ext uri="{FF2B5EF4-FFF2-40B4-BE49-F238E27FC236}">
                    <a16:creationId xmlns:a16="http://schemas.microsoft.com/office/drawing/2014/main" id="{00000000-0008-0000-0300-000031080000}"/>
                  </a:ext>
                </a:extLst>
              </xdr:cNvPr>
              <xdr:cNvSpPr txBox="1">
                <a:spLocks noChangeArrowheads="1" noTextEdit="1"/>
              </xdr:cNvSpPr>
            </xdr:nvSpPr>
            <xdr:spPr bwMode="auto">
              <a:xfrm>
                <a:off x="231" y="198"/>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47CA0EFF-E5B3-4957-87A0-6C26CFB19E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5">
            <xdr:nvSpPr>
              <xdr:cNvPr id="2098" name="Text Box 50">
                <a:extLst>
                  <a:ext uri="{FF2B5EF4-FFF2-40B4-BE49-F238E27FC236}">
                    <a16:creationId xmlns:a16="http://schemas.microsoft.com/office/drawing/2014/main" id="{00000000-0008-0000-0300-000032080000}"/>
                  </a:ext>
                </a:extLst>
              </xdr:cNvPr>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D5C312F-B323-4E43-9E94-00A73D52B3CB}"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6">
            <xdr:nvSpPr>
              <xdr:cNvPr id="2099" name="Text Box 51">
                <a:extLst>
                  <a:ext uri="{FF2B5EF4-FFF2-40B4-BE49-F238E27FC236}">
                    <a16:creationId xmlns:a16="http://schemas.microsoft.com/office/drawing/2014/main" id="{00000000-0008-0000-0300-000033080000}"/>
                  </a:ext>
                </a:extLst>
              </xdr:cNvPr>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173C9E21-69A5-4BA2-8A67-DF385F7C16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7">
            <xdr:nvSpPr>
              <xdr:cNvPr id="2100" name="Text Box 52">
                <a:extLst>
                  <a:ext uri="{FF2B5EF4-FFF2-40B4-BE49-F238E27FC236}">
                    <a16:creationId xmlns:a16="http://schemas.microsoft.com/office/drawing/2014/main" id="{00000000-0008-0000-0300-000034080000}"/>
                  </a:ext>
                </a:extLst>
              </xdr:cNvPr>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A584192-7627-441E-91F3-4268E11BC94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8">
            <xdr:nvSpPr>
              <xdr:cNvPr id="2101" name="Text Box 53">
                <a:extLst>
                  <a:ext uri="{FF2B5EF4-FFF2-40B4-BE49-F238E27FC236}">
                    <a16:creationId xmlns:a16="http://schemas.microsoft.com/office/drawing/2014/main" id="{00000000-0008-0000-0300-000035080000}"/>
                  </a:ext>
                </a:extLst>
              </xdr:cNvPr>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EF8EBF4E-03F1-4725-B7E6-952BC420A37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2" name="Group 54">
              <a:extLst>
                <a:ext uri="{FF2B5EF4-FFF2-40B4-BE49-F238E27FC236}">
                  <a16:creationId xmlns:a16="http://schemas.microsoft.com/office/drawing/2014/main" id="{00000000-0008-0000-0300-000036080000}"/>
                </a:ext>
              </a:extLst>
            </xdr:cNvPr>
            <xdr:cNvGrpSpPr>
              <a:grpSpLocks/>
            </xdr:cNvGrpSpPr>
          </xdr:nvGrpSpPr>
          <xdr:grpSpPr bwMode="auto">
            <a:xfrm>
              <a:off x="358" y="197"/>
              <a:ext cx="63" cy="94"/>
              <a:chOff x="231" y="198"/>
              <a:chExt cx="63" cy="94"/>
            </a:xfrm>
          </xdr:grpSpPr>
          <xdr:sp macro="" textlink="Exposure!N4">
            <xdr:nvSpPr>
              <xdr:cNvPr id="2103" name="Text Box 55">
                <a:extLst>
                  <a:ext uri="{FF2B5EF4-FFF2-40B4-BE49-F238E27FC236}">
                    <a16:creationId xmlns:a16="http://schemas.microsoft.com/office/drawing/2014/main" id="{00000000-0008-0000-0300-000037080000}"/>
                  </a:ext>
                </a:extLst>
              </xdr:cNvPr>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2228CF2E-2EFE-4568-B250-625AD557D6D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5">
            <xdr:nvSpPr>
              <xdr:cNvPr id="2104" name="Text Box 56">
                <a:extLst>
                  <a:ext uri="{FF2B5EF4-FFF2-40B4-BE49-F238E27FC236}">
                    <a16:creationId xmlns:a16="http://schemas.microsoft.com/office/drawing/2014/main" id="{00000000-0008-0000-0300-000038080000}"/>
                  </a:ext>
                </a:extLst>
              </xdr:cNvPr>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EFD68E9-D438-4718-8395-A80E39ABA80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6">
            <xdr:nvSpPr>
              <xdr:cNvPr id="2105" name="Text Box 57">
                <a:extLst>
                  <a:ext uri="{FF2B5EF4-FFF2-40B4-BE49-F238E27FC236}">
                    <a16:creationId xmlns:a16="http://schemas.microsoft.com/office/drawing/2014/main" id="{00000000-0008-0000-0300-000039080000}"/>
                  </a:ext>
                </a:extLst>
              </xdr:cNvPr>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F8623D4-A708-4DC6-930E-63A1ED383E51}" type="TxLink">
                  <a:rPr lang="es-MX" sz="1000" b="1" i="0" u="none" strike="noStrike" baseline="0">
                    <a:solidFill>
                      <a:srgbClr val="000000"/>
                    </a:solidFill>
                    <a:latin typeface="Arial"/>
                    <a:cs typeface="Arial"/>
                  </a:rPr>
                  <a:pPr algn="ctr" rtl="0">
                    <a:defRPr sz="1000"/>
                  </a:pPr>
                  <a:t>6</a:t>
                </a:fld>
                <a:endParaRPr lang="es-MX" sz="1000" b="1" i="0" u="none" strike="noStrike" baseline="0">
                  <a:solidFill>
                    <a:srgbClr val="000000"/>
                  </a:solidFill>
                  <a:latin typeface="Arial"/>
                  <a:cs typeface="Arial"/>
                </a:endParaRPr>
              </a:p>
            </xdr:txBody>
          </xdr:sp>
          <xdr:sp macro="" textlink="Exposure!N7">
            <xdr:nvSpPr>
              <xdr:cNvPr id="2106" name="Text Box 58">
                <a:extLst>
                  <a:ext uri="{FF2B5EF4-FFF2-40B4-BE49-F238E27FC236}">
                    <a16:creationId xmlns:a16="http://schemas.microsoft.com/office/drawing/2014/main" id="{00000000-0008-0000-0300-00003A080000}"/>
                  </a:ext>
                </a:extLst>
              </xdr:cNvPr>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FC045A8-5C13-4F8E-8FE7-EF6042E35CD1}"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N8">
            <xdr:nvSpPr>
              <xdr:cNvPr id="2107" name="Text Box 59">
                <a:extLst>
                  <a:ext uri="{FF2B5EF4-FFF2-40B4-BE49-F238E27FC236}">
                    <a16:creationId xmlns:a16="http://schemas.microsoft.com/office/drawing/2014/main" id="{00000000-0008-0000-0300-00003B080000}"/>
                  </a:ext>
                </a:extLst>
              </xdr:cNvPr>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8DADCA5-B7B7-4997-9287-86DE1768C9A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8" name="Group 60">
              <a:extLst>
                <a:ext uri="{FF2B5EF4-FFF2-40B4-BE49-F238E27FC236}">
                  <a16:creationId xmlns:a16="http://schemas.microsoft.com/office/drawing/2014/main" id="{00000000-0008-0000-0300-00003C080000}"/>
                </a:ext>
              </a:extLst>
            </xdr:cNvPr>
            <xdr:cNvGrpSpPr>
              <a:grpSpLocks/>
            </xdr:cNvGrpSpPr>
          </xdr:nvGrpSpPr>
          <xdr:grpSpPr bwMode="auto">
            <a:xfrm>
              <a:off x="421" y="197"/>
              <a:ext cx="63" cy="94"/>
              <a:chOff x="231" y="198"/>
              <a:chExt cx="63" cy="94"/>
            </a:xfrm>
          </xdr:grpSpPr>
          <xdr:sp macro="" textlink="Exposure!O4">
            <xdr:nvSpPr>
              <xdr:cNvPr id="2109" name="Text Box 61">
                <a:extLst>
                  <a:ext uri="{FF2B5EF4-FFF2-40B4-BE49-F238E27FC236}">
                    <a16:creationId xmlns:a16="http://schemas.microsoft.com/office/drawing/2014/main" id="{00000000-0008-0000-0300-00003D080000}"/>
                  </a:ext>
                </a:extLst>
              </xdr:cNvPr>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9D0604B-9AEA-474C-BC0C-BEBA71D0711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5">
            <xdr:nvSpPr>
              <xdr:cNvPr id="2110" name="Text Box 62">
                <a:extLst>
                  <a:ext uri="{FF2B5EF4-FFF2-40B4-BE49-F238E27FC236}">
                    <a16:creationId xmlns:a16="http://schemas.microsoft.com/office/drawing/2014/main" id="{00000000-0008-0000-0300-00003E080000}"/>
                  </a:ext>
                </a:extLst>
              </xdr:cNvPr>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75E0B44D-4290-4D43-924C-0232FE368A41}" type="TxLink">
                  <a:rPr lang="es-MX" sz="1000" b="1" i="0" u="none" strike="noStrike" baseline="0">
                    <a:solidFill>
                      <a:srgbClr val="000000"/>
                    </a:solidFill>
                    <a:latin typeface="Arial"/>
                    <a:cs typeface="Arial"/>
                  </a:rPr>
                  <a:pPr algn="ctr" rtl="0">
                    <a:defRPr sz="1000"/>
                  </a:pPr>
                  <a:t>4</a:t>
                </a:fld>
                <a:endParaRPr lang="es-MX" sz="1000" b="1" i="0" u="none" strike="noStrike" baseline="0">
                  <a:solidFill>
                    <a:srgbClr val="000000"/>
                  </a:solidFill>
                  <a:latin typeface="Arial"/>
                  <a:cs typeface="Arial"/>
                </a:endParaRPr>
              </a:p>
            </xdr:txBody>
          </xdr:sp>
          <xdr:sp macro="" textlink="Exposure!O6">
            <xdr:nvSpPr>
              <xdr:cNvPr id="2111" name="Text Box 63">
                <a:extLst>
                  <a:ext uri="{FF2B5EF4-FFF2-40B4-BE49-F238E27FC236}">
                    <a16:creationId xmlns:a16="http://schemas.microsoft.com/office/drawing/2014/main" id="{00000000-0008-0000-0300-00003F080000}"/>
                  </a:ext>
                </a:extLst>
              </xdr:cNvPr>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215006C6-53AA-40AC-B249-CC7D9E20956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7">
            <xdr:nvSpPr>
              <xdr:cNvPr id="2112" name="Text Box 64">
                <a:extLst>
                  <a:ext uri="{FF2B5EF4-FFF2-40B4-BE49-F238E27FC236}">
                    <a16:creationId xmlns:a16="http://schemas.microsoft.com/office/drawing/2014/main" id="{00000000-0008-0000-0300-000040080000}"/>
                  </a:ext>
                </a:extLst>
              </xdr:cNvPr>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33324799-E4C8-4443-A362-B555A0BDEB4A}"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O8">
            <xdr:nvSpPr>
              <xdr:cNvPr id="2113" name="Text Box 65">
                <a:extLst>
                  <a:ext uri="{FF2B5EF4-FFF2-40B4-BE49-F238E27FC236}">
                    <a16:creationId xmlns:a16="http://schemas.microsoft.com/office/drawing/2014/main" id="{00000000-0008-0000-0300-000041080000}"/>
                  </a:ext>
                </a:extLst>
              </xdr:cNvPr>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CD57FB35-02E9-42AF-95D4-C74A7BB1F599}"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grpSp>
        <xdr:grpSp>
          <xdr:nvGrpSpPr>
            <xdr:cNvPr id="2114" name="Group 66">
              <a:extLst>
                <a:ext uri="{FF2B5EF4-FFF2-40B4-BE49-F238E27FC236}">
                  <a16:creationId xmlns:a16="http://schemas.microsoft.com/office/drawing/2014/main" id="{00000000-0008-0000-0300-000042080000}"/>
                </a:ext>
              </a:extLst>
            </xdr:cNvPr>
            <xdr:cNvGrpSpPr>
              <a:grpSpLocks/>
            </xdr:cNvGrpSpPr>
          </xdr:nvGrpSpPr>
          <xdr:grpSpPr bwMode="auto">
            <a:xfrm>
              <a:off x="485" y="197"/>
              <a:ext cx="63" cy="94"/>
              <a:chOff x="231" y="198"/>
              <a:chExt cx="63" cy="94"/>
            </a:xfrm>
          </xdr:grpSpPr>
          <xdr:sp macro="" textlink="Exposure!P4">
            <xdr:nvSpPr>
              <xdr:cNvPr id="2115" name="Text Box 67">
                <a:extLst>
                  <a:ext uri="{FF2B5EF4-FFF2-40B4-BE49-F238E27FC236}">
                    <a16:creationId xmlns:a16="http://schemas.microsoft.com/office/drawing/2014/main" id="{00000000-0008-0000-0300-000043080000}"/>
                  </a:ext>
                </a:extLst>
              </xdr:cNvPr>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4F86E60B-C224-44A3-B1B5-E942EF2C0AE8}"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P5">
            <xdr:nvSpPr>
              <xdr:cNvPr id="2116" name="Text Box 68">
                <a:extLst>
                  <a:ext uri="{FF2B5EF4-FFF2-40B4-BE49-F238E27FC236}">
                    <a16:creationId xmlns:a16="http://schemas.microsoft.com/office/drawing/2014/main" id="{00000000-0008-0000-0300-000044080000}"/>
                  </a:ext>
                </a:extLst>
              </xdr:cNvPr>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0BD38655-0494-474F-B0F6-07682B4A8FB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6">
            <xdr:nvSpPr>
              <xdr:cNvPr id="2117" name="Text Box 69">
                <a:extLst>
                  <a:ext uri="{FF2B5EF4-FFF2-40B4-BE49-F238E27FC236}">
                    <a16:creationId xmlns:a16="http://schemas.microsoft.com/office/drawing/2014/main" id="{00000000-0008-0000-0300-000045080000}"/>
                  </a:ext>
                </a:extLst>
              </xdr:cNvPr>
              <xdr:cNvSpPr txBox="1">
                <a:spLocks noChangeArrowheads="1" noTextEdit="1"/>
              </xdr:cNvSpPr>
            </xdr:nvSpPr>
            <xdr:spPr bwMode="auto">
              <a:xfrm>
                <a:off x="231" y="235"/>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68833C2-AB72-4AE5-BD36-8D41FD5FF7FF}"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P7">
            <xdr:nvSpPr>
              <xdr:cNvPr id="2118" name="Text Box 70">
                <a:extLst>
                  <a:ext uri="{FF2B5EF4-FFF2-40B4-BE49-F238E27FC236}">
                    <a16:creationId xmlns:a16="http://schemas.microsoft.com/office/drawing/2014/main" id="{00000000-0008-0000-0300-000046080000}"/>
                  </a:ext>
                </a:extLst>
              </xdr:cNvPr>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979A4306-C3F7-46F2-94D4-97FB12CFB589}" type="TxLink">
                  <a:rPr lang="es-MX" sz="1000" b="1" i="0" u="none" strike="noStrike" baseline="0">
                    <a:solidFill>
                      <a:srgbClr val="000000"/>
                    </a:solidFill>
                    <a:latin typeface="Arial"/>
                    <a:cs typeface="Arial"/>
                  </a:rPr>
                  <a:pPr algn="ctr" rtl="0">
                    <a:defRPr sz="1000"/>
                  </a:pPr>
                  <a:t>5</a:t>
                </a:fld>
                <a:endParaRPr lang="es-MX" sz="1000" b="1" i="0" u="none" strike="noStrike" baseline="0">
                  <a:solidFill>
                    <a:srgbClr val="000000"/>
                  </a:solidFill>
                  <a:latin typeface="Arial"/>
                  <a:cs typeface="Arial"/>
                </a:endParaRPr>
              </a:p>
            </xdr:txBody>
          </xdr:sp>
          <xdr:sp macro="" textlink="Exposure!P8">
            <xdr:nvSpPr>
              <xdr:cNvPr id="2119" name="Text Box 71">
                <a:extLst>
                  <a:ext uri="{FF2B5EF4-FFF2-40B4-BE49-F238E27FC236}">
                    <a16:creationId xmlns:a16="http://schemas.microsoft.com/office/drawing/2014/main" id="{00000000-0008-0000-0300-000047080000}"/>
                  </a:ext>
                </a:extLst>
              </xdr:cNvPr>
              <xdr:cNvSpPr txBox="1">
                <a:spLocks noChangeArrowheads="1" noTextEdit="1"/>
              </xdr:cNvSpPr>
            </xdr:nvSpPr>
            <xdr:spPr bwMode="auto">
              <a:xfrm>
                <a:off x="231" y="272"/>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CED7485-7502-45BE-9CC5-4CDA022A280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grpSp>
        <xdr:nvGrpSpPr>
          <xdr:cNvPr id="2128" name="Group 80">
            <a:extLst>
              <a:ext uri="{FF2B5EF4-FFF2-40B4-BE49-F238E27FC236}">
                <a16:creationId xmlns:a16="http://schemas.microsoft.com/office/drawing/2014/main" id="{00000000-0008-0000-0300-000050080000}"/>
              </a:ext>
            </a:extLst>
          </xdr:cNvPr>
          <xdr:cNvGrpSpPr>
            <a:grpSpLocks/>
          </xdr:cNvGrpSpPr>
        </xdr:nvGrpSpPr>
        <xdr:grpSpPr bwMode="auto">
          <a:xfrm>
            <a:off x="195" y="80"/>
            <a:ext cx="29" cy="93"/>
            <a:chOff x="203" y="214"/>
            <a:chExt cx="24" cy="96"/>
          </a:xfrm>
        </xdr:grpSpPr>
        <xdr:sp macro="" textlink="">
          <xdr:nvSpPr>
            <xdr:cNvPr id="2121" name="Text Box 73">
              <a:extLst>
                <a:ext uri="{FF2B5EF4-FFF2-40B4-BE49-F238E27FC236}">
                  <a16:creationId xmlns:a16="http://schemas.microsoft.com/office/drawing/2014/main" id="{00000000-0008-0000-0300-000049080000}"/>
                </a:ext>
              </a:extLst>
            </xdr:cNvPr>
            <xdr:cNvSpPr txBox="1">
              <a:spLocks noChangeArrowheads="1"/>
            </xdr:cNvSpPr>
          </xdr:nvSpPr>
          <xdr:spPr bwMode="auto">
            <a:xfrm>
              <a:off x="203" y="214"/>
              <a:ext cx="20"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22" name="Text Box 74">
              <a:extLst>
                <a:ext uri="{FF2B5EF4-FFF2-40B4-BE49-F238E27FC236}">
                  <a16:creationId xmlns:a16="http://schemas.microsoft.com/office/drawing/2014/main" id="{00000000-0008-0000-0300-00004A080000}"/>
                </a:ext>
              </a:extLst>
            </xdr:cNvPr>
            <xdr:cNvSpPr txBox="1">
              <a:spLocks noChangeArrowheads="1"/>
            </xdr:cNvSpPr>
          </xdr:nvSpPr>
          <xdr:spPr bwMode="auto">
            <a:xfrm>
              <a:off x="204" y="234"/>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25" name="Text Box 77">
              <a:extLst>
                <a:ext uri="{FF2B5EF4-FFF2-40B4-BE49-F238E27FC236}">
                  <a16:creationId xmlns:a16="http://schemas.microsoft.com/office/drawing/2014/main" id="{00000000-0008-0000-0300-00004D080000}"/>
                </a:ext>
              </a:extLst>
            </xdr:cNvPr>
            <xdr:cNvSpPr txBox="1">
              <a:spLocks noChangeArrowheads="1"/>
            </xdr:cNvSpPr>
          </xdr:nvSpPr>
          <xdr:spPr bwMode="auto">
            <a:xfrm>
              <a:off x="203" y="290"/>
              <a:ext cx="19"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26" name="Text Box 78">
              <a:extLst>
                <a:ext uri="{FF2B5EF4-FFF2-40B4-BE49-F238E27FC236}">
                  <a16:creationId xmlns:a16="http://schemas.microsoft.com/office/drawing/2014/main" id="{00000000-0008-0000-0300-00004E080000}"/>
                </a:ext>
              </a:extLst>
            </xdr:cNvPr>
            <xdr:cNvSpPr txBox="1">
              <a:spLocks noChangeArrowheads="1"/>
            </xdr:cNvSpPr>
          </xdr:nvSpPr>
          <xdr:spPr bwMode="auto">
            <a:xfrm>
              <a:off x="204" y="252"/>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27" name="Text Box 79">
              <a:extLst>
                <a:ext uri="{FF2B5EF4-FFF2-40B4-BE49-F238E27FC236}">
                  <a16:creationId xmlns:a16="http://schemas.microsoft.com/office/drawing/2014/main" id="{00000000-0008-0000-0300-00004F080000}"/>
                </a:ext>
              </a:extLst>
            </xdr:cNvPr>
            <xdr:cNvSpPr txBox="1">
              <a:spLocks noChangeArrowheads="1"/>
            </xdr:cNvSpPr>
          </xdr:nvSpPr>
          <xdr:spPr bwMode="auto">
            <a:xfrm>
              <a:off x="204" y="270"/>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nvGrpSpPr>
          <xdr:cNvPr id="2151" name="Group 103">
            <a:extLst>
              <a:ext uri="{FF2B5EF4-FFF2-40B4-BE49-F238E27FC236}">
                <a16:creationId xmlns:a16="http://schemas.microsoft.com/office/drawing/2014/main" id="{00000000-0008-0000-0300-000067080000}"/>
              </a:ext>
            </a:extLst>
          </xdr:cNvPr>
          <xdr:cNvGrpSpPr>
            <a:grpSpLocks/>
          </xdr:cNvGrpSpPr>
        </xdr:nvGrpSpPr>
        <xdr:grpSpPr bwMode="auto">
          <a:xfrm>
            <a:off x="258" y="63"/>
            <a:ext cx="334" cy="20"/>
            <a:chOff x="258" y="63"/>
            <a:chExt cx="334" cy="20"/>
          </a:xfrm>
        </xdr:grpSpPr>
        <xdr:sp macro="" textlink="">
          <xdr:nvSpPr>
            <xdr:cNvPr id="2130" name="Text Box 82">
              <a:extLst>
                <a:ext uri="{FF2B5EF4-FFF2-40B4-BE49-F238E27FC236}">
                  <a16:creationId xmlns:a16="http://schemas.microsoft.com/office/drawing/2014/main" id="{00000000-0008-0000-0300-000052080000}"/>
                </a:ext>
              </a:extLst>
            </xdr:cNvPr>
            <xdr:cNvSpPr txBox="1">
              <a:spLocks noChangeArrowheads="1"/>
            </xdr:cNvSpPr>
          </xdr:nvSpPr>
          <xdr:spPr bwMode="auto">
            <a:xfrm>
              <a:off x="567" y="63"/>
              <a:ext cx="25"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31" name="Text Box 83">
              <a:extLst>
                <a:ext uri="{FF2B5EF4-FFF2-40B4-BE49-F238E27FC236}">
                  <a16:creationId xmlns:a16="http://schemas.microsoft.com/office/drawing/2014/main" id="{00000000-0008-0000-0300-000053080000}"/>
                </a:ext>
              </a:extLst>
            </xdr:cNvPr>
            <xdr:cNvSpPr txBox="1">
              <a:spLocks noChangeArrowheads="1"/>
            </xdr:cNvSpPr>
          </xdr:nvSpPr>
          <xdr:spPr bwMode="auto">
            <a:xfrm>
              <a:off x="488" y="63"/>
              <a:ext cx="28"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32" name="Text Box 84">
              <a:extLst>
                <a:ext uri="{FF2B5EF4-FFF2-40B4-BE49-F238E27FC236}">
                  <a16:creationId xmlns:a16="http://schemas.microsoft.com/office/drawing/2014/main" id="{00000000-0008-0000-0300-000054080000}"/>
                </a:ext>
              </a:extLst>
            </xdr:cNvPr>
            <xdr:cNvSpPr txBox="1">
              <a:spLocks noChangeArrowheads="1"/>
            </xdr:cNvSpPr>
          </xdr:nvSpPr>
          <xdr:spPr bwMode="auto">
            <a:xfrm>
              <a:off x="258" y="63"/>
              <a:ext cx="23"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33" name="Text Box 85">
              <a:extLst>
                <a:ext uri="{FF2B5EF4-FFF2-40B4-BE49-F238E27FC236}">
                  <a16:creationId xmlns:a16="http://schemas.microsoft.com/office/drawing/2014/main" id="{00000000-0008-0000-0300-000055080000}"/>
                </a:ext>
              </a:extLst>
            </xdr:cNvPr>
            <xdr:cNvSpPr txBox="1">
              <a:spLocks noChangeArrowheads="1"/>
            </xdr:cNvSpPr>
          </xdr:nvSpPr>
          <xdr:spPr bwMode="auto">
            <a:xfrm>
              <a:off x="411"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34" name="Text Box 86">
              <a:extLst>
                <a:ext uri="{FF2B5EF4-FFF2-40B4-BE49-F238E27FC236}">
                  <a16:creationId xmlns:a16="http://schemas.microsoft.com/office/drawing/2014/main" id="{00000000-0008-0000-0300-000056080000}"/>
                </a:ext>
              </a:extLst>
            </xdr:cNvPr>
            <xdr:cNvSpPr txBox="1">
              <a:spLocks noChangeArrowheads="1"/>
            </xdr:cNvSpPr>
          </xdr:nvSpPr>
          <xdr:spPr bwMode="auto">
            <a:xfrm>
              <a:off x="334"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232756</xdr:colOff>
      <xdr:row>16</xdr:row>
      <xdr:rowOff>8313</xdr:rowOff>
    </xdr:from>
    <xdr:to>
      <xdr:col>6</xdr:col>
      <xdr:colOff>656705</xdr:colOff>
      <xdr:row>43</xdr:row>
      <xdr:rowOff>74815</xdr:rowOff>
    </xdr:to>
    <xdr:graphicFrame macro="">
      <xdr:nvGraphicFramePr>
        <xdr:cNvPr id="7169" name="Chart 1">
          <a:extLst>
            <a:ext uri="{FF2B5EF4-FFF2-40B4-BE49-F238E27FC236}">
              <a16:creationId xmlns:a16="http://schemas.microsoft.com/office/drawing/2014/main" id="{00000000-0008-0000-0400-0000011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E32"/>
  <sheetViews>
    <sheetView topLeftCell="A88" workbookViewId="0">
      <selection activeCell="A24" sqref="A24:A26"/>
    </sheetView>
  </sheetViews>
  <sheetFormatPr defaultColWidth="0" defaultRowHeight="12.75" x14ac:dyDescent="0.2"/>
  <cols>
    <col min="1" max="1" width="26.5703125" customWidth="1"/>
    <col min="2" max="2" width="34.42578125" customWidth="1"/>
    <col min="3" max="3" width="23.5703125" customWidth="1"/>
    <col min="4" max="4" width="27.42578125" customWidth="1"/>
  </cols>
  <sheetData>
    <row r="3" spans="1:5" x14ac:dyDescent="0.2">
      <c r="A3" s="10" t="s">
        <v>229</v>
      </c>
    </row>
    <row r="7" spans="1:5" ht="20.25" x14ac:dyDescent="0.3">
      <c r="A7" s="189" t="s">
        <v>223</v>
      </c>
    </row>
    <row r="8" spans="1:5" x14ac:dyDescent="0.2">
      <c r="A8" s="190"/>
    </row>
    <row r="9" spans="1:5" x14ac:dyDescent="0.2">
      <c r="A9" s="191" t="s">
        <v>208</v>
      </c>
      <c r="B9" s="202">
        <v>1</v>
      </c>
      <c r="C9" s="192"/>
      <c r="D9" s="192"/>
    </row>
    <row r="10" spans="1:5" x14ac:dyDescent="0.2">
      <c r="A10" s="191" t="s">
        <v>209</v>
      </c>
      <c r="B10" s="202" t="s">
        <v>235</v>
      </c>
      <c r="C10" s="192"/>
      <c r="D10" s="192"/>
    </row>
    <row r="11" spans="1:5" x14ac:dyDescent="0.2">
      <c r="A11" s="191" t="s">
        <v>210</v>
      </c>
      <c r="B11" s="203">
        <v>43263</v>
      </c>
      <c r="C11" s="192"/>
      <c r="D11" s="192"/>
    </row>
    <row r="12" spans="1:5" x14ac:dyDescent="0.2">
      <c r="A12" s="191" t="s">
        <v>211</v>
      </c>
      <c r="B12" s="202" t="s">
        <v>236</v>
      </c>
      <c r="C12" s="192"/>
      <c r="D12" s="192"/>
    </row>
    <row r="13" spans="1:5" ht="25.5" x14ac:dyDescent="0.2">
      <c r="A13" s="191" t="s">
        <v>212</v>
      </c>
      <c r="B13" s="202" t="s">
        <v>237</v>
      </c>
      <c r="C13" s="192"/>
      <c r="D13" s="192"/>
    </row>
    <row r="14" spans="1:5" x14ac:dyDescent="0.2">
      <c r="A14" s="191" t="s">
        <v>213</v>
      </c>
      <c r="B14" s="202" t="s">
        <v>238</v>
      </c>
      <c r="C14" s="192"/>
      <c r="D14" s="192"/>
    </row>
    <row r="15" spans="1:5" x14ac:dyDescent="0.2">
      <c r="A15" s="192"/>
      <c r="B15" s="192"/>
      <c r="C15" s="192"/>
      <c r="D15" s="192"/>
    </row>
    <row r="16" spans="1:5" ht="15.75" customHeight="1" x14ac:dyDescent="0.2">
      <c r="A16" s="222" t="s">
        <v>214</v>
      </c>
      <c r="B16" s="223"/>
      <c r="C16" s="193"/>
      <c r="D16" s="193"/>
      <c r="E16" s="194"/>
    </row>
    <row r="17" spans="1:4" x14ac:dyDescent="0.2">
      <c r="A17" s="191" t="s">
        <v>215</v>
      </c>
      <c r="B17" s="191" t="s">
        <v>216</v>
      </c>
      <c r="C17" s="192"/>
      <c r="D17" s="192"/>
    </row>
    <row r="18" spans="1:4" x14ac:dyDescent="0.2">
      <c r="A18" s="204" t="s">
        <v>239</v>
      </c>
      <c r="B18" s="205" t="s">
        <v>240</v>
      </c>
      <c r="C18" s="192"/>
      <c r="D18" s="192"/>
    </row>
    <row r="19" spans="1:4" x14ac:dyDescent="0.2">
      <c r="A19" s="195"/>
      <c r="B19" s="195"/>
      <c r="C19" s="192"/>
      <c r="D19" s="192"/>
    </row>
    <row r="20" spans="1:4" x14ac:dyDescent="0.2">
      <c r="A20" s="195"/>
      <c r="B20" s="195"/>
      <c r="C20" s="192"/>
      <c r="D20" s="192"/>
    </row>
    <row r="21" spans="1:4" x14ac:dyDescent="0.2">
      <c r="A21" s="192"/>
      <c r="B21" s="192"/>
      <c r="C21" s="192"/>
      <c r="D21" s="192"/>
    </row>
    <row r="22" spans="1:4" ht="15.75" customHeight="1" x14ac:dyDescent="0.2">
      <c r="A22" s="222" t="s">
        <v>217</v>
      </c>
      <c r="B22" s="223"/>
      <c r="C22" s="192"/>
      <c r="D22" s="192"/>
    </row>
    <row r="23" spans="1:4" x14ac:dyDescent="0.2">
      <c r="A23" s="191" t="s">
        <v>215</v>
      </c>
      <c r="B23" s="191" t="s">
        <v>218</v>
      </c>
      <c r="C23" s="192"/>
      <c r="D23" s="192"/>
    </row>
    <row r="24" spans="1:4" ht="13.5" thickBot="1" x14ac:dyDescent="0.25">
      <c r="A24" s="206" t="s">
        <v>241</v>
      </c>
      <c r="B24" s="207" t="s">
        <v>242</v>
      </c>
      <c r="C24" s="192"/>
      <c r="D24" s="192"/>
    </row>
    <row r="25" spans="1:4" ht="13.5" thickBot="1" x14ac:dyDescent="0.25">
      <c r="A25" s="206" t="s">
        <v>243</v>
      </c>
      <c r="B25" s="207" t="s">
        <v>244</v>
      </c>
      <c r="C25" s="192"/>
      <c r="D25" s="192"/>
    </row>
    <row r="26" spans="1:4" ht="26.25" thickBot="1" x14ac:dyDescent="0.25">
      <c r="A26" s="206" t="s">
        <v>245</v>
      </c>
      <c r="B26" s="207" t="s">
        <v>244</v>
      </c>
      <c r="C26" s="192"/>
      <c r="D26" s="192"/>
    </row>
    <row r="27" spans="1:4" x14ac:dyDescent="0.2">
      <c r="A27" s="192"/>
      <c r="B27" s="192"/>
      <c r="C27" s="192"/>
      <c r="D27" s="192"/>
    </row>
    <row r="28" spans="1:4" ht="15.75" customHeight="1" x14ac:dyDescent="0.2">
      <c r="A28" s="222" t="s">
        <v>219</v>
      </c>
      <c r="B28" s="224"/>
      <c r="C28" s="224"/>
      <c r="D28" s="223"/>
    </row>
    <row r="29" spans="1:4" x14ac:dyDescent="0.2">
      <c r="A29" s="191" t="s">
        <v>208</v>
      </c>
      <c r="B29" s="196" t="s">
        <v>210</v>
      </c>
      <c r="C29" s="196" t="s">
        <v>220</v>
      </c>
      <c r="D29" s="196" t="s">
        <v>221</v>
      </c>
    </row>
    <row r="30" spans="1:4" x14ac:dyDescent="0.2">
      <c r="A30" s="195">
        <v>1</v>
      </c>
      <c r="B30" s="205" t="s">
        <v>240</v>
      </c>
      <c r="C30" s="208" t="s">
        <v>246</v>
      </c>
      <c r="D30" s="195" t="s">
        <v>222</v>
      </c>
    </row>
    <row r="31" spans="1:4" s="195" customFormat="1" x14ac:dyDescent="0.2"/>
    <row r="32" spans="1:4" s="195" customFormat="1" x14ac:dyDescent="0.2"/>
  </sheetData>
  <mergeCells count="3">
    <mergeCell ref="A16:B16"/>
    <mergeCell ref="A22:B22"/>
    <mergeCell ref="A28:D28"/>
  </mergeCells>
  <phoneticPr fontId="6" type="noConversion"/>
  <pageMargins left="0.75" right="0.75" top="1" bottom="1" header="0" footer="0"/>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1">
    <pageSetUpPr fitToPage="1"/>
  </sheetPr>
  <dimension ref="A1:K147"/>
  <sheetViews>
    <sheetView topLeftCell="A111" workbookViewId="0">
      <selection activeCell="B20" sqref="B20"/>
    </sheetView>
  </sheetViews>
  <sheetFormatPr defaultColWidth="9.140625" defaultRowHeight="12.75" x14ac:dyDescent="0.2"/>
  <cols>
    <col min="1" max="1" width="9.140625" style="62" customWidth="1"/>
    <col min="2" max="2" width="99" style="64" customWidth="1"/>
    <col min="3" max="3" width="16.42578125" style="62" customWidth="1"/>
    <col min="4" max="16384" width="9.140625" style="62"/>
  </cols>
  <sheetData>
    <row r="1" spans="1:11" x14ac:dyDescent="0.2">
      <c r="A1" s="104"/>
    </row>
    <row r="2" spans="1:11" ht="20.25" x14ac:dyDescent="0.2">
      <c r="B2" s="63" t="s">
        <v>116</v>
      </c>
    </row>
    <row r="3" spans="1:11" ht="38.25" x14ac:dyDescent="0.2">
      <c r="B3" s="64" t="s">
        <v>188</v>
      </c>
    </row>
    <row r="4" spans="1:11" x14ac:dyDescent="0.2">
      <c r="B4" s="64" t="s">
        <v>189</v>
      </c>
    </row>
    <row r="5" spans="1:11" x14ac:dyDescent="0.2">
      <c r="B5" s="73" t="s">
        <v>30</v>
      </c>
    </row>
    <row r="6" spans="1:11" x14ac:dyDescent="0.2">
      <c r="B6" s="73" t="s">
        <v>190</v>
      </c>
    </row>
    <row r="7" spans="1:11" x14ac:dyDescent="0.2">
      <c r="B7" s="65"/>
    </row>
    <row r="8" spans="1:11" ht="18" x14ac:dyDescent="0.2">
      <c r="A8" s="66">
        <v>1</v>
      </c>
      <c r="B8" s="67" t="s">
        <v>34</v>
      </c>
    </row>
    <row r="9" spans="1:11" x14ac:dyDescent="0.2">
      <c r="B9" s="64" t="s">
        <v>72</v>
      </c>
    </row>
    <row r="10" spans="1:11" x14ac:dyDescent="0.2">
      <c r="B10" s="134" t="s">
        <v>31</v>
      </c>
    </row>
    <row r="11" spans="1:11" x14ac:dyDescent="0.2">
      <c r="B11" s="65" t="s">
        <v>191</v>
      </c>
    </row>
    <row r="12" spans="1:11" x14ac:dyDescent="0.2">
      <c r="B12" s="65" t="s">
        <v>192</v>
      </c>
    </row>
    <row r="13" spans="1:11" x14ac:dyDescent="0.2">
      <c r="B13" s="134" t="s">
        <v>32</v>
      </c>
    </row>
    <row r="14" spans="1:11" ht="38.25" x14ac:dyDescent="0.2">
      <c r="B14" s="64" t="s">
        <v>193</v>
      </c>
    </row>
    <row r="15" spans="1:11" x14ac:dyDescent="0.2">
      <c r="G15" s="78"/>
      <c r="H15" s="78"/>
      <c r="I15" s="78"/>
      <c r="J15" s="78"/>
      <c r="K15" s="78"/>
    </row>
    <row r="16" spans="1:11" ht="18" x14ac:dyDescent="0.2">
      <c r="A16" s="66">
        <v>2</v>
      </c>
      <c r="B16" s="67" t="s">
        <v>33</v>
      </c>
      <c r="G16" s="78"/>
      <c r="H16" s="78"/>
      <c r="I16" s="78"/>
      <c r="J16" s="78"/>
      <c r="K16" s="78"/>
    </row>
    <row r="17" spans="1:11" ht="25.5" x14ac:dyDescent="0.2">
      <c r="A17" s="68"/>
      <c r="B17" s="64" t="s">
        <v>35</v>
      </c>
      <c r="G17" s="78"/>
      <c r="H17" s="78"/>
      <c r="I17" s="78"/>
      <c r="J17" s="78"/>
      <c r="K17" s="78"/>
    </row>
    <row r="18" spans="1:11" ht="25.5" x14ac:dyDescent="0.2">
      <c r="A18" s="68"/>
      <c r="B18" s="64" t="s">
        <v>194</v>
      </c>
      <c r="G18" s="78"/>
      <c r="H18" s="78"/>
      <c r="I18" s="78"/>
      <c r="J18" s="78"/>
      <c r="K18" s="78"/>
    </row>
    <row r="19" spans="1:11" x14ac:dyDescent="0.2">
      <c r="A19" s="68"/>
      <c r="G19" s="78"/>
      <c r="H19" s="78"/>
      <c r="I19" s="78"/>
      <c r="J19" s="78"/>
      <c r="K19" s="78"/>
    </row>
    <row r="20" spans="1:11" x14ac:dyDescent="0.2">
      <c r="A20" s="68"/>
      <c r="B20" s="64" t="s">
        <v>36</v>
      </c>
      <c r="G20" s="78"/>
      <c r="H20" s="78"/>
      <c r="I20" s="78"/>
      <c r="J20" s="78"/>
      <c r="K20" s="78"/>
    </row>
    <row r="21" spans="1:11" ht="15.75" x14ac:dyDescent="0.2">
      <c r="A21" s="68"/>
      <c r="B21" s="69" t="s">
        <v>37</v>
      </c>
      <c r="G21" s="78"/>
      <c r="H21" s="78"/>
      <c r="I21" s="78"/>
      <c r="J21" s="78"/>
      <c r="K21" s="78"/>
    </row>
    <row r="22" spans="1:11" ht="25.5" x14ac:dyDescent="0.2">
      <c r="A22" s="68"/>
      <c r="B22" s="65" t="s">
        <v>195</v>
      </c>
      <c r="G22" s="78"/>
      <c r="H22" s="78"/>
      <c r="I22" s="78"/>
      <c r="J22" s="78"/>
      <c r="K22" s="78"/>
    </row>
    <row r="24" spans="1:11" ht="15.75" x14ac:dyDescent="0.2">
      <c r="A24" s="68"/>
      <c r="B24" s="69" t="s">
        <v>38</v>
      </c>
      <c r="G24" s="78"/>
      <c r="H24" s="78"/>
      <c r="I24" s="78"/>
      <c r="J24" s="78"/>
      <c r="K24" s="78"/>
    </row>
    <row r="25" spans="1:11" ht="38.25" x14ac:dyDescent="0.2">
      <c r="A25" s="68"/>
      <c r="B25" s="65" t="s">
        <v>196</v>
      </c>
      <c r="G25" s="78"/>
      <c r="H25" s="78"/>
      <c r="I25" s="78"/>
      <c r="J25" s="78"/>
      <c r="K25" s="78"/>
    </row>
    <row r="27" spans="1:11" ht="15.75" x14ac:dyDescent="0.2">
      <c r="B27" s="69" t="s">
        <v>39</v>
      </c>
    </row>
    <row r="28" spans="1:11" x14ac:dyDescent="0.2">
      <c r="B28" s="64" t="s">
        <v>40</v>
      </c>
    </row>
    <row r="30" spans="1:11" ht="15.75" x14ac:dyDescent="0.2">
      <c r="B30" s="69" t="s">
        <v>41</v>
      </c>
    </row>
    <row r="31" spans="1:11" ht="25.5" x14ac:dyDescent="0.2">
      <c r="B31" s="64" t="s">
        <v>197</v>
      </c>
    </row>
    <row r="33" spans="2:2" ht="15.75" x14ac:dyDescent="0.2">
      <c r="B33" s="69" t="s">
        <v>42</v>
      </c>
    </row>
    <row r="34" spans="2:2" ht="38.25" x14ac:dyDescent="0.2">
      <c r="B34" s="70" t="s">
        <v>43</v>
      </c>
    </row>
    <row r="36" spans="2:2" ht="15.75" x14ac:dyDescent="0.2">
      <c r="B36" s="77" t="s">
        <v>44</v>
      </c>
    </row>
    <row r="37" spans="2:2" ht="38.25" x14ac:dyDescent="0.2">
      <c r="B37" s="64" t="s">
        <v>73</v>
      </c>
    </row>
    <row r="38" spans="2:2" x14ac:dyDescent="0.2">
      <c r="B38" s="64" t="s">
        <v>198</v>
      </c>
    </row>
    <row r="39" spans="2:2" x14ac:dyDescent="0.2">
      <c r="B39" s="75" t="s">
        <v>45</v>
      </c>
    </row>
    <row r="40" spans="2:2" x14ac:dyDescent="0.2">
      <c r="B40" s="75" t="s">
        <v>49</v>
      </c>
    </row>
    <row r="41" spans="2:2" x14ac:dyDescent="0.2">
      <c r="B41" s="71" t="s">
        <v>48</v>
      </c>
    </row>
    <row r="42" spans="2:2" x14ac:dyDescent="0.2">
      <c r="B42" s="75" t="s">
        <v>46</v>
      </c>
    </row>
    <row r="43" spans="2:2" x14ac:dyDescent="0.2">
      <c r="B43" s="76" t="s">
        <v>47</v>
      </c>
    </row>
    <row r="44" spans="2:2" x14ac:dyDescent="0.2">
      <c r="B44" s="70"/>
    </row>
    <row r="45" spans="2:2" ht="15.75" x14ac:dyDescent="0.2">
      <c r="B45" s="77" t="s">
        <v>50</v>
      </c>
    </row>
    <row r="46" spans="2:2" ht="51" x14ac:dyDescent="0.2">
      <c r="B46" s="70" t="s">
        <v>199</v>
      </c>
    </row>
    <row r="47" spans="2:2" ht="335.25" customHeight="1" x14ac:dyDescent="0.2">
      <c r="B47" s="70"/>
    </row>
    <row r="48" spans="2:2" x14ac:dyDescent="0.2">
      <c r="B48" s="70"/>
    </row>
    <row r="49" spans="2:11" ht="15.75" x14ac:dyDescent="0.2">
      <c r="B49" s="69" t="s">
        <v>57</v>
      </c>
    </row>
    <row r="50" spans="2:11" ht="25.5" x14ac:dyDescent="0.2">
      <c r="B50" s="64" t="s">
        <v>119</v>
      </c>
    </row>
    <row r="51" spans="2:11" ht="25.5" x14ac:dyDescent="0.2">
      <c r="B51" s="73" t="s">
        <v>55</v>
      </c>
    </row>
    <row r="52" spans="2:11" ht="25.5" x14ac:dyDescent="0.2">
      <c r="B52" s="73" t="s">
        <v>54</v>
      </c>
    </row>
    <row r="53" spans="2:11" ht="25.5" x14ac:dyDescent="0.2">
      <c r="B53" s="73" t="s">
        <v>53</v>
      </c>
    </row>
    <row r="54" spans="2:11" x14ac:dyDescent="0.2">
      <c r="G54" s="78"/>
      <c r="H54" s="78"/>
      <c r="I54" s="78"/>
      <c r="J54" s="78"/>
      <c r="K54" s="78"/>
    </row>
    <row r="55" spans="2:11" ht="15.75" x14ac:dyDescent="0.2">
      <c r="B55" s="69" t="s">
        <v>120</v>
      </c>
    </row>
    <row r="56" spans="2:11" ht="51" x14ac:dyDescent="0.2">
      <c r="B56" s="70" t="s">
        <v>121</v>
      </c>
    </row>
    <row r="57" spans="2:11" ht="173.25" customHeight="1" x14ac:dyDescent="0.2">
      <c r="B57" s="70"/>
    </row>
    <row r="58" spans="2:11" ht="15.75" x14ac:dyDescent="0.2">
      <c r="B58" s="69" t="s">
        <v>51</v>
      </c>
      <c r="G58" s="78"/>
      <c r="H58" s="78"/>
      <c r="I58" s="78"/>
      <c r="J58" s="78"/>
      <c r="K58" s="78"/>
    </row>
    <row r="59" spans="2:11" ht="25.5" x14ac:dyDescent="0.2">
      <c r="B59" s="64" t="s">
        <v>200</v>
      </c>
      <c r="G59" s="78"/>
      <c r="H59" s="78"/>
      <c r="I59" s="78"/>
      <c r="J59" s="78"/>
      <c r="K59" s="78"/>
    </row>
    <row r="60" spans="2:11" ht="25.5" x14ac:dyDescent="0.2">
      <c r="B60" s="71" t="s">
        <v>74</v>
      </c>
      <c r="G60" s="78"/>
      <c r="H60" s="78"/>
      <c r="I60" s="78"/>
      <c r="J60" s="78"/>
      <c r="K60" s="78"/>
    </row>
    <row r="61" spans="2:11" x14ac:dyDescent="0.2">
      <c r="B61" s="71" t="s">
        <v>122</v>
      </c>
      <c r="G61" s="78"/>
      <c r="H61" s="78"/>
      <c r="I61" s="78"/>
      <c r="J61" s="78"/>
      <c r="K61" s="78"/>
    </row>
    <row r="62" spans="2:11" ht="38.25" x14ac:dyDescent="0.2">
      <c r="B62" s="71" t="s">
        <v>123</v>
      </c>
      <c r="G62" s="78"/>
      <c r="H62" s="78"/>
      <c r="I62" s="78"/>
      <c r="J62" s="78"/>
      <c r="K62" s="78"/>
    </row>
    <row r="63" spans="2:11" x14ac:dyDescent="0.2">
      <c r="B63" s="71" t="s">
        <v>52</v>
      </c>
      <c r="G63" s="78"/>
      <c r="H63" s="78"/>
      <c r="I63" s="78"/>
      <c r="J63" s="78"/>
      <c r="K63" s="78"/>
    </row>
    <row r="64" spans="2:11" x14ac:dyDescent="0.2">
      <c r="B64" s="71" t="s">
        <v>124</v>
      </c>
      <c r="G64" s="78"/>
      <c r="H64" s="78"/>
      <c r="I64" s="78"/>
      <c r="J64" s="78"/>
      <c r="K64" s="78"/>
    </row>
    <row r="65" spans="2:11" x14ac:dyDescent="0.2">
      <c r="G65" s="78"/>
      <c r="H65" s="78"/>
      <c r="I65" s="78"/>
      <c r="J65" s="78"/>
      <c r="K65" s="78"/>
    </row>
    <row r="66" spans="2:11" ht="15.75" x14ac:dyDescent="0.2">
      <c r="B66" s="69" t="s">
        <v>126</v>
      </c>
    </row>
    <row r="67" spans="2:11" ht="38.25" x14ac:dyDescent="0.2">
      <c r="B67" s="168" t="s">
        <v>125</v>
      </c>
    </row>
    <row r="68" spans="2:11" x14ac:dyDescent="0.2">
      <c r="G68" s="78"/>
      <c r="H68" s="78"/>
      <c r="I68" s="78"/>
      <c r="J68" s="78"/>
      <c r="K68" s="78"/>
    </row>
    <row r="69" spans="2:11" ht="15.75" x14ac:dyDescent="0.2">
      <c r="B69" s="69" t="s">
        <v>56</v>
      </c>
    </row>
    <row r="70" spans="2:11" ht="25.5" x14ac:dyDescent="0.2">
      <c r="B70" s="70" t="s">
        <v>127</v>
      </c>
      <c r="C70" s="167"/>
      <c r="D70"/>
    </row>
    <row r="71" spans="2:11" ht="25.5" x14ac:dyDescent="0.2">
      <c r="B71" s="71" t="s">
        <v>128</v>
      </c>
      <c r="D71"/>
    </row>
    <row r="72" spans="2:11" ht="38.25" x14ac:dyDescent="0.2">
      <c r="B72" s="71" t="s">
        <v>129</v>
      </c>
      <c r="D72"/>
    </row>
    <row r="73" spans="2:11" ht="25.5" x14ac:dyDescent="0.2">
      <c r="B73" s="71" t="s">
        <v>130</v>
      </c>
      <c r="D73"/>
    </row>
    <row r="74" spans="2:11" ht="25.5" x14ac:dyDescent="0.2">
      <c r="B74" s="71" t="s">
        <v>131</v>
      </c>
      <c r="D74"/>
    </row>
    <row r="75" spans="2:11" ht="25.5" x14ac:dyDescent="0.2">
      <c r="B75" s="71" t="s">
        <v>98</v>
      </c>
      <c r="D75"/>
    </row>
    <row r="76" spans="2:11" ht="25.5" x14ac:dyDescent="0.2">
      <c r="B76" s="71" t="s">
        <v>58</v>
      </c>
      <c r="D76"/>
    </row>
    <row r="77" spans="2:11" x14ac:dyDescent="0.2">
      <c r="B77" s="71" t="s">
        <v>132</v>
      </c>
      <c r="D77"/>
    </row>
    <row r="78" spans="2:11" x14ac:dyDescent="0.2">
      <c r="B78" s="72"/>
    </row>
    <row r="79" spans="2:11" ht="15.75" x14ac:dyDescent="0.2">
      <c r="B79" s="69" t="s">
        <v>59</v>
      </c>
    </row>
    <row r="80" spans="2:11" ht="25.5" x14ac:dyDescent="0.2">
      <c r="B80" s="64" t="s">
        <v>134</v>
      </c>
    </row>
    <row r="81" spans="2:11" x14ac:dyDescent="0.2">
      <c r="B81" s="71" t="s">
        <v>135</v>
      </c>
    </row>
    <row r="82" spans="2:11" x14ac:dyDescent="0.2">
      <c r="B82" s="71" t="s">
        <v>136</v>
      </c>
    </row>
    <row r="84" spans="2:11" ht="15.75" x14ac:dyDescent="0.2">
      <c r="B84" s="69" t="s">
        <v>60</v>
      </c>
    </row>
    <row r="85" spans="2:11" ht="51" x14ac:dyDescent="0.2">
      <c r="B85" s="70" t="s">
        <v>137</v>
      </c>
    </row>
    <row r="86" spans="2:11" x14ac:dyDescent="0.2">
      <c r="B86" s="71" t="s">
        <v>138</v>
      </c>
    </row>
    <row r="87" spans="2:11" x14ac:dyDescent="0.2">
      <c r="B87" s="71" t="s">
        <v>139</v>
      </c>
    </row>
    <row r="88" spans="2:11" x14ac:dyDescent="0.2">
      <c r="G88" s="78"/>
      <c r="H88" s="78"/>
      <c r="I88" s="78"/>
      <c r="J88" s="78"/>
      <c r="K88" s="78"/>
    </row>
    <row r="89" spans="2:11" ht="15.75" x14ac:dyDescent="0.2">
      <c r="B89" s="69" t="s">
        <v>61</v>
      </c>
      <c r="G89" s="78"/>
      <c r="H89" s="78"/>
      <c r="I89" s="78"/>
      <c r="J89" s="78"/>
      <c r="K89" s="78"/>
    </row>
    <row r="90" spans="2:11" ht="25.5" x14ac:dyDescent="0.2">
      <c r="B90" s="64" t="s">
        <v>75</v>
      </c>
      <c r="G90" s="78"/>
      <c r="H90" s="78"/>
      <c r="I90" s="78"/>
      <c r="J90" s="78"/>
      <c r="K90" s="78"/>
    </row>
    <row r="91" spans="2:11" x14ac:dyDescent="0.2">
      <c r="G91" s="78"/>
      <c r="H91" s="78"/>
      <c r="I91" s="78"/>
      <c r="J91" s="78"/>
      <c r="K91" s="78"/>
    </row>
    <row r="92" spans="2:11" ht="15.75" x14ac:dyDescent="0.2">
      <c r="B92" s="69" t="s">
        <v>62</v>
      </c>
      <c r="G92" s="78"/>
      <c r="H92" s="78"/>
      <c r="I92" s="78"/>
      <c r="J92" s="78"/>
      <c r="K92" s="78"/>
    </row>
    <row r="93" spans="2:11" ht="25.5" x14ac:dyDescent="0.2">
      <c r="B93" s="64" t="s">
        <v>63</v>
      </c>
      <c r="G93" s="78"/>
      <c r="H93" s="78"/>
      <c r="I93" s="78"/>
      <c r="J93" s="78"/>
      <c r="K93" s="78"/>
    </row>
    <row r="94" spans="2:11" x14ac:dyDescent="0.2">
      <c r="G94" s="78"/>
      <c r="H94" s="78"/>
      <c r="I94" s="78"/>
      <c r="J94" s="78"/>
      <c r="K94" s="78"/>
    </row>
    <row r="95" spans="2:11" ht="15.75" x14ac:dyDescent="0.2">
      <c r="B95" s="69" t="s">
        <v>64</v>
      </c>
      <c r="G95" s="78"/>
      <c r="H95" s="78"/>
      <c r="I95" s="78"/>
      <c r="J95" s="78"/>
      <c r="K95" s="78"/>
    </row>
    <row r="96" spans="2:11" ht="51" x14ac:dyDescent="0.2">
      <c r="B96" s="64" t="s">
        <v>205</v>
      </c>
      <c r="G96" s="78"/>
      <c r="H96" s="78"/>
      <c r="I96" s="78"/>
      <c r="J96" s="78"/>
      <c r="K96" s="78"/>
    </row>
    <row r="97" spans="2:11" x14ac:dyDescent="0.2">
      <c r="B97" s="71" t="s">
        <v>66</v>
      </c>
      <c r="G97" s="78"/>
      <c r="H97" s="78"/>
      <c r="I97" s="78"/>
      <c r="J97" s="78"/>
      <c r="K97" s="78"/>
    </row>
    <row r="98" spans="2:11" x14ac:dyDescent="0.2">
      <c r="B98" s="71" t="s">
        <v>65</v>
      </c>
      <c r="G98" s="78"/>
      <c r="H98" s="78"/>
      <c r="I98" s="78"/>
      <c r="J98" s="78"/>
      <c r="K98" s="78"/>
    </row>
    <row r="99" spans="2:11" ht="25.5" x14ac:dyDescent="0.2">
      <c r="B99" s="71" t="s">
        <v>95</v>
      </c>
      <c r="G99" s="78"/>
      <c r="H99" s="78"/>
      <c r="I99" s="78"/>
      <c r="J99" s="78"/>
      <c r="K99" s="78"/>
    </row>
    <row r="100" spans="2:11" ht="25.5" x14ac:dyDescent="0.2">
      <c r="B100" s="71" t="s">
        <v>94</v>
      </c>
      <c r="G100" s="78"/>
      <c r="H100" s="78"/>
      <c r="I100" s="78"/>
      <c r="J100" s="78"/>
      <c r="K100" s="78"/>
    </row>
    <row r="101" spans="2:11" x14ac:dyDescent="0.2">
      <c r="G101" s="78"/>
      <c r="H101" s="78"/>
      <c r="I101" s="78"/>
      <c r="J101" s="78"/>
      <c r="K101" s="78"/>
    </row>
    <row r="102" spans="2:11" ht="15.75" x14ac:dyDescent="0.2">
      <c r="B102" s="69" t="s">
        <v>6</v>
      </c>
    </row>
    <row r="103" spans="2:11" ht="38.25" x14ac:dyDescent="0.2">
      <c r="B103" s="79" t="s">
        <v>67</v>
      </c>
    </row>
    <row r="104" spans="2:11" x14ac:dyDescent="0.2">
      <c r="B104" s="80" t="s">
        <v>68</v>
      </c>
    </row>
    <row r="105" spans="2:11" x14ac:dyDescent="0.2">
      <c r="B105" s="80" t="s">
        <v>69</v>
      </c>
    </row>
    <row r="106" spans="2:11" x14ac:dyDescent="0.2">
      <c r="B106" s="82" t="s">
        <v>70</v>
      </c>
    </row>
    <row r="107" spans="2:11" x14ac:dyDescent="0.2">
      <c r="B107" s="80" t="s">
        <v>71</v>
      </c>
    </row>
    <row r="108" spans="2:11" ht="38.25" x14ac:dyDescent="0.2">
      <c r="B108" s="80" t="s">
        <v>169</v>
      </c>
    </row>
    <row r="109" spans="2:11" ht="25.5" x14ac:dyDescent="0.2">
      <c r="B109" s="83" t="s">
        <v>4</v>
      </c>
    </row>
    <row r="110" spans="2:11" x14ac:dyDescent="0.2">
      <c r="B110" s="81"/>
    </row>
    <row r="111" spans="2:11" ht="15.75" x14ac:dyDescent="0.2">
      <c r="B111" s="69" t="s">
        <v>3</v>
      </c>
    </row>
    <row r="112" spans="2:11" ht="51" x14ac:dyDescent="0.2">
      <c r="B112" s="79" t="s">
        <v>5</v>
      </c>
    </row>
    <row r="113" spans="1:11" ht="38.25" x14ac:dyDescent="0.2">
      <c r="B113" s="81" t="s">
        <v>170</v>
      </c>
    </row>
    <row r="115" spans="1:11" ht="15.75" x14ac:dyDescent="0.2">
      <c r="B115" s="69" t="s">
        <v>168</v>
      </c>
      <c r="G115" s="78"/>
      <c r="H115" s="78"/>
      <c r="I115" s="78"/>
      <c r="J115" s="78"/>
      <c r="K115" s="78"/>
    </row>
    <row r="116" spans="1:11" ht="38.25" x14ac:dyDescent="0.2">
      <c r="B116" s="169" t="s">
        <v>171</v>
      </c>
    </row>
    <row r="118" spans="1:11" ht="15.75" x14ac:dyDescent="0.2">
      <c r="B118" s="69" t="s">
        <v>172</v>
      </c>
    </row>
    <row r="119" spans="1:11" ht="51" x14ac:dyDescent="0.2">
      <c r="B119" s="70" t="s">
        <v>173</v>
      </c>
    </row>
    <row r="120" spans="1:11" ht="63.75" x14ac:dyDescent="0.2">
      <c r="B120" s="70" t="s">
        <v>174</v>
      </c>
    </row>
    <row r="122" spans="1:11" ht="18" x14ac:dyDescent="0.2">
      <c r="A122" s="66">
        <v>3</v>
      </c>
      <c r="B122" s="67" t="s">
        <v>77</v>
      </c>
      <c r="G122" s="78"/>
      <c r="H122" s="78"/>
      <c r="I122" s="78"/>
      <c r="J122" s="78"/>
      <c r="K122" s="78"/>
    </row>
    <row r="123" spans="1:11" ht="15" x14ac:dyDescent="0.2">
      <c r="B123" s="135" t="s">
        <v>76</v>
      </c>
    </row>
    <row r="124" spans="1:11" ht="38.25" x14ac:dyDescent="0.2">
      <c r="B124" s="64" t="s">
        <v>175</v>
      </c>
    </row>
    <row r="125" spans="1:11" ht="25.5" x14ac:dyDescent="0.2">
      <c r="B125" s="64" t="s">
        <v>176</v>
      </c>
    </row>
    <row r="126" spans="1:11" ht="25.5" x14ac:dyDescent="0.2">
      <c r="B126" s="98" t="s">
        <v>177</v>
      </c>
    </row>
    <row r="127" spans="1:11" x14ac:dyDescent="0.2">
      <c r="B127" s="64" t="s">
        <v>78</v>
      </c>
    </row>
    <row r="128" spans="1:11" x14ac:dyDescent="0.2">
      <c r="B128" s="169" t="s">
        <v>178</v>
      </c>
    </row>
    <row r="129" spans="2:2" x14ac:dyDescent="0.2">
      <c r="B129" s="64" t="s">
        <v>82</v>
      </c>
    </row>
    <row r="130" spans="2:2" ht="38.25" x14ac:dyDescent="0.2">
      <c r="B130" s="64" t="s">
        <v>179</v>
      </c>
    </row>
    <row r="131" spans="2:2" ht="15" x14ac:dyDescent="0.2">
      <c r="B131" s="135" t="s">
        <v>2</v>
      </c>
    </row>
    <row r="132" spans="2:2" x14ac:dyDescent="0.2">
      <c r="B132" s="64" t="s">
        <v>0</v>
      </c>
    </row>
    <row r="133" spans="2:2" ht="51" x14ac:dyDescent="0.2">
      <c r="B133" s="143" t="s">
        <v>180</v>
      </c>
    </row>
    <row r="135" spans="2:2" ht="25.5" x14ac:dyDescent="0.2">
      <c r="B135" s="64" t="s">
        <v>181</v>
      </c>
    </row>
    <row r="137" spans="2:2" x14ac:dyDescent="0.2">
      <c r="B137" s="64" t="s">
        <v>182</v>
      </c>
    </row>
    <row r="138" spans="2:2" x14ac:dyDescent="0.2">
      <c r="B138" s="64" t="s">
        <v>79</v>
      </c>
    </row>
    <row r="139" spans="2:2" x14ac:dyDescent="0.2">
      <c r="B139" s="64" t="s">
        <v>1</v>
      </c>
    </row>
    <row r="140" spans="2:2" x14ac:dyDescent="0.2">
      <c r="B140" s="72" t="s">
        <v>183</v>
      </c>
    </row>
    <row r="141" spans="2:2" x14ac:dyDescent="0.2">
      <c r="B141" s="74" t="s">
        <v>184</v>
      </c>
    </row>
    <row r="142" spans="2:2" x14ac:dyDescent="0.2">
      <c r="B142" s="75" t="s">
        <v>185</v>
      </c>
    </row>
    <row r="143" spans="2:2" x14ac:dyDescent="0.2">
      <c r="B143" s="170" t="s">
        <v>186</v>
      </c>
    </row>
    <row r="144" spans="2:2" x14ac:dyDescent="0.2">
      <c r="B144" s="74" t="s">
        <v>80</v>
      </c>
    </row>
    <row r="145" spans="2:2" x14ac:dyDescent="0.2">
      <c r="B145" s="74" t="s">
        <v>187</v>
      </c>
    </row>
    <row r="147" spans="2:2" x14ac:dyDescent="0.2">
      <c r="B147" s="62"/>
    </row>
  </sheetData>
  <phoneticPr fontId="5" type="noConversion"/>
  <pageMargins left="0.75" right="0.75" top="1" bottom="1" header="0.5" footer="0.5"/>
  <pageSetup scale="84" fitToHeight="5" orientation="portrait" horizontalDpi="4294967293" verticalDpi="200" r:id="rId1"/>
  <headerFooter alignWithMargins="0">
    <oddHeader>&amp;C&amp;"Arial,Bold"&amp;16Risk Management Tool User's Guide</oddHeader>
    <oddFooter>&amp;L&amp;F&amp;C&amp;P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dimension ref="A1:AB783"/>
  <sheetViews>
    <sheetView tabSelected="1" topLeftCell="A120" zoomScale="85" zoomScaleNormal="85" workbookViewId="0">
      <selection activeCell="H134" sqref="H134"/>
    </sheetView>
  </sheetViews>
  <sheetFormatPr defaultColWidth="8.85546875" defaultRowHeight="12.75" x14ac:dyDescent="0.2"/>
  <cols>
    <col min="1" max="1" width="8.42578125" customWidth="1"/>
    <col min="2" max="2" width="12.5703125" customWidth="1"/>
    <col min="3" max="3" width="13.42578125" style="11" customWidth="1"/>
    <col min="4" max="4" width="56.42578125" customWidth="1"/>
    <col min="5" max="5" width="14.5703125" customWidth="1"/>
    <col min="6" max="6" width="10.42578125" customWidth="1"/>
    <col min="7" max="7" width="7.140625" customWidth="1"/>
    <col min="8" max="8" width="7.42578125" customWidth="1"/>
    <col min="9" max="9" width="26.42578125" customWidth="1"/>
    <col min="10" max="10" width="7.42578125" customWidth="1"/>
    <col min="11" max="27" width="8.85546875" customWidth="1"/>
    <col min="28" max="28" width="9.140625" hidden="1" customWidth="1"/>
  </cols>
  <sheetData>
    <row r="1" spans="2:28" x14ac:dyDescent="0.2">
      <c r="I1" s="1" t="s">
        <v>83</v>
      </c>
    </row>
    <row r="2" spans="2:28" s="100" customFormat="1" ht="27.95" customHeight="1" thickBot="1" x14ac:dyDescent="0.3">
      <c r="B2" s="185"/>
      <c r="C2" s="99"/>
      <c r="D2" s="102" t="s">
        <v>230</v>
      </c>
      <c r="E2" s="182" t="s">
        <v>81</v>
      </c>
      <c r="F2" s="103" t="s">
        <v>248</v>
      </c>
      <c r="I2" s="136" t="s">
        <v>90</v>
      </c>
      <c r="AB2" s="101" t="s">
        <v>27</v>
      </c>
    </row>
    <row r="3" spans="2:28" ht="15.75" thickBot="1" x14ac:dyDescent="0.25">
      <c r="B3" s="162" t="s">
        <v>102</v>
      </c>
      <c r="C3" s="163">
        <v>139</v>
      </c>
      <c r="D3" s="210" t="s">
        <v>247</v>
      </c>
      <c r="E3" s="165" t="s">
        <v>51</v>
      </c>
      <c r="F3" s="166" t="s">
        <v>233</v>
      </c>
      <c r="I3" s="136" t="s">
        <v>90</v>
      </c>
      <c r="AB3">
        <v>1</v>
      </c>
    </row>
    <row r="4" spans="2:28" x14ac:dyDescent="0.2">
      <c r="B4" s="186" t="s">
        <v>206</v>
      </c>
      <c r="C4" s="211">
        <v>2</v>
      </c>
      <c r="D4" s="187"/>
      <c r="E4" s="21"/>
      <c r="F4" s="188"/>
      <c r="I4" s="136"/>
    </row>
    <row r="5" spans="2:28" x14ac:dyDescent="0.2">
      <c r="B5" s="13" t="s">
        <v>39</v>
      </c>
      <c r="C5" s="131">
        <v>43264</v>
      </c>
      <c r="D5" s="15" t="str">
        <f>IF(OR(C8="",C9=""),"",VLOOKUP(CONCATENATE(C8," - ",C9),Exposure,2))</f>
        <v>Y</v>
      </c>
      <c r="E5" s="16" t="s">
        <v>126</v>
      </c>
      <c r="F5" s="113">
        <v>1</v>
      </c>
      <c r="I5" s="136" t="s">
        <v>90</v>
      </c>
      <c r="AB5">
        <v>2</v>
      </c>
    </row>
    <row r="6" spans="2:28" x14ac:dyDescent="0.2">
      <c r="B6" s="13" t="s">
        <v>84</v>
      </c>
      <c r="C6" s="214" t="s">
        <v>257</v>
      </c>
      <c r="D6" s="15" t="s">
        <v>117</v>
      </c>
      <c r="E6" s="16" t="s">
        <v>56</v>
      </c>
      <c r="F6" s="133" t="s">
        <v>261</v>
      </c>
      <c r="I6" s="136" t="s">
        <v>90</v>
      </c>
      <c r="AB6">
        <v>3</v>
      </c>
    </row>
    <row r="7" spans="2:28" x14ac:dyDescent="0.2">
      <c r="B7" s="13" t="s">
        <v>85</v>
      </c>
      <c r="C7" s="201" t="s">
        <v>231</v>
      </c>
      <c r="D7" s="18"/>
      <c r="E7" s="16" t="s">
        <v>89</v>
      </c>
      <c r="F7" s="133" t="s">
        <v>133</v>
      </c>
      <c r="I7" s="136" t="s">
        <v>90</v>
      </c>
      <c r="AB7">
        <v>4</v>
      </c>
    </row>
    <row r="8" spans="2:28" x14ac:dyDescent="0.2">
      <c r="B8" s="13" t="s">
        <v>44</v>
      </c>
      <c r="C8" s="132" t="s">
        <v>232</v>
      </c>
      <c r="D8" s="49" t="str">
        <f>IF(C8="","WARNING - Please enter a Probability.","")</f>
        <v/>
      </c>
      <c r="E8" s="16" t="s">
        <v>60</v>
      </c>
      <c r="F8" s="133" t="s">
        <v>100</v>
      </c>
      <c r="I8" s="136" t="s">
        <v>90</v>
      </c>
      <c r="AB8">
        <v>5</v>
      </c>
    </row>
    <row r="9" spans="2:28" x14ac:dyDescent="0.2">
      <c r="B9" s="13" t="s">
        <v>50</v>
      </c>
      <c r="C9" s="132" t="s">
        <v>232</v>
      </c>
      <c r="D9" s="15" t="s">
        <v>93</v>
      </c>
      <c r="E9" s="16" t="s">
        <v>61</v>
      </c>
      <c r="F9" s="212" t="s">
        <v>249</v>
      </c>
      <c r="I9" s="136" t="s">
        <v>90</v>
      </c>
      <c r="AB9">
        <v>6</v>
      </c>
    </row>
    <row r="10" spans="2:28" ht="25.5" x14ac:dyDescent="0.2">
      <c r="B10" s="183" t="s">
        <v>57</v>
      </c>
      <c r="C10" s="132" t="s">
        <v>92</v>
      </c>
      <c r="D10" s="15" t="s">
        <v>96</v>
      </c>
      <c r="E10" s="16" t="s">
        <v>62</v>
      </c>
      <c r="F10" s="212" t="s">
        <v>249</v>
      </c>
      <c r="I10" s="136" t="s">
        <v>90</v>
      </c>
      <c r="AB10">
        <v>7</v>
      </c>
    </row>
    <row r="11" spans="2:28" x14ac:dyDescent="0.2">
      <c r="B11" s="13"/>
      <c r="C11" s="15"/>
      <c r="D11" s="15"/>
      <c r="E11" s="18"/>
      <c r="F11" s="19"/>
      <c r="I11" s="136" t="s">
        <v>90</v>
      </c>
      <c r="AB11">
        <v>8</v>
      </c>
    </row>
    <row r="12" spans="2:28" ht="25.5" x14ac:dyDescent="0.2">
      <c r="B12" s="20"/>
      <c r="C12" s="21" t="s">
        <v>87</v>
      </c>
      <c r="D12" s="213" t="s">
        <v>250</v>
      </c>
      <c r="E12" s="18"/>
      <c r="F12" s="19"/>
      <c r="I12" s="136" t="s">
        <v>90</v>
      </c>
      <c r="AB12">
        <v>9</v>
      </c>
    </row>
    <row r="13" spans="2:28" ht="6" customHeight="1" x14ac:dyDescent="0.2">
      <c r="B13" s="20"/>
      <c r="C13" s="21"/>
      <c r="D13" s="22"/>
      <c r="E13" s="18"/>
      <c r="F13" s="19"/>
      <c r="I13" s="136" t="s">
        <v>90</v>
      </c>
      <c r="AB13">
        <v>10</v>
      </c>
    </row>
    <row r="14" spans="2:28" ht="25.5" x14ac:dyDescent="0.2">
      <c r="B14" s="20"/>
      <c r="C14" s="21" t="s">
        <v>88</v>
      </c>
      <c r="D14" s="171" t="s">
        <v>251</v>
      </c>
      <c r="E14" s="18"/>
      <c r="F14" s="19"/>
      <c r="I14" s="136" t="s">
        <v>90</v>
      </c>
      <c r="AB14">
        <v>11</v>
      </c>
    </row>
    <row r="15" spans="2:28" ht="6" customHeight="1" x14ac:dyDescent="0.2">
      <c r="B15" s="20"/>
      <c r="C15" s="21"/>
      <c r="D15" s="22"/>
      <c r="E15" s="18"/>
      <c r="F15" s="19"/>
      <c r="I15" s="136" t="s">
        <v>90</v>
      </c>
      <c r="AB15">
        <v>12</v>
      </c>
    </row>
    <row r="16" spans="2:28" ht="51" x14ac:dyDescent="0.2">
      <c r="B16" s="20"/>
      <c r="C16" s="21" t="s">
        <v>3</v>
      </c>
      <c r="D16" s="171" t="s">
        <v>270</v>
      </c>
      <c r="E16" s="18"/>
      <c r="F16" s="19"/>
      <c r="I16" s="136" t="s">
        <v>90</v>
      </c>
      <c r="AB16">
        <v>13</v>
      </c>
    </row>
    <row r="17" spans="2:28" ht="6" customHeight="1" x14ac:dyDescent="0.2">
      <c r="B17" s="20"/>
      <c r="C17" s="21"/>
      <c r="D17" s="22"/>
      <c r="E17" s="18"/>
      <c r="F17" s="19"/>
      <c r="I17" s="136" t="s">
        <v>90</v>
      </c>
      <c r="AB17">
        <v>14</v>
      </c>
    </row>
    <row r="18" spans="2:28" x14ac:dyDescent="0.2">
      <c r="B18" s="20"/>
      <c r="C18" s="21" t="s">
        <v>168</v>
      </c>
      <c r="D18" s="22"/>
      <c r="E18" s="18"/>
      <c r="F18" s="19"/>
      <c r="I18" s="136" t="s">
        <v>90</v>
      </c>
      <c r="AB18">
        <v>15</v>
      </c>
    </row>
    <row r="19" spans="2:28" x14ac:dyDescent="0.2">
      <c r="B19" s="20"/>
      <c r="C19" s="21"/>
      <c r="D19" s="171" t="s">
        <v>252</v>
      </c>
      <c r="E19" s="18"/>
      <c r="F19" s="19"/>
      <c r="I19" s="136" t="s">
        <v>90</v>
      </c>
      <c r="AB19">
        <v>15</v>
      </c>
    </row>
    <row r="20" spans="2:28" ht="25.5" x14ac:dyDescent="0.2">
      <c r="B20" s="20"/>
      <c r="C20" s="21"/>
      <c r="D20" s="171" t="s">
        <v>253</v>
      </c>
      <c r="E20" s="18"/>
      <c r="F20" s="19"/>
      <c r="I20" s="136" t="s">
        <v>90</v>
      </c>
      <c r="AB20">
        <v>15</v>
      </c>
    </row>
    <row r="21" spans="2:28" x14ac:dyDescent="0.2">
      <c r="B21" s="20"/>
      <c r="C21" s="23"/>
      <c r="D21" s="47"/>
      <c r="E21" s="18"/>
      <c r="F21" s="19"/>
      <c r="I21" s="136" t="s">
        <v>90</v>
      </c>
      <c r="AB21">
        <v>16</v>
      </c>
    </row>
    <row r="22" spans="2:28" x14ac:dyDescent="0.2">
      <c r="B22" s="24" t="s">
        <v>101</v>
      </c>
      <c r="C22" s="16" t="s">
        <v>165</v>
      </c>
      <c r="D22" s="48" t="s">
        <v>167</v>
      </c>
      <c r="E22" s="15" t="s">
        <v>166</v>
      </c>
      <c r="F22" s="17" t="s">
        <v>23</v>
      </c>
      <c r="I22" s="136" t="s">
        <v>90</v>
      </c>
      <c r="AB22">
        <v>17</v>
      </c>
    </row>
    <row r="23" spans="2:28" x14ac:dyDescent="0.2">
      <c r="B23" s="214" t="s">
        <v>257</v>
      </c>
      <c r="C23" s="26">
        <v>1</v>
      </c>
      <c r="D23" s="171" t="s">
        <v>254</v>
      </c>
      <c r="E23" s="212" t="s">
        <v>249</v>
      </c>
      <c r="F23" s="212" t="s">
        <v>249</v>
      </c>
      <c r="I23" s="136" t="s">
        <v>90</v>
      </c>
      <c r="AB23">
        <v>18</v>
      </c>
    </row>
    <row r="24" spans="2:28" x14ac:dyDescent="0.2">
      <c r="B24" s="214" t="s">
        <v>257</v>
      </c>
      <c r="C24" s="26">
        <v>2</v>
      </c>
      <c r="D24" s="171" t="s">
        <v>255</v>
      </c>
      <c r="E24" s="212" t="s">
        <v>249</v>
      </c>
      <c r="F24" s="212" t="s">
        <v>249</v>
      </c>
      <c r="I24" s="136" t="s">
        <v>90</v>
      </c>
      <c r="AB24">
        <v>19</v>
      </c>
    </row>
    <row r="25" spans="2:28" x14ac:dyDescent="0.2">
      <c r="B25" s="214" t="s">
        <v>257</v>
      </c>
      <c r="C25" s="26">
        <v>3</v>
      </c>
      <c r="D25" s="171" t="s">
        <v>256</v>
      </c>
      <c r="E25" s="212" t="s">
        <v>249</v>
      </c>
      <c r="F25" s="212" t="s">
        <v>249</v>
      </c>
      <c r="I25" s="136" t="s">
        <v>90</v>
      </c>
      <c r="AB25">
        <v>20</v>
      </c>
    </row>
    <row r="26" spans="2:28" x14ac:dyDescent="0.2">
      <c r="B26" s="25"/>
      <c r="C26" s="26"/>
      <c r="D26" s="22"/>
      <c r="E26" s="212"/>
      <c r="F26" s="212"/>
      <c r="I26" s="136" t="s">
        <v>90</v>
      </c>
      <c r="AB26">
        <v>21</v>
      </c>
    </row>
    <row r="27" spans="2:28" x14ac:dyDescent="0.2">
      <c r="B27" s="25"/>
      <c r="C27" s="26"/>
      <c r="D27" s="22"/>
      <c r="E27" s="27"/>
      <c r="F27" s="28"/>
      <c r="I27" s="136" t="s">
        <v>90</v>
      </c>
      <c r="AB27">
        <v>22</v>
      </c>
    </row>
    <row r="28" spans="2:28" ht="13.5" thickBot="1" x14ac:dyDescent="0.25">
      <c r="B28" s="29"/>
      <c r="C28" s="30"/>
      <c r="D28" s="31"/>
      <c r="E28" s="32"/>
      <c r="F28" s="33"/>
      <c r="I28" s="136" t="s">
        <v>90</v>
      </c>
      <c r="AB28">
        <v>23</v>
      </c>
    </row>
    <row r="29" spans="2:28" ht="6" customHeight="1" thickBot="1" x14ac:dyDescent="0.25">
      <c r="B29" s="12"/>
      <c r="I29" s="136" t="s">
        <v>90</v>
      </c>
      <c r="AB29">
        <v>24</v>
      </c>
    </row>
    <row r="30" spans="2:28" ht="13.5" thickBot="1" x14ac:dyDescent="0.25">
      <c r="B30" s="162" t="s">
        <v>102</v>
      </c>
      <c r="C30" s="163">
        <v>140</v>
      </c>
      <c r="D30" s="164" t="s">
        <v>258</v>
      </c>
      <c r="E30" s="165" t="s">
        <v>51</v>
      </c>
      <c r="F30" s="166" t="s">
        <v>259</v>
      </c>
      <c r="I30" s="136" t="s">
        <v>90</v>
      </c>
      <c r="AB30">
        <v>1</v>
      </c>
    </row>
    <row r="31" spans="2:28" x14ac:dyDescent="0.2">
      <c r="B31" s="186" t="s">
        <v>206</v>
      </c>
      <c r="C31" s="211">
        <v>38</v>
      </c>
      <c r="D31" s="187"/>
      <c r="E31" s="21"/>
      <c r="F31" s="188"/>
      <c r="I31" s="136"/>
    </row>
    <row r="32" spans="2:28" x14ac:dyDescent="0.2">
      <c r="B32" s="13" t="s">
        <v>39</v>
      </c>
      <c r="C32" s="131">
        <v>43264</v>
      </c>
      <c r="D32" s="15" t="str">
        <f>IF(OR(C35="",C36=""),"",VLOOKUP(CONCATENATE(C35," - ",C36),Exposure,2))</f>
        <v>Y</v>
      </c>
      <c r="E32" s="16" t="s">
        <v>126</v>
      </c>
      <c r="F32" s="113">
        <v>1</v>
      </c>
      <c r="I32" s="136" t="s">
        <v>90</v>
      </c>
      <c r="AB32">
        <v>2</v>
      </c>
    </row>
    <row r="33" spans="2:28" x14ac:dyDescent="0.2">
      <c r="B33" s="13" t="s">
        <v>84</v>
      </c>
      <c r="C33" s="214" t="s">
        <v>257</v>
      </c>
      <c r="D33" s="15" t="s">
        <v>117</v>
      </c>
      <c r="E33" s="16" t="s">
        <v>56</v>
      </c>
      <c r="F33" s="133" t="s">
        <v>133</v>
      </c>
      <c r="I33" s="136" t="s">
        <v>90</v>
      </c>
      <c r="AB33">
        <v>3</v>
      </c>
    </row>
    <row r="34" spans="2:28" x14ac:dyDescent="0.2">
      <c r="B34" s="13" t="s">
        <v>85</v>
      </c>
      <c r="C34" s="201" t="s">
        <v>231</v>
      </c>
      <c r="D34" s="18"/>
      <c r="E34" s="16" t="s">
        <v>89</v>
      </c>
      <c r="F34" s="133" t="s">
        <v>133</v>
      </c>
      <c r="I34" s="136" t="s">
        <v>90</v>
      </c>
      <c r="L34" s="14"/>
      <c r="M34" s="14"/>
      <c r="N34" s="14"/>
      <c r="O34" s="14"/>
      <c r="P34" s="14"/>
      <c r="Q34" s="14"/>
      <c r="R34" s="14"/>
      <c r="S34" s="14"/>
      <c r="T34" s="14"/>
      <c r="U34" s="14"/>
      <c r="V34" s="14"/>
      <c r="W34" s="14"/>
      <c r="X34" s="14"/>
      <c r="AB34">
        <v>4</v>
      </c>
    </row>
    <row r="35" spans="2:28" x14ac:dyDescent="0.2">
      <c r="B35" s="13" t="s">
        <v>44</v>
      </c>
      <c r="C35" s="132" t="s">
        <v>91</v>
      </c>
      <c r="D35" s="49" t="str">
        <f>IF(C35="","WARNING - Please enter a Probability.","")</f>
        <v/>
      </c>
      <c r="E35" s="16" t="s">
        <v>60</v>
      </c>
      <c r="F35" s="133" t="s">
        <v>100</v>
      </c>
      <c r="I35" s="136" t="s">
        <v>90</v>
      </c>
      <c r="AB35">
        <v>5</v>
      </c>
    </row>
    <row r="36" spans="2:28" x14ac:dyDescent="0.2">
      <c r="B36" s="13" t="s">
        <v>50</v>
      </c>
      <c r="C36" s="132" t="s">
        <v>260</v>
      </c>
      <c r="D36" s="15" t="s">
        <v>93</v>
      </c>
      <c r="E36" s="16" t="s">
        <v>61</v>
      </c>
      <c r="F36" s="212" t="s">
        <v>249</v>
      </c>
      <c r="I36" s="136" t="s">
        <v>90</v>
      </c>
      <c r="AB36">
        <v>6</v>
      </c>
    </row>
    <row r="37" spans="2:28" ht="25.5" x14ac:dyDescent="0.2">
      <c r="B37" s="183" t="s">
        <v>57</v>
      </c>
      <c r="C37" s="132" t="s">
        <v>92</v>
      </c>
      <c r="D37" s="15" t="s">
        <v>96</v>
      </c>
      <c r="E37" s="16" t="s">
        <v>62</v>
      </c>
      <c r="F37" s="215" t="s">
        <v>249</v>
      </c>
      <c r="I37" s="136" t="s">
        <v>90</v>
      </c>
      <c r="AB37">
        <v>7</v>
      </c>
    </row>
    <row r="38" spans="2:28" x14ac:dyDescent="0.2">
      <c r="B38" s="13"/>
      <c r="C38" s="15"/>
      <c r="D38" s="15"/>
      <c r="E38" s="18"/>
      <c r="F38" s="19"/>
      <c r="I38" s="136" t="s">
        <v>90</v>
      </c>
      <c r="AB38">
        <v>8</v>
      </c>
    </row>
    <row r="39" spans="2:28" ht="25.5" x14ac:dyDescent="0.2">
      <c r="B39" s="20"/>
      <c r="C39" s="21" t="s">
        <v>87</v>
      </c>
      <c r="D39" s="213" t="s">
        <v>262</v>
      </c>
      <c r="E39" s="18"/>
      <c r="F39" s="19"/>
      <c r="I39" s="136" t="s">
        <v>90</v>
      </c>
      <c r="AB39">
        <v>9</v>
      </c>
    </row>
    <row r="40" spans="2:28" ht="6" customHeight="1" x14ac:dyDescent="0.2">
      <c r="B40" s="20"/>
      <c r="C40" s="21"/>
      <c r="D40" s="22"/>
      <c r="E40" s="18"/>
      <c r="F40" s="19"/>
      <c r="I40" s="136" t="s">
        <v>90</v>
      </c>
      <c r="AB40">
        <v>10</v>
      </c>
    </row>
    <row r="41" spans="2:28" ht="25.5" x14ac:dyDescent="0.2">
      <c r="B41" s="20"/>
      <c r="C41" s="21" t="s">
        <v>88</v>
      </c>
      <c r="D41" s="171" t="s">
        <v>263</v>
      </c>
      <c r="E41" s="18"/>
      <c r="F41" s="19"/>
      <c r="I41" s="136" t="s">
        <v>90</v>
      </c>
      <c r="AB41">
        <v>11</v>
      </c>
    </row>
    <row r="42" spans="2:28" ht="6" customHeight="1" x14ac:dyDescent="0.2">
      <c r="B42" s="20"/>
      <c r="C42" s="21"/>
      <c r="D42" s="22"/>
      <c r="E42" s="18"/>
      <c r="F42" s="19"/>
      <c r="I42" s="136" t="s">
        <v>90</v>
      </c>
      <c r="AB42">
        <v>12</v>
      </c>
    </row>
    <row r="43" spans="2:28" x14ac:dyDescent="0.2">
      <c r="B43" s="20"/>
      <c r="C43" s="21" t="s">
        <v>3</v>
      </c>
      <c r="E43" s="18"/>
      <c r="F43" s="19"/>
      <c r="I43" s="136" t="s">
        <v>90</v>
      </c>
      <c r="AB43">
        <v>13</v>
      </c>
    </row>
    <row r="44" spans="2:28" ht="20.25" customHeight="1" x14ac:dyDescent="0.2">
      <c r="B44" s="20"/>
      <c r="C44" s="21"/>
      <c r="D44" s="171" t="s">
        <v>271</v>
      </c>
      <c r="E44" s="18"/>
      <c r="F44" s="19"/>
      <c r="I44" s="136" t="s">
        <v>90</v>
      </c>
      <c r="AB44">
        <v>14</v>
      </c>
    </row>
    <row r="45" spans="2:28" x14ac:dyDescent="0.2">
      <c r="B45" s="20"/>
      <c r="C45" s="21" t="s">
        <v>168</v>
      </c>
      <c r="D45" s="22"/>
      <c r="E45" s="18"/>
      <c r="F45" s="19"/>
      <c r="I45" s="136" t="s">
        <v>90</v>
      </c>
      <c r="AB45">
        <v>15</v>
      </c>
    </row>
    <row r="46" spans="2:28" x14ac:dyDescent="0.2">
      <c r="B46" s="20"/>
      <c r="C46" s="21"/>
      <c r="D46" s="171" t="s">
        <v>252</v>
      </c>
      <c r="E46" s="18"/>
      <c r="F46" s="19"/>
      <c r="I46" s="136" t="s">
        <v>90</v>
      </c>
      <c r="AB46">
        <v>16</v>
      </c>
    </row>
    <row r="47" spans="2:28" ht="25.5" x14ac:dyDescent="0.2">
      <c r="B47" s="20"/>
      <c r="C47" s="21"/>
      <c r="D47" s="171" t="s">
        <v>264</v>
      </c>
      <c r="E47" s="18"/>
      <c r="F47" s="19"/>
      <c r="I47" s="136" t="s">
        <v>90</v>
      </c>
      <c r="AB47">
        <v>17</v>
      </c>
    </row>
    <row r="48" spans="2:28" x14ac:dyDescent="0.2">
      <c r="B48" s="20"/>
      <c r="C48" s="23"/>
      <c r="D48" s="47"/>
      <c r="E48" s="18"/>
      <c r="F48" s="19"/>
      <c r="I48" s="136" t="s">
        <v>90</v>
      </c>
      <c r="AB48">
        <v>18</v>
      </c>
    </row>
    <row r="49" spans="1:28" x14ac:dyDescent="0.2">
      <c r="B49" s="24" t="s">
        <v>101</v>
      </c>
      <c r="C49" s="16" t="s">
        <v>103</v>
      </c>
      <c r="D49" s="48" t="s">
        <v>167</v>
      </c>
      <c r="E49" s="15" t="s">
        <v>166</v>
      </c>
      <c r="F49" s="17" t="s">
        <v>23</v>
      </c>
      <c r="I49" s="136" t="s">
        <v>90</v>
      </c>
      <c r="AB49">
        <v>19</v>
      </c>
    </row>
    <row r="50" spans="1:28" ht="25.5" x14ac:dyDescent="0.2">
      <c r="B50" s="214" t="s">
        <v>257</v>
      </c>
      <c r="C50" s="26">
        <v>1</v>
      </c>
      <c r="D50" s="171" t="s">
        <v>281</v>
      </c>
      <c r="E50" s="212" t="s">
        <v>249</v>
      </c>
      <c r="F50" s="212" t="s">
        <v>249</v>
      </c>
      <c r="I50" s="136" t="s">
        <v>90</v>
      </c>
      <c r="AB50">
        <v>20</v>
      </c>
    </row>
    <row r="51" spans="1:28" ht="25.5" x14ac:dyDescent="0.2">
      <c r="B51" s="25" t="str">
        <f>Identificacion!A24</f>
        <v> José Luis Corona Huerta</v>
      </c>
      <c r="C51" s="26">
        <v>2</v>
      </c>
      <c r="D51" s="171" t="s">
        <v>281</v>
      </c>
      <c r="E51" s="212" t="s">
        <v>249</v>
      </c>
      <c r="F51" s="212" t="s">
        <v>249</v>
      </c>
      <c r="I51" s="136" t="s">
        <v>90</v>
      </c>
      <c r="AB51">
        <v>21</v>
      </c>
    </row>
    <row r="52" spans="1:28" ht="25.5" x14ac:dyDescent="0.2">
      <c r="B52" s="25" t="str">
        <f>Identificacion!A25</f>
        <v>Laura Patricia Rangel Mora</v>
      </c>
      <c r="C52" s="26">
        <v>3</v>
      </c>
      <c r="D52" s="171" t="s">
        <v>281</v>
      </c>
      <c r="E52" s="212" t="s">
        <v>249</v>
      </c>
      <c r="F52" s="212" t="s">
        <v>249</v>
      </c>
      <c r="I52" s="136" t="s">
        <v>90</v>
      </c>
      <c r="AB52">
        <v>22</v>
      </c>
    </row>
    <row r="53" spans="1:28" ht="25.5" x14ac:dyDescent="0.2">
      <c r="B53" s="25" t="str">
        <f>Identificacion!A26</f>
        <v xml:space="preserve"> Frida Sofia Bermúdez Sánchez. </v>
      </c>
      <c r="C53" s="26">
        <v>4</v>
      </c>
      <c r="D53" s="171" t="s">
        <v>281</v>
      </c>
      <c r="E53" s="212" t="s">
        <v>249</v>
      </c>
      <c r="F53" s="212" t="s">
        <v>249</v>
      </c>
      <c r="I53" s="136" t="s">
        <v>90</v>
      </c>
      <c r="AB53">
        <v>23</v>
      </c>
    </row>
    <row r="54" spans="1:28" ht="13.5" thickBot="1" x14ac:dyDescent="0.25">
      <c r="B54" s="172"/>
      <c r="C54" s="30"/>
      <c r="D54" s="31"/>
      <c r="E54" s="32"/>
      <c r="F54" s="33"/>
      <c r="I54" s="136" t="s">
        <v>90</v>
      </c>
      <c r="AB54">
        <v>24</v>
      </c>
    </row>
    <row r="55" spans="1:28" ht="6" customHeight="1" thickBot="1" x14ac:dyDescent="0.25">
      <c r="A55" s="18"/>
      <c r="B55" s="173"/>
      <c r="C55" s="30"/>
      <c r="D55" s="31"/>
      <c r="E55" s="32"/>
      <c r="F55" s="177"/>
      <c r="G55" s="18"/>
      <c r="I55" s="136" t="s">
        <v>90</v>
      </c>
      <c r="L55" s="18"/>
      <c r="M55" s="18"/>
      <c r="N55" s="18"/>
      <c r="O55" s="18"/>
      <c r="P55" s="18"/>
      <c r="Q55" s="18"/>
      <c r="R55" s="18"/>
      <c r="S55" s="18"/>
      <c r="T55" s="18"/>
      <c r="U55" s="18"/>
      <c r="V55" s="18"/>
      <c r="W55" s="18"/>
      <c r="X55" s="18"/>
      <c r="AB55">
        <v>25</v>
      </c>
    </row>
    <row r="56" spans="1:28" ht="13.5" thickBot="1" x14ac:dyDescent="0.25">
      <c r="A56" s="19"/>
      <c r="B56" s="162" t="s">
        <v>102</v>
      </c>
      <c r="C56" s="163">
        <v>141</v>
      </c>
      <c r="D56" s="164" t="s">
        <v>265</v>
      </c>
      <c r="E56" s="165" t="s">
        <v>51</v>
      </c>
      <c r="F56" s="166" t="s">
        <v>233</v>
      </c>
      <c r="I56" s="136" t="s">
        <v>90</v>
      </c>
      <c r="L56" s="15"/>
      <c r="M56" s="15"/>
      <c r="N56" s="15"/>
      <c r="O56" s="15"/>
      <c r="P56" s="15"/>
      <c r="Q56" s="15"/>
      <c r="R56" s="15"/>
      <c r="S56" s="15"/>
      <c r="T56" s="15"/>
      <c r="U56" s="15"/>
      <c r="V56" s="15"/>
      <c r="W56" s="15"/>
      <c r="X56" s="15"/>
      <c r="AB56">
        <v>1</v>
      </c>
    </row>
    <row r="57" spans="1:28" x14ac:dyDescent="0.2">
      <c r="B57" s="186" t="s">
        <v>206</v>
      </c>
      <c r="C57" s="211">
        <v>2</v>
      </c>
      <c r="D57" s="187"/>
      <c r="E57" s="21"/>
      <c r="F57" s="188"/>
      <c r="I57" s="136"/>
    </row>
    <row r="58" spans="1:28" x14ac:dyDescent="0.2">
      <c r="B58" s="13" t="s">
        <v>39</v>
      </c>
      <c r="C58" s="131">
        <v>43264</v>
      </c>
      <c r="D58" s="15" t="str">
        <f>IF(OR(C61="",C62=""),"",VLOOKUP(CONCATENATE(C61," - ",C62),Exposure,2))</f>
        <v>G</v>
      </c>
      <c r="E58" s="16" t="s">
        <v>126</v>
      </c>
      <c r="F58" s="113">
        <v>2</v>
      </c>
      <c r="I58" s="136" t="s">
        <v>90</v>
      </c>
      <c r="AB58">
        <v>2</v>
      </c>
    </row>
    <row r="59" spans="1:28" x14ac:dyDescent="0.2">
      <c r="B59" s="13" t="s">
        <v>84</v>
      </c>
      <c r="C59" s="214" t="s">
        <v>257</v>
      </c>
      <c r="D59" s="15" t="s">
        <v>117</v>
      </c>
      <c r="E59" s="16" t="s">
        <v>56</v>
      </c>
      <c r="F59" s="133" t="s">
        <v>329</v>
      </c>
      <c r="I59" s="136" t="s">
        <v>90</v>
      </c>
      <c r="AB59">
        <v>3</v>
      </c>
    </row>
    <row r="60" spans="1:28" x14ac:dyDescent="0.2">
      <c r="B60" s="13" t="s">
        <v>85</v>
      </c>
      <c r="C60" s="201" t="s">
        <v>231</v>
      </c>
      <c r="D60" s="18"/>
      <c r="E60" s="16" t="s">
        <v>89</v>
      </c>
      <c r="F60" s="133" t="s">
        <v>99</v>
      </c>
      <c r="I60" s="136" t="s">
        <v>90</v>
      </c>
      <c r="AB60">
        <v>4</v>
      </c>
    </row>
    <row r="61" spans="1:28" x14ac:dyDescent="0.2">
      <c r="B61" s="13" t="s">
        <v>44</v>
      </c>
      <c r="C61" s="132" t="s">
        <v>91</v>
      </c>
      <c r="D61" s="49" t="str">
        <f>IF(C61="","WARNING - Please enter a Probability.","")</f>
        <v/>
      </c>
      <c r="E61" s="16" t="s">
        <v>60</v>
      </c>
      <c r="F61" s="133" t="s">
        <v>100</v>
      </c>
      <c r="I61" s="136" t="s">
        <v>90</v>
      </c>
      <c r="AB61">
        <v>5</v>
      </c>
    </row>
    <row r="62" spans="1:28" x14ac:dyDescent="0.2">
      <c r="B62" s="13" t="s">
        <v>50</v>
      </c>
      <c r="C62" s="132" t="s">
        <v>232</v>
      </c>
      <c r="D62" s="15" t="s">
        <v>93</v>
      </c>
      <c r="E62" s="16" t="s">
        <v>61</v>
      </c>
      <c r="F62" s="131">
        <v>43264</v>
      </c>
      <c r="I62" s="136" t="s">
        <v>90</v>
      </c>
      <c r="AB62">
        <v>6</v>
      </c>
    </row>
    <row r="63" spans="1:28" ht="25.5" x14ac:dyDescent="0.2">
      <c r="B63" s="183" t="s">
        <v>57</v>
      </c>
      <c r="C63" s="132" t="s">
        <v>92</v>
      </c>
      <c r="D63" s="15" t="s">
        <v>96</v>
      </c>
      <c r="E63" s="16" t="s">
        <v>62</v>
      </c>
      <c r="F63" s="131">
        <v>43264</v>
      </c>
      <c r="I63" s="136" t="s">
        <v>90</v>
      </c>
      <c r="AB63">
        <v>7</v>
      </c>
    </row>
    <row r="64" spans="1:28" x14ac:dyDescent="0.2">
      <c r="B64" s="13"/>
      <c r="C64" s="15"/>
      <c r="D64" s="15"/>
      <c r="E64" s="18"/>
      <c r="F64" s="19"/>
      <c r="I64" s="136" t="s">
        <v>90</v>
      </c>
      <c r="AB64">
        <v>8</v>
      </c>
    </row>
    <row r="65" spans="2:28" ht="25.5" x14ac:dyDescent="0.2">
      <c r="B65" s="20"/>
      <c r="C65" s="21" t="s">
        <v>87</v>
      </c>
      <c r="D65" s="213" t="s">
        <v>267</v>
      </c>
      <c r="E65" s="18"/>
      <c r="F65" s="19"/>
      <c r="I65" s="136" t="s">
        <v>90</v>
      </c>
      <c r="AB65">
        <v>9</v>
      </c>
    </row>
    <row r="66" spans="2:28" ht="6" customHeight="1" x14ac:dyDescent="0.2">
      <c r="B66" s="20"/>
      <c r="C66" s="21"/>
      <c r="D66" s="22"/>
      <c r="E66" s="18"/>
      <c r="F66" s="19"/>
      <c r="I66" s="136" t="s">
        <v>90</v>
      </c>
      <c r="AB66">
        <v>10</v>
      </c>
    </row>
    <row r="67" spans="2:28" x14ac:dyDescent="0.2">
      <c r="B67" s="20"/>
      <c r="C67" s="21" t="s">
        <v>88</v>
      </c>
      <c r="D67" s="171" t="s">
        <v>266</v>
      </c>
      <c r="E67" s="18"/>
      <c r="F67" s="19"/>
      <c r="I67" s="136" t="s">
        <v>90</v>
      </c>
      <c r="AB67">
        <v>11</v>
      </c>
    </row>
    <row r="68" spans="2:28" ht="6" customHeight="1" x14ac:dyDescent="0.2">
      <c r="B68" s="20"/>
      <c r="C68" s="21"/>
      <c r="D68" s="22"/>
      <c r="E68" s="18"/>
      <c r="F68" s="19"/>
      <c r="I68" s="136" t="s">
        <v>90</v>
      </c>
      <c r="AB68">
        <v>12</v>
      </c>
    </row>
    <row r="69" spans="2:28" x14ac:dyDescent="0.2">
      <c r="B69" s="20"/>
      <c r="C69" s="21" t="s">
        <v>3</v>
      </c>
      <c r="D69" s="22"/>
      <c r="E69" s="18"/>
      <c r="F69" s="19"/>
      <c r="I69" s="136" t="s">
        <v>90</v>
      </c>
      <c r="AB69">
        <v>13</v>
      </c>
    </row>
    <row r="70" spans="2:28" ht="38.25" customHeight="1" x14ac:dyDescent="0.2">
      <c r="B70" s="20"/>
      <c r="C70" s="21"/>
      <c r="D70" s="171" t="s">
        <v>274</v>
      </c>
      <c r="E70" s="18"/>
      <c r="F70" s="19"/>
      <c r="I70" s="136" t="s">
        <v>90</v>
      </c>
      <c r="AB70">
        <v>14</v>
      </c>
    </row>
    <row r="71" spans="2:28" x14ac:dyDescent="0.2">
      <c r="B71" s="20"/>
      <c r="C71" s="21" t="s">
        <v>168</v>
      </c>
      <c r="D71" s="22"/>
      <c r="E71" s="18"/>
      <c r="F71" s="19"/>
      <c r="I71" s="136" t="s">
        <v>90</v>
      </c>
      <c r="AB71">
        <v>15</v>
      </c>
    </row>
    <row r="72" spans="2:28" x14ac:dyDescent="0.2">
      <c r="B72" s="20"/>
      <c r="C72" s="21"/>
      <c r="D72" s="171" t="s">
        <v>252</v>
      </c>
      <c r="E72" s="18"/>
      <c r="F72" s="19"/>
      <c r="I72" s="136" t="s">
        <v>90</v>
      </c>
      <c r="AB72">
        <v>16</v>
      </c>
    </row>
    <row r="73" spans="2:28" ht="25.5" x14ac:dyDescent="0.2">
      <c r="B73" s="20"/>
      <c r="C73" s="21"/>
      <c r="D73" s="171" t="s">
        <v>288</v>
      </c>
      <c r="E73" s="18"/>
      <c r="F73" s="19"/>
      <c r="I73" s="136" t="s">
        <v>90</v>
      </c>
      <c r="AB73">
        <v>17</v>
      </c>
    </row>
    <row r="74" spans="2:28" x14ac:dyDescent="0.2">
      <c r="B74" s="20"/>
      <c r="C74" s="23"/>
      <c r="D74" s="47"/>
      <c r="E74" s="18"/>
      <c r="F74" s="19"/>
      <c r="I74" s="136" t="s">
        <v>90</v>
      </c>
      <c r="AB74">
        <v>18</v>
      </c>
    </row>
    <row r="75" spans="2:28" x14ac:dyDescent="0.2">
      <c r="B75" s="24" t="s">
        <v>101</v>
      </c>
      <c r="C75" s="16" t="s">
        <v>103</v>
      </c>
      <c r="D75" s="48" t="s">
        <v>167</v>
      </c>
      <c r="E75" s="15" t="s">
        <v>166</v>
      </c>
      <c r="F75" s="17" t="s">
        <v>23</v>
      </c>
      <c r="I75" s="136" t="s">
        <v>90</v>
      </c>
      <c r="AB75">
        <v>19</v>
      </c>
    </row>
    <row r="76" spans="2:28" x14ac:dyDescent="0.2">
      <c r="B76" s="214" t="s">
        <v>272</v>
      </c>
      <c r="C76" s="26">
        <v>1</v>
      </c>
      <c r="D76" s="171" t="s">
        <v>268</v>
      </c>
      <c r="E76" s="131">
        <v>43264</v>
      </c>
      <c r="F76" s="131">
        <v>43264</v>
      </c>
      <c r="I76" s="136" t="s">
        <v>90</v>
      </c>
      <c r="AB76">
        <v>20</v>
      </c>
    </row>
    <row r="77" spans="2:28" ht="25.5" x14ac:dyDescent="0.2">
      <c r="B77" s="214" t="s">
        <v>273</v>
      </c>
      <c r="C77" s="26">
        <v>2</v>
      </c>
      <c r="D77" s="171" t="s">
        <v>269</v>
      </c>
      <c r="E77" s="131">
        <v>43264</v>
      </c>
      <c r="F77" s="131">
        <v>43264</v>
      </c>
      <c r="I77" s="136" t="s">
        <v>90</v>
      </c>
      <c r="AB77">
        <v>21</v>
      </c>
    </row>
    <row r="78" spans="2:28" ht="13.5" thickBot="1" x14ac:dyDescent="0.25">
      <c r="B78" s="172"/>
      <c r="C78" s="30"/>
      <c r="D78" s="31"/>
      <c r="E78" s="32"/>
      <c r="F78" s="33"/>
      <c r="I78" s="136" t="s">
        <v>90</v>
      </c>
      <c r="AB78">
        <v>22</v>
      </c>
    </row>
    <row r="79" spans="2:28" ht="13.5" thickBot="1" x14ac:dyDescent="0.25">
      <c r="B79" s="29"/>
      <c r="C79" s="30"/>
      <c r="D79" s="31"/>
      <c r="E79" s="32"/>
      <c r="F79" s="177"/>
      <c r="I79" s="136" t="s">
        <v>90</v>
      </c>
      <c r="AB79">
        <v>23</v>
      </c>
    </row>
    <row r="80" spans="2:28" ht="15.75" thickBot="1" x14ac:dyDescent="0.25">
      <c r="B80" s="162" t="s">
        <v>102</v>
      </c>
      <c r="C80" s="163">
        <v>142</v>
      </c>
      <c r="D80" s="210" t="s">
        <v>275</v>
      </c>
      <c r="E80" s="165" t="s">
        <v>51</v>
      </c>
      <c r="F80" s="166" t="s">
        <v>233</v>
      </c>
      <c r="I80" s="136" t="s">
        <v>90</v>
      </c>
      <c r="AB80">
        <v>24</v>
      </c>
    </row>
    <row r="81" spans="2:28" ht="14.25" customHeight="1" x14ac:dyDescent="0.2">
      <c r="B81" s="186" t="s">
        <v>206</v>
      </c>
      <c r="C81" s="211">
        <v>8</v>
      </c>
      <c r="D81" s="187"/>
      <c r="E81" s="21"/>
      <c r="F81" s="188"/>
      <c r="I81" s="136" t="s">
        <v>90</v>
      </c>
      <c r="AB81">
        <v>25</v>
      </c>
    </row>
    <row r="82" spans="2:28" x14ac:dyDescent="0.2">
      <c r="B82" s="13" t="s">
        <v>39</v>
      </c>
      <c r="C82" s="131">
        <v>43264</v>
      </c>
      <c r="D82" s="15" t="str">
        <f>IF(OR(C85="",C86=""),"",VLOOKUP(CONCATENATE(C85," - ",C86),Exposure,2))</f>
        <v>R</v>
      </c>
      <c r="E82" s="16" t="s">
        <v>126</v>
      </c>
      <c r="F82" s="113">
        <v>1</v>
      </c>
      <c r="I82" s="136" t="s">
        <v>90</v>
      </c>
      <c r="AB82">
        <v>1</v>
      </c>
    </row>
    <row r="83" spans="2:28" x14ac:dyDescent="0.2">
      <c r="B83" s="13" t="s">
        <v>84</v>
      </c>
      <c r="C83" s="214" t="s">
        <v>257</v>
      </c>
      <c r="D83" s="15" t="s">
        <v>117</v>
      </c>
      <c r="E83" s="16" t="s">
        <v>56</v>
      </c>
      <c r="F83" s="133" t="s">
        <v>261</v>
      </c>
      <c r="I83" s="136"/>
    </row>
    <row r="84" spans="2:28" x14ac:dyDescent="0.2">
      <c r="B84" s="13" t="s">
        <v>85</v>
      </c>
      <c r="C84" s="201" t="s">
        <v>231</v>
      </c>
      <c r="D84" s="18"/>
      <c r="E84" s="16" t="s">
        <v>89</v>
      </c>
      <c r="F84" s="133" t="s">
        <v>99</v>
      </c>
      <c r="I84" s="136" t="s">
        <v>90</v>
      </c>
      <c r="AB84">
        <v>2</v>
      </c>
    </row>
    <row r="85" spans="2:28" x14ac:dyDescent="0.2">
      <c r="B85" s="13" t="s">
        <v>44</v>
      </c>
      <c r="C85" s="132" t="s">
        <v>260</v>
      </c>
      <c r="D85" s="49" t="str">
        <f>IF(C85="","WARNING - Please enter a Probability.","")</f>
        <v/>
      </c>
      <c r="E85" s="16" t="s">
        <v>60</v>
      </c>
      <c r="F85" s="133" t="s">
        <v>100</v>
      </c>
      <c r="I85" s="136" t="s">
        <v>90</v>
      </c>
      <c r="AB85">
        <v>3</v>
      </c>
    </row>
    <row r="86" spans="2:28" x14ac:dyDescent="0.2">
      <c r="B86" s="13" t="s">
        <v>50</v>
      </c>
      <c r="C86" s="132" t="s">
        <v>260</v>
      </c>
      <c r="D86" s="15" t="s">
        <v>93</v>
      </c>
      <c r="E86" s="16" t="s">
        <v>61</v>
      </c>
      <c r="F86" s="131">
        <v>43264</v>
      </c>
      <c r="I86" s="136" t="s">
        <v>90</v>
      </c>
      <c r="AB86">
        <v>4</v>
      </c>
    </row>
    <row r="87" spans="2:28" ht="25.5" x14ac:dyDescent="0.2">
      <c r="B87" s="183" t="s">
        <v>57</v>
      </c>
      <c r="C87" s="132" t="s">
        <v>92</v>
      </c>
      <c r="D87" s="15" t="s">
        <v>96</v>
      </c>
      <c r="E87" s="16" t="s">
        <v>62</v>
      </c>
      <c r="F87" s="131">
        <v>43264</v>
      </c>
      <c r="I87" s="136" t="s">
        <v>90</v>
      </c>
      <c r="AB87">
        <v>5</v>
      </c>
    </row>
    <row r="88" spans="2:28" x14ac:dyDescent="0.2">
      <c r="B88" s="13"/>
      <c r="C88" s="15"/>
      <c r="D88" s="15"/>
      <c r="E88" s="18"/>
      <c r="F88" s="19"/>
      <c r="I88" s="136" t="s">
        <v>90</v>
      </c>
      <c r="AB88">
        <v>6</v>
      </c>
    </row>
    <row r="89" spans="2:28" x14ac:dyDescent="0.2">
      <c r="B89" s="20"/>
      <c r="C89" s="21" t="s">
        <v>87</v>
      </c>
      <c r="D89" s="213" t="s">
        <v>277</v>
      </c>
      <c r="E89" s="18"/>
      <c r="F89" s="19"/>
      <c r="I89" s="136" t="s">
        <v>90</v>
      </c>
      <c r="AB89">
        <v>7</v>
      </c>
    </row>
    <row r="90" spans="2:28" x14ac:dyDescent="0.2">
      <c r="B90" s="20"/>
      <c r="C90" s="21"/>
      <c r="D90" s="22"/>
      <c r="E90" s="18"/>
      <c r="F90" s="19"/>
      <c r="I90" s="136" t="s">
        <v>90</v>
      </c>
      <c r="AB90">
        <v>8</v>
      </c>
    </row>
    <row r="91" spans="2:28" ht="25.5" x14ac:dyDescent="0.2">
      <c r="B91" s="20"/>
      <c r="C91" s="21" t="s">
        <v>88</v>
      </c>
      <c r="D91" s="171" t="s">
        <v>278</v>
      </c>
      <c r="E91" s="18"/>
      <c r="F91" s="19"/>
      <c r="I91" s="136" t="s">
        <v>90</v>
      </c>
      <c r="AB91">
        <v>9</v>
      </c>
    </row>
    <row r="92" spans="2:28" ht="6" customHeight="1" x14ac:dyDescent="0.2">
      <c r="B92" s="20"/>
      <c r="C92" s="21"/>
      <c r="D92" s="22"/>
      <c r="E92" s="18"/>
      <c r="F92" s="19"/>
      <c r="I92" s="136" t="s">
        <v>90</v>
      </c>
      <c r="AB92">
        <v>10</v>
      </c>
    </row>
    <row r="93" spans="2:28" x14ac:dyDescent="0.2">
      <c r="B93" s="20"/>
      <c r="C93" s="21" t="s">
        <v>3</v>
      </c>
      <c r="D93" s="22"/>
      <c r="E93" s="18"/>
      <c r="F93" s="19"/>
      <c r="I93" s="136" t="s">
        <v>90</v>
      </c>
      <c r="AB93">
        <v>11</v>
      </c>
    </row>
    <row r="94" spans="2:28" ht="27" customHeight="1" x14ac:dyDescent="0.2">
      <c r="B94" s="20"/>
      <c r="C94" s="21"/>
      <c r="D94" s="171" t="s">
        <v>279</v>
      </c>
      <c r="E94" s="18"/>
      <c r="F94" s="19"/>
      <c r="I94" s="136" t="s">
        <v>90</v>
      </c>
      <c r="AB94">
        <v>12</v>
      </c>
    </row>
    <row r="95" spans="2:28" x14ac:dyDescent="0.2">
      <c r="B95" s="20"/>
      <c r="C95" s="21" t="s">
        <v>168</v>
      </c>
      <c r="D95" s="22"/>
      <c r="E95" s="18"/>
      <c r="F95" s="19"/>
      <c r="I95" s="136" t="s">
        <v>90</v>
      </c>
      <c r="AB95">
        <v>13</v>
      </c>
    </row>
    <row r="96" spans="2:28" ht="17.25" customHeight="1" x14ac:dyDescent="0.2">
      <c r="B96" s="20"/>
      <c r="C96" s="21"/>
      <c r="D96" s="171" t="s">
        <v>252</v>
      </c>
      <c r="E96" s="18"/>
      <c r="F96" s="19"/>
      <c r="I96" s="136" t="s">
        <v>90</v>
      </c>
      <c r="AB96">
        <v>14</v>
      </c>
    </row>
    <row r="97" spans="2:28" ht="25.5" x14ac:dyDescent="0.2">
      <c r="B97" s="20"/>
      <c r="C97" s="21"/>
      <c r="D97" s="171" t="s">
        <v>289</v>
      </c>
      <c r="E97" s="18"/>
      <c r="F97" s="19"/>
      <c r="I97" s="136" t="s">
        <v>90</v>
      </c>
      <c r="AB97">
        <v>15</v>
      </c>
    </row>
    <row r="98" spans="2:28" x14ac:dyDescent="0.2">
      <c r="B98" s="20"/>
      <c r="C98" s="23"/>
      <c r="D98" s="47"/>
      <c r="E98" s="18"/>
      <c r="F98" s="19"/>
      <c r="I98" s="136" t="s">
        <v>90</v>
      </c>
      <c r="AB98">
        <v>16</v>
      </c>
    </row>
    <row r="99" spans="2:28" x14ac:dyDescent="0.2">
      <c r="B99" s="24" t="s">
        <v>101</v>
      </c>
      <c r="C99" s="16" t="s">
        <v>103</v>
      </c>
      <c r="D99" s="48" t="s">
        <v>167</v>
      </c>
      <c r="E99" s="15" t="s">
        <v>166</v>
      </c>
      <c r="F99" s="17" t="s">
        <v>23</v>
      </c>
      <c r="I99" s="136" t="s">
        <v>90</v>
      </c>
      <c r="AB99">
        <v>17</v>
      </c>
    </row>
    <row r="100" spans="2:28" ht="25.5" x14ac:dyDescent="0.2">
      <c r="B100" s="214" t="s">
        <v>257</v>
      </c>
      <c r="C100" s="26">
        <v>1</v>
      </c>
      <c r="D100" s="171" t="s">
        <v>280</v>
      </c>
      <c r="E100" s="131">
        <v>43264</v>
      </c>
      <c r="F100" s="131">
        <v>43264</v>
      </c>
      <c r="G100" s="216" t="s">
        <v>276</v>
      </c>
      <c r="I100" s="136" t="s">
        <v>90</v>
      </c>
      <c r="AB100">
        <v>18</v>
      </c>
    </row>
    <row r="101" spans="2:28" x14ac:dyDescent="0.2">
      <c r="B101" s="25"/>
      <c r="C101" s="26"/>
      <c r="D101" s="22"/>
      <c r="E101" s="131"/>
      <c r="F101" s="131"/>
      <c r="I101" s="136" t="s">
        <v>90</v>
      </c>
      <c r="AB101">
        <v>19</v>
      </c>
    </row>
    <row r="102" spans="2:28" x14ac:dyDescent="0.2">
      <c r="B102" s="25"/>
      <c r="C102" s="26"/>
      <c r="D102" s="22"/>
      <c r="E102" s="131"/>
      <c r="F102" s="131"/>
      <c r="I102" s="136" t="s">
        <v>90</v>
      </c>
      <c r="AB102">
        <v>20</v>
      </c>
    </row>
    <row r="103" spans="2:28" x14ac:dyDescent="0.2">
      <c r="B103" s="25"/>
      <c r="C103" s="26"/>
      <c r="D103" s="22"/>
      <c r="E103" s="131"/>
      <c r="F103" s="131"/>
      <c r="I103" s="136" t="s">
        <v>90</v>
      </c>
      <c r="AB103">
        <v>21</v>
      </c>
    </row>
    <row r="104" spans="2:28" ht="13.5" thickBot="1" x14ac:dyDescent="0.25">
      <c r="B104" s="172"/>
      <c r="C104" s="30"/>
      <c r="D104" s="31"/>
      <c r="E104" s="32"/>
      <c r="F104" s="33"/>
      <c r="I104" s="136" t="s">
        <v>90</v>
      </c>
      <c r="AB104">
        <v>22</v>
      </c>
    </row>
    <row r="105" spans="2:28" ht="13.5" thickBot="1" x14ac:dyDescent="0.25">
      <c r="B105" s="29"/>
      <c r="C105" s="30"/>
      <c r="D105" s="31"/>
      <c r="E105" s="32"/>
      <c r="F105" s="177"/>
      <c r="I105" s="136" t="s">
        <v>90</v>
      </c>
      <c r="AB105">
        <v>23</v>
      </c>
    </row>
    <row r="106" spans="2:28" ht="13.5" thickBot="1" x14ac:dyDescent="0.25">
      <c r="B106" s="162" t="s">
        <v>102</v>
      </c>
      <c r="C106" s="163">
        <v>143</v>
      </c>
      <c r="D106" s="164" t="s">
        <v>282</v>
      </c>
      <c r="E106" s="165" t="s">
        <v>51</v>
      </c>
      <c r="F106" s="166" t="s">
        <v>259</v>
      </c>
      <c r="I106" s="136" t="s">
        <v>90</v>
      </c>
      <c r="AB106">
        <v>24</v>
      </c>
    </row>
    <row r="107" spans="2:28" ht="13.5" customHeight="1" x14ac:dyDescent="0.2">
      <c r="B107" s="186" t="s">
        <v>206</v>
      </c>
      <c r="C107" s="211">
        <v>13</v>
      </c>
      <c r="D107" s="187"/>
      <c r="E107" s="21"/>
      <c r="F107" s="188"/>
      <c r="I107" s="136" t="s">
        <v>90</v>
      </c>
      <c r="AB107">
        <v>25</v>
      </c>
    </row>
    <row r="108" spans="2:28" x14ac:dyDescent="0.2">
      <c r="B108" s="13" t="s">
        <v>39</v>
      </c>
      <c r="C108" s="131">
        <v>43264</v>
      </c>
      <c r="D108" s="15" t="str">
        <f>IF(OR(C111="",C112=""),"",VLOOKUP(CONCATENATE(C111," - ",C112),Exposure,2))</f>
        <v>Y</v>
      </c>
      <c r="E108" s="16" t="s">
        <v>126</v>
      </c>
      <c r="F108" s="113">
        <v>1</v>
      </c>
      <c r="I108" s="136" t="s">
        <v>90</v>
      </c>
      <c r="AB108">
        <v>1</v>
      </c>
    </row>
    <row r="109" spans="2:28" x14ac:dyDescent="0.2">
      <c r="B109" s="13" t="s">
        <v>84</v>
      </c>
      <c r="C109" s="214" t="s">
        <v>257</v>
      </c>
      <c r="D109" s="15" t="s">
        <v>117</v>
      </c>
      <c r="E109" s="16" t="s">
        <v>56</v>
      </c>
      <c r="F109" s="133" t="s">
        <v>261</v>
      </c>
      <c r="I109" s="136"/>
    </row>
    <row r="110" spans="2:28" x14ac:dyDescent="0.2">
      <c r="B110" s="13" t="s">
        <v>85</v>
      </c>
      <c r="C110" s="201" t="s">
        <v>231</v>
      </c>
      <c r="D110" s="18"/>
      <c r="E110" s="16" t="s">
        <v>89</v>
      </c>
      <c r="F110" s="133" t="s">
        <v>99</v>
      </c>
      <c r="I110" s="136" t="s">
        <v>90</v>
      </c>
      <c r="AB110">
        <v>2</v>
      </c>
    </row>
    <row r="111" spans="2:28" x14ac:dyDescent="0.2">
      <c r="B111" s="13" t="s">
        <v>44</v>
      </c>
      <c r="C111" s="132" t="s">
        <v>232</v>
      </c>
      <c r="D111" s="49" t="str">
        <f>IF(C111="","WARNING - Please enter a Probability.","")</f>
        <v/>
      </c>
      <c r="E111" s="16" t="s">
        <v>60</v>
      </c>
      <c r="F111" s="133" t="s">
        <v>100</v>
      </c>
      <c r="I111" s="136" t="s">
        <v>90</v>
      </c>
      <c r="AB111">
        <v>3</v>
      </c>
    </row>
    <row r="112" spans="2:28" x14ac:dyDescent="0.2">
      <c r="B112" s="13" t="s">
        <v>50</v>
      </c>
      <c r="C112" s="132" t="s">
        <v>232</v>
      </c>
      <c r="D112" s="15" t="s">
        <v>93</v>
      </c>
      <c r="E112" s="16" t="s">
        <v>61</v>
      </c>
      <c r="F112" s="131">
        <v>43264</v>
      </c>
      <c r="I112" s="136" t="s">
        <v>90</v>
      </c>
      <c r="AB112">
        <v>4</v>
      </c>
    </row>
    <row r="113" spans="2:28" ht="25.5" x14ac:dyDescent="0.2">
      <c r="B113" s="183" t="s">
        <v>57</v>
      </c>
      <c r="C113" s="132" t="s">
        <v>92</v>
      </c>
      <c r="D113" s="15" t="s">
        <v>96</v>
      </c>
      <c r="E113" s="16" t="s">
        <v>62</v>
      </c>
      <c r="F113" s="131">
        <v>43264</v>
      </c>
      <c r="I113" s="136" t="s">
        <v>90</v>
      </c>
      <c r="AB113">
        <v>5</v>
      </c>
    </row>
    <row r="114" spans="2:28" x14ac:dyDescent="0.2">
      <c r="B114" s="13"/>
      <c r="C114" s="15"/>
      <c r="D114" s="15"/>
      <c r="E114" s="18"/>
      <c r="F114" s="19"/>
      <c r="I114" s="136" t="s">
        <v>90</v>
      </c>
      <c r="AB114">
        <v>6</v>
      </c>
    </row>
    <row r="115" spans="2:28" x14ac:dyDescent="0.2">
      <c r="B115" s="20"/>
      <c r="C115" s="21" t="s">
        <v>87</v>
      </c>
      <c r="D115" s="213" t="s">
        <v>285</v>
      </c>
      <c r="E115" s="18"/>
      <c r="F115" s="19"/>
      <c r="I115" s="136" t="s">
        <v>90</v>
      </c>
      <c r="AB115">
        <v>7</v>
      </c>
    </row>
    <row r="116" spans="2:28" x14ac:dyDescent="0.2">
      <c r="B116" s="20"/>
      <c r="C116" s="21"/>
      <c r="D116" s="22"/>
      <c r="E116" s="18"/>
      <c r="F116" s="19"/>
      <c r="I116" s="136" t="s">
        <v>90</v>
      </c>
      <c r="AB116">
        <v>8</v>
      </c>
    </row>
    <row r="117" spans="2:28" ht="25.5" x14ac:dyDescent="0.2">
      <c r="B117" s="20"/>
      <c r="C117" s="21" t="s">
        <v>88</v>
      </c>
      <c r="D117" s="171" t="s">
        <v>286</v>
      </c>
      <c r="E117" s="18"/>
      <c r="F117" s="19"/>
      <c r="I117" s="136" t="s">
        <v>90</v>
      </c>
      <c r="AB117">
        <v>9</v>
      </c>
    </row>
    <row r="118" spans="2:28" ht="6" customHeight="1" x14ac:dyDescent="0.2">
      <c r="B118" s="20"/>
      <c r="C118" s="21"/>
      <c r="D118" s="22"/>
      <c r="E118" s="18"/>
      <c r="F118" s="19"/>
      <c r="I118" s="136" t="s">
        <v>90</v>
      </c>
      <c r="AB118">
        <v>10</v>
      </c>
    </row>
    <row r="119" spans="2:28" ht="38.25" x14ac:dyDescent="0.2">
      <c r="B119" s="20"/>
      <c r="C119" s="21" t="s">
        <v>3</v>
      </c>
      <c r="D119" s="171" t="s">
        <v>287</v>
      </c>
      <c r="E119" s="18"/>
      <c r="F119" s="19"/>
      <c r="I119" s="136" t="s">
        <v>90</v>
      </c>
      <c r="AB119">
        <v>11</v>
      </c>
    </row>
    <row r="120" spans="2:28" ht="6" customHeight="1" x14ac:dyDescent="0.2">
      <c r="B120" s="20"/>
      <c r="C120" s="21"/>
      <c r="D120" s="22"/>
      <c r="E120" s="18"/>
      <c r="F120" s="19"/>
      <c r="I120" s="136" t="s">
        <v>90</v>
      </c>
      <c r="AB120">
        <v>12</v>
      </c>
    </row>
    <row r="121" spans="2:28" x14ac:dyDescent="0.2">
      <c r="B121" s="20"/>
      <c r="C121" s="21" t="s">
        <v>168</v>
      </c>
      <c r="D121" s="22"/>
      <c r="E121" s="18"/>
      <c r="F121" s="19"/>
      <c r="I121" s="136" t="s">
        <v>90</v>
      </c>
      <c r="AB121">
        <v>13</v>
      </c>
    </row>
    <row r="122" spans="2:28" ht="15.75" customHeight="1" x14ac:dyDescent="0.2">
      <c r="B122" s="20"/>
      <c r="C122" s="21"/>
      <c r="D122" s="171" t="s">
        <v>252</v>
      </c>
      <c r="E122" s="18"/>
      <c r="F122" s="19"/>
      <c r="I122" s="136" t="s">
        <v>90</v>
      </c>
      <c r="AB122">
        <v>14</v>
      </c>
    </row>
    <row r="123" spans="2:28" ht="25.5" x14ac:dyDescent="0.2">
      <c r="B123" s="20"/>
      <c r="C123" s="21"/>
      <c r="D123" s="171" t="s">
        <v>290</v>
      </c>
      <c r="E123" s="18"/>
      <c r="F123" s="19"/>
      <c r="I123" s="136" t="s">
        <v>90</v>
      </c>
      <c r="AB123">
        <v>15</v>
      </c>
    </row>
    <row r="124" spans="2:28" x14ac:dyDescent="0.2">
      <c r="B124" s="20"/>
      <c r="C124" s="23"/>
      <c r="D124" s="47"/>
      <c r="E124" s="18"/>
      <c r="F124" s="19"/>
      <c r="I124" s="136" t="s">
        <v>90</v>
      </c>
      <c r="AB124">
        <v>16</v>
      </c>
    </row>
    <row r="125" spans="2:28" x14ac:dyDescent="0.2">
      <c r="B125" s="24" t="s">
        <v>101</v>
      </c>
      <c r="C125" s="16" t="s">
        <v>103</v>
      </c>
      <c r="D125" s="48" t="s">
        <v>167</v>
      </c>
      <c r="E125" s="15" t="s">
        <v>166</v>
      </c>
      <c r="F125" s="17" t="s">
        <v>23</v>
      </c>
      <c r="I125" s="136" t="s">
        <v>90</v>
      </c>
      <c r="AB125">
        <v>17</v>
      </c>
    </row>
    <row r="126" spans="2:28" ht="25.5" x14ac:dyDescent="0.2">
      <c r="B126" s="131">
        <v>43264</v>
      </c>
      <c r="C126" s="26">
        <v>1</v>
      </c>
      <c r="D126" s="22" t="s">
        <v>291</v>
      </c>
      <c r="E126" s="27">
        <v>43264</v>
      </c>
      <c r="F126" s="28">
        <v>43264</v>
      </c>
      <c r="I126" s="136" t="s">
        <v>90</v>
      </c>
      <c r="AB126">
        <v>18</v>
      </c>
    </row>
    <row r="127" spans="2:28" x14ac:dyDescent="0.2">
      <c r="B127" s="131"/>
      <c r="C127" s="26"/>
      <c r="D127" s="22"/>
      <c r="E127" s="27"/>
      <c r="F127" s="28"/>
      <c r="I127" s="136" t="s">
        <v>90</v>
      </c>
      <c r="AB127">
        <v>19</v>
      </c>
    </row>
    <row r="128" spans="2:28" x14ac:dyDescent="0.2">
      <c r="B128" s="25"/>
      <c r="C128" s="26"/>
      <c r="D128" s="22"/>
      <c r="E128" s="27"/>
      <c r="F128" s="28"/>
      <c r="I128" s="136" t="s">
        <v>90</v>
      </c>
      <c r="AB128">
        <v>20</v>
      </c>
    </row>
    <row r="129" spans="2:28" x14ac:dyDescent="0.2">
      <c r="B129" s="25"/>
      <c r="C129" s="26"/>
      <c r="D129" s="22"/>
      <c r="E129" s="27"/>
      <c r="F129" s="28"/>
      <c r="I129" s="136" t="s">
        <v>90</v>
      </c>
      <c r="AB129">
        <v>21</v>
      </c>
    </row>
    <row r="130" spans="2:28" ht="13.5" thickBot="1" x14ac:dyDescent="0.25">
      <c r="B130" s="172"/>
      <c r="C130" s="30"/>
      <c r="D130" s="31"/>
      <c r="E130" s="32"/>
      <c r="F130" s="33"/>
      <c r="I130" s="136" t="s">
        <v>90</v>
      </c>
      <c r="AB130">
        <v>22</v>
      </c>
    </row>
    <row r="131" spans="2:28" ht="13.5" thickBot="1" x14ac:dyDescent="0.25">
      <c r="B131" s="174"/>
      <c r="C131" s="175"/>
      <c r="D131" s="176"/>
      <c r="E131" s="177"/>
      <c r="F131" s="177"/>
      <c r="I131" s="136" t="s">
        <v>90</v>
      </c>
      <c r="AB131">
        <v>23</v>
      </c>
    </row>
    <row r="132" spans="2:28" ht="13.5" thickBot="1" x14ac:dyDescent="0.25">
      <c r="B132" s="162" t="s">
        <v>102</v>
      </c>
      <c r="C132" s="163">
        <v>144</v>
      </c>
      <c r="D132" s="164" t="s">
        <v>292</v>
      </c>
      <c r="E132" s="165" t="s">
        <v>51</v>
      </c>
      <c r="F132" s="166" t="s">
        <v>233</v>
      </c>
      <c r="I132" s="136" t="s">
        <v>90</v>
      </c>
      <c r="AB132">
        <v>24</v>
      </c>
    </row>
    <row r="133" spans="2:28" ht="11.25" customHeight="1" x14ac:dyDescent="0.2">
      <c r="B133" s="186" t="s">
        <v>206</v>
      </c>
      <c r="C133" s="211">
        <v>6</v>
      </c>
      <c r="D133" s="187"/>
      <c r="E133" s="21"/>
      <c r="F133" s="188"/>
      <c r="I133" s="136" t="s">
        <v>90</v>
      </c>
      <c r="AB133">
        <v>25</v>
      </c>
    </row>
    <row r="134" spans="2:28" x14ac:dyDescent="0.2">
      <c r="B134" s="13" t="s">
        <v>39</v>
      </c>
      <c r="C134" s="131">
        <v>43264</v>
      </c>
      <c r="D134" s="15" t="str">
        <f>IF(OR(C137="",C138=""),"",VLOOKUP(CONCATENATE(C137," - ",C138),Exposure,2))</f>
        <v>R</v>
      </c>
      <c r="E134" s="16" t="s">
        <v>126</v>
      </c>
      <c r="F134" s="113">
        <v>1</v>
      </c>
      <c r="I134" s="136" t="s">
        <v>90</v>
      </c>
      <c r="AB134">
        <v>1</v>
      </c>
    </row>
    <row r="135" spans="2:28" x14ac:dyDescent="0.2">
      <c r="B135" s="13" t="s">
        <v>84</v>
      </c>
      <c r="C135" s="214" t="s">
        <v>257</v>
      </c>
      <c r="D135" s="15" t="s">
        <v>117</v>
      </c>
      <c r="E135" s="16" t="s">
        <v>56</v>
      </c>
      <c r="F135" s="133" t="s">
        <v>293</v>
      </c>
      <c r="I135" s="136"/>
    </row>
    <row r="136" spans="2:28" x14ac:dyDescent="0.2">
      <c r="B136" s="13" t="s">
        <v>85</v>
      </c>
      <c r="C136" s="201" t="s">
        <v>231</v>
      </c>
      <c r="D136" s="18"/>
      <c r="E136" s="16" t="s">
        <v>89</v>
      </c>
      <c r="F136" s="133" t="s">
        <v>99</v>
      </c>
      <c r="I136" s="136" t="s">
        <v>90</v>
      </c>
      <c r="AB136">
        <v>2</v>
      </c>
    </row>
    <row r="137" spans="2:28" x14ac:dyDescent="0.2">
      <c r="B137" s="13" t="s">
        <v>44</v>
      </c>
      <c r="C137" s="132" t="s">
        <v>260</v>
      </c>
      <c r="D137" s="49" t="str">
        <f>IF(C137="","WARNING - Please enter a Probability.","")</f>
        <v/>
      </c>
      <c r="E137" s="16" t="s">
        <v>60</v>
      </c>
      <c r="F137" s="133" t="s">
        <v>100</v>
      </c>
      <c r="I137" s="136" t="s">
        <v>90</v>
      </c>
      <c r="AB137">
        <v>3</v>
      </c>
    </row>
    <row r="138" spans="2:28" x14ac:dyDescent="0.2">
      <c r="B138" s="13" t="s">
        <v>50</v>
      </c>
      <c r="C138" s="132" t="s">
        <v>260</v>
      </c>
      <c r="D138" s="15" t="s">
        <v>93</v>
      </c>
      <c r="E138" s="16" t="s">
        <v>61</v>
      </c>
      <c r="F138" s="131">
        <v>43264</v>
      </c>
      <c r="I138" s="136" t="s">
        <v>90</v>
      </c>
      <c r="AB138">
        <v>4</v>
      </c>
    </row>
    <row r="139" spans="2:28" ht="25.5" x14ac:dyDescent="0.2">
      <c r="B139" s="183" t="s">
        <v>57</v>
      </c>
      <c r="C139" s="132" t="s">
        <v>92</v>
      </c>
      <c r="D139" s="15" t="s">
        <v>96</v>
      </c>
      <c r="E139" s="16" t="s">
        <v>62</v>
      </c>
      <c r="F139" s="131">
        <v>43264</v>
      </c>
      <c r="I139" s="136" t="s">
        <v>90</v>
      </c>
      <c r="AB139">
        <v>5</v>
      </c>
    </row>
    <row r="140" spans="2:28" x14ac:dyDescent="0.2">
      <c r="B140" s="13"/>
      <c r="C140" s="15"/>
      <c r="D140" s="15"/>
      <c r="E140" s="18"/>
      <c r="F140" s="19"/>
      <c r="I140" s="136" t="s">
        <v>90</v>
      </c>
      <c r="AB140">
        <v>6</v>
      </c>
    </row>
    <row r="141" spans="2:28" ht="25.5" x14ac:dyDescent="0.2">
      <c r="B141" s="20"/>
      <c r="C141" s="21" t="s">
        <v>87</v>
      </c>
      <c r="D141" s="213" t="s">
        <v>294</v>
      </c>
      <c r="E141" s="18"/>
      <c r="F141" s="19"/>
      <c r="I141" s="136" t="s">
        <v>90</v>
      </c>
      <c r="AB141">
        <v>7</v>
      </c>
    </row>
    <row r="142" spans="2:28" x14ac:dyDescent="0.2">
      <c r="B142" s="20"/>
      <c r="C142" s="21"/>
      <c r="D142" s="22"/>
      <c r="E142" s="18"/>
      <c r="F142" s="19"/>
      <c r="I142" s="136" t="s">
        <v>90</v>
      </c>
      <c r="AB142">
        <v>8</v>
      </c>
    </row>
    <row r="143" spans="2:28" ht="25.5" x14ac:dyDescent="0.2">
      <c r="B143" s="20"/>
      <c r="C143" s="21" t="s">
        <v>88</v>
      </c>
      <c r="D143" s="171" t="s">
        <v>295</v>
      </c>
      <c r="E143" s="18"/>
      <c r="F143" s="19"/>
      <c r="I143" s="136" t="s">
        <v>90</v>
      </c>
      <c r="AB143">
        <v>9</v>
      </c>
    </row>
    <row r="144" spans="2:28" ht="6" customHeight="1" x14ac:dyDescent="0.2">
      <c r="B144" s="20"/>
      <c r="C144" s="21"/>
      <c r="D144" s="22"/>
      <c r="E144" s="18"/>
      <c r="F144" s="19"/>
      <c r="I144" s="136" t="s">
        <v>90</v>
      </c>
      <c r="AB144">
        <v>10</v>
      </c>
    </row>
    <row r="145" spans="2:28" ht="38.25" x14ac:dyDescent="0.2">
      <c r="B145" s="20"/>
      <c r="C145" s="21" t="s">
        <v>3</v>
      </c>
      <c r="D145" s="171" t="s">
        <v>296</v>
      </c>
      <c r="E145" s="18"/>
      <c r="F145" s="19"/>
      <c r="I145" s="136" t="s">
        <v>90</v>
      </c>
      <c r="AB145">
        <v>11</v>
      </c>
    </row>
    <row r="146" spans="2:28" ht="6" customHeight="1" x14ac:dyDescent="0.2">
      <c r="B146" s="20"/>
      <c r="C146" s="21"/>
      <c r="D146" s="22"/>
      <c r="E146" s="18"/>
      <c r="F146" s="19"/>
      <c r="I146" s="136" t="s">
        <v>90</v>
      </c>
      <c r="AB146">
        <v>12</v>
      </c>
    </row>
    <row r="147" spans="2:28" x14ac:dyDescent="0.2">
      <c r="B147" s="20"/>
      <c r="C147" s="21" t="s">
        <v>168</v>
      </c>
      <c r="D147" s="171" t="s">
        <v>252</v>
      </c>
      <c r="E147" s="18"/>
      <c r="F147" s="19"/>
      <c r="I147" s="136" t="s">
        <v>90</v>
      </c>
      <c r="AB147">
        <v>13</v>
      </c>
    </row>
    <row r="148" spans="2:28" ht="13.5" customHeight="1" x14ac:dyDescent="0.2">
      <c r="B148" s="20"/>
      <c r="C148" s="21"/>
      <c r="D148" s="171" t="s">
        <v>297</v>
      </c>
      <c r="E148" s="18"/>
      <c r="F148" s="19"/>
      <c r="I148" s="136" t="s">
        <v>90</v>
      </c>
      <c r="AB148">
        <v>14</v>
      </c>
    </row>
    <row r="149" spans="2:28" x14ac:dyDescent="0.2">
      <c r="B149" s="20"/>
      <c r="C149" s="21"/>
      <c r="D149" s="22"/>
      <c r="E149" s="18"/>
      <c r="F149" s="19"/>
      <c r="I149" s="136" t="s">
        <v>90</v>
      </c>
      <c r="AB149">
        <v>15</v>
      </c>
    </row>
    <row r="150" spans="2:28" x14ac:dyDescent="0.2">
      <c r="B150" s="20"/>
      <c r="C150" s="23"/>
      <c r="D150" s="47"/>
      <c r="E150" s="18"/>
      <c r="F150" s="19"/>
      <c r="I150" s="136" t="s">
        <v>90</v>
      </c>
      <c r="AB150">
        <v>16</v>
      </c>
    </row>
    <row r="151" spans="2:28" x14ac:dyDescent="0.2">
      <c r="B151" s="24" t="s">
        <v>101</v>
      </c>
      <c r="C151" s="16" t="s">
        <v>103</v>
      </c>
      <c r="D151" s="48" t="s">
        <v>167</v>
      </c>
      <c r="E151" s="15" t="s">
        <v>166</v>
      </c>
      <c r="F151" s="17" t="s">
        <v>23</v>
      </c>
      <c r="I151" s="136" t="s">
        <v>90</v>
      </c>
      <c r="AB151">
        <v>17</v>
      </c>
    </row>
    <row r="152" spans="2:28" x14ac:dyDescent="0.2">
      <c r="B152" s="131">
        <v>43264</v>
      </c>
      <c r="C152" s="26">
        <v>1</v>
      </c>
      <c r="D152" s="22" t="s">
        <v>283</v>
      </c>
      <c r="E152" s="131">
        <v>43264</v>
      </c>
      <c r="F152" s="131">
        <v>43264</v>
      </c>
      <c r="I152" s="136" t="s">
        <v>90</v>
      </c>
      <c r="AB152">
        <v>18</v>
      </c>
    </row>
    <row r="153" spans="2:28" ht="25.5" x14ac:dyDescent="0.2">
      <c r="B153" s="131">
        <v>43264</v>
      </c>
      <c r="C153" s="26">
        <v>2</v>
      </c>
      <c r="D153" s="22" t="s">
        <v>284</v>
      </c>
      <c r="E153" s="131">
        <v>43264</v>
      </c>
      <c r="F153" s="131">
        <v>43264</v>
      </c>
      <c r="I153" s="136" t="s">
        <v>90</v>
      </c>
      <c r="AB153">
        <v>19</v>
      </c>
    </row>
    <row r="154" spans="2:28" x14ac:dyDescent="0.2">
      <c r="B154" s="25"/>
      <c r="C154" s="26"/>
      <c r="D154" s="22"/>
      <c r="E154" s="27"/>
      <c r="F154" s="28"/>
      <c r="I154" s="136" t="s">
        <v>90</v>
      </c>
      <c r="AB154">
        <v>20</v>
      </c>
    </row>
    <row r="155" spans="2:28" x14ac:dyDescent="0.2">
      <c r="B155" s="25"/>
      <c r="C155" s="26"/>
      <c r="D155" s="22"/>
      <c r="E155" s="27"/>
      <c r="F155" s="28"/>
      <c r="I155" s="136" t="s">
        <v>90</v>
      </c>
      <c r="AB155">
        <v>21</v>
      </c>
    </row>
    <row r="156" spans="2:28" ht="13.5" thickBot="1" x14ac:dyDescent="0.25">
      <c r="B156" s="172"/>
      <c r="C156" s="30"/>
      <c r="D156" s="31"/>
      <c r="E156" s="32"/>
      <c r="F156" s="33"/>
      <c r="I156" s="136" t="s">
        <v>90</v>
      </c>
      <c r="AB156">
        <v>22</v>
      </c>
    </row>
    <row r="157" spans="2:28" ht="13.5" thickBot="1" x14ac:dyDescent="0.25">
      <c r="B157" s="12"/>
      <c r="F157" s="180"/>
      <c r="I157" s="136" t="s">
        <v>90</v>
      </c>
      <c r="AB157">
        <v>23</v>
      </c>
    </row>
    <row r="158" spans="2:28" ht="13.5" thickBot="1" x14ac:dyDescent="0.25">
      <c r="B158" s="162" t="s">
        <v>102</v>
      </c>
      <c r="C158" s="163">
        <v>145</v>
      </c>
      <c r="D158" s="164" t="s">
        <v>298</v>
      </c>
      <c r="E158" s="165" t="s">
        <v>51</v>
      </c>
      <c r="F158" s="166" t="s">
        <v>233</v>
      </c>
      <c r="I158" s="136" t="s">
        <v>90</v>
      </c>
      <c r="AB158">
        <v>24</v>
      </c>
    </row>
    <row r="159" spans="2:28" ht="10.5" customHeight="1" x14ac:dyDescent="0.2">
      <c r="B159" s="186" t="s">
        <v>206</v>
      </c>
      <c r="C159" s="211">
        <v>1</v>
      </c>
      <c r="D159" s="187"/>
      <c r="E159" s="21"/>
      <c r="F159" s="188"/>
      <c r="I159" s="136" t="s">
        <v>90</v>
      </c>
      <c r="AB159">
        <v>25</v>
      </c>
    </row>
    <row r="160" spans="2:28" x14ac:dyDescent="0.2">
      <c r="B160" s="13" t="s">
        <v>39</v>
      </c>
      <c r="C160" s="131">
        <v>43264</v>
      </c>
      <c r="D160" s="15" t="str">
        <f>IF(OR(C163="",C164=""),"",VLOOKUP(CONCATENATE(C163," - ",C164),Exposure,2))</f>
        <v>Y</v>
      </c>
      <c r="E160" s="16" t="s">
        <v>126</v>
      </c>
      <c r="F160" s="113">
        <v>1</v>
      </c>
      <c r="I160" s="136" t="s">
        <v>90</v>
      </c>
      <c r="AB160">
        <v>1</v>
      </c>
    </row>
    <row r="161" spans="2:28" x14ac:dyDescent="0.2">
      <c r="B161" s="13" t="s">
        <v>84</v>
      </c>
      <c r="C161" s="214" t="s">
        <v>257</v>
      </c>
      <c r="D161" s="15" t="s">
        <v>117</v>
      </c>
      <c r="E161" s="16" t="s">
        <v>56</v>
      </c>
      <c r="F161" s="133" t="s">
        <v>261</v>
      </c>
      <c r="I161" s="136" t="s">
        <v>90</v>
      </c>
    </row>
    <row r="162" spans="2:28" x14ac:dyDescent="0.2">
      <c r="B162" s="13" t="s">
        <v>85</v>
      </c>
      <c r="C162" s="201" t="s">
        <v>231</v>
      </c>
      <c r="D162" s="18"/>
      <c r="E162" s="16" t="s">
        <v>89</v>
      </c>
      <c r="F162" s="133" t="s">
        <v>99</v>
      </c>
      <c r="I162" s="136" t="s">
        <v>90</v>
      </c>
      <c r="AB162">
        <v>2</v>
      </c>
    </row>
    <row r="163" spans="2:28" x14ac:dyDescent="0.2">
      <c r="B163" s="13" t="s">
        <v>44</v>
      </c>
      <c r="C163" s="132" t="s">
        <v>91</v>
      </c>
      <c r="D163" s="49" t="str">
        <f>IF(C163="","WARNING - Please enter a Probability.","")</f>
        <v/>
      </c>
      <c r="E163" s="16" t="s">
        <v>60</v>
      </c>
      <c r="F163" s="133" t="s">
        <v>100</v>
      </c>
      <c r="I163" s="136" t="s">
        <v>90</v>
      </c>
      <c r="AB163">
        <v>3</v>
      </c>
    </row>
    <row r="164" spans="2:28" x14ac:dyDescent="0.2">
      <c r="B164" s="13" t="s">
        <v>50</v>
      </c>
      <c r="C164" s="132" t="s">
        <v>330</v>
      </c>
      <c r="D164" s="15" t="s">
        <v>93</v>
      </c>
      <c r="E164" s="16" t="s">
        <v>61</v>
      </c>
      <c r="F164" s="131">
        <v>43264</v>
      </c>
      <c r="I164" s="136" t="s">
        <v>90</v>
      </c>
      <c r="AB164">
        <v>4</v>
      </c>
    </row>
    <row r="165" spans="2:28" ht="25.5" x14ac:dyDescent="0.2">
      <c r="B165" s="183" t="s">
        <v>57</v>
      </c>
      <c r="C165" s="132" t="s">
        <v>92</v>
      </c>
      <c r="D165" s="15" t="s">
        <v>96</v>
      </c>
      <c r="E165" s="16" t="s">
        <v>62</v>
      </c>
      <c r="F165" s="131">
        <v>43264</v>
      </c>
      <c r="I165" s="136" t="s">
        <v>90</v>
      </c>
      <c r="AB165">
        <v>5</v>
      </c>
    </row>
    <row r="166" spans="2:28" x14ac:dyDescent="0.2">
      <c r="B166" s="13"/>
      <c r="C166" s="15"/>
      <c r="D166" s="15"/>
      <c r="E166" s="18"/>
      <c r="F166" s="19"/>
      <c r="I166" s="136" t="s">
        <v>90</v>
      </c>
      <c r="AB166">
        <v>6</v>
      </c>
    </row>
    <row r="167" spans="2:28" ht="25.5" x14ac:dyDescent="0.2">
      <c r="B167" s="20"/>
      <c r="C167" s="21" t="s">
        <v>87</v>
      </c>
      <c r="D167" s="213" t="s">
        <v>299</v>
      </c>
      <c r="E167" s="18"/>
      <c r="F167" s="19"/>
      <c r="I167" s="136" t="s">
        <v>90</v>
      </c>
      <c r="AB167">
        <v>7</v>
      </c>
    </row>
    <row r="168" spans="2:28" x14ac:dyDescent="0.2">
      <c r="B168" s="20"/>
      <c r="C168" s="21"/>
      <c r="D168" s="22"/>
      <c r="E168" s="18"/>
      <c r="F168" s="19"/>
      <c r="I168" s="136" t="s">
        <v>90</v>
      </c>
      <c r="AB168">
        <v>8</v>
      </c>
    </row>
    <row r="169" spans="2:28" ht="25.5" x14ac:dyDescent="0.2">
      <c r="B169" s="20"/>
      <c r="C169" s="21" t="s">
        <v>88</v>
      </c>
      <c r="D169" s="171" t="s">
        <v>300</v>
      </c>
      <c r="E169" s="18"/>
      <c r="F169" s="19"/>
      <c r="I169" s="136" t="s">
        <v>90</v>
      </c>
      <c r="AB169">
        <v>9</v>
      </c>
    </row>
    <row r="170" spans="2:28" ht="8.25" customHeight="1" x14ac:dyDescent="0.2">
      <c r="B170" s="20"/>
      <c r="C170" s="21"/>
      <c r="D170" s="22"/>
      <c r="E170" s="18"/>
      <c r="F170" s="19"/>
      <c r="I170" s="136" t="s">
        <v>90</v>
      </c>
      <c r="AB170">
        <v>10</v>
      </c>
    </row>
    <row r="171" spans="2:28" ht="38.25" x14ac:dyDescent="0.2">
      <c r="B171" s="20"/>
      <c r="C171" s="21" t="s">
        <v>3</v>
      </c>
      <c r="D171" s="171" t="s">
        <v>302</v>
      </c>
      <c r="E171" s="217"/>
      <c r="F171" s="218"/>
      <c r="I171" s="136" t="s">
        <v>90</v>
      </c>
      <c r="AB171">
        <v>11</v>
      </c>
    </row>
    <row r="172" spans="2:28" ht="6" customHeight="1" x14ac:dyDescent="0.2">
      <c r="B172" s="20"/>
      <c r="C172" s="21"/>
      <c r="D172" s="22"/>
      <c r="E172" s="18"/>
      <c r="F172" s="19"/>
      <c r="I172" s="136" t="s">
        <v>90</v>
      </c>
      <c r="AB172">
        <v>12</v>
      </c>
    </row>
    <row r="173" spans="2:28" x14ac:dyDescent="0.2">
      <c r="B173" s="20"/>
      <c r="C173" s="21" t="s">
        <v>168</v>
      </c>
      <c r="D173" s="171" t="s">
        <v>252</v>
      </c>
      <c r="E173" s="18"/>
      <c r="F173" s="19"/>
      <c r="I173" s="136" t="s">
        <v>90</v>
      </c>
      <c r="AB173">
        <v>13</v>
      </c>
    </row>
    <row r="174" spans="2:28" ht="14.25" customHeight="1" x14ac:dyDescent="0.2">
      <c r="B174" s="20"/>
      <c r="C174" s="21"/>
      <c r="D174" s="171" t="s">
        <v>308</v>
      </c>
      <c r="E174" s="18"/>
      <c r="F174" s="19"/>
      <c r="I174" s="136" t="s">
        <v>90</v>
      </c>
      <c r="AB174">
        <v>14</v>
      </c>
    </row>
    <row r="175" spans="2:28" x14ac:dyDescent="0.2">
      <c r="B175" s="20"/>
      <c r="C175" s="21"/>
      <c r="D175" s="22"/>
      <c r="E175" s="18"/>
      <c r="F175" s="19"/>
      <c r="I175" s="136" t="s">
        <v>90</v>
      </c>
      <c r="AB175">
        <v>15</v>
      </c>
    </row>
    <row r="176" spans="2:28" x14ac:dyDescent="0.2">
      <c r="B176" s="20"/>
      <c r="C176" s="23"/>
      <c r="D176" s="47"/>
      <c r="E176" s="18"/>
      <c r="F176" s="19"/>
      <c r="I176" s="136" t="s">
        <v>90</v>
      </c>
      <c r="AB176">
        <v>16</v>
      </c>
    </row>
    <row r="177" spans="2:28" x14ac:dyDescent="0.2">
      <c r="B177" s="24" t="s">
        <v>101</v>
      </c>
      <c r="C177" s="16" t="s">
        <v>103</v>
      </c>
      <c r="D177" s="48" t="s">
        <v>167</v>
      </c>
      <c r="E177" s="15" t="s">
        <v>166</v>
      </c>
      <c r="F177" s="17" t="s">
        <v>23</v>
      </c>
      <c r="I177" s="136" t="s">
        <v>90</v>
      </c>
      <c r="AB177">
        <v>17</v>
      </c>
    </row>
    <row r="178" spans="2:28" ht="25.5" x14ac:dyDescent="0.2">
      <c r="B178" s="214" t="s">
        <v>257</v>
      </c>
      <c r="C178" s="26">
        <v>1</v>
      </c>
      <c r="D178" s="22" t="s">
        <v>301</v>
      </c>
      <c r="E178" s="131">
        <v>43264</v>
      </c>
      <c r="F178" s="131">
        <v>43264</v>
      </c>
      <c r="I178" s="136" t="s">
        <v>90</v>
      </c>
      <c r="AB178">
        <v>18</v>
      </c>
    </row>
    <row r="179" spans="2:28" x14ac:dyDescent="0.2">
      <c r="B179" s="25"/>
      <c r="C179" s="26"/>
      <c r="D179" s="22"/>
      <c r="E179" s="27"/>
      <c r="F179" s="28"/>
      <c r="I179" s="136" t="s">
        <v>90</v>
      </c>
      <c r="AB179">
        <v>19</v>
      </c>
    </row>
    <row r="180" spans="2:28" x14ac:dyDescent="0.2">
      <c r="B180" s="25"/>
      <c r="C180" s="26"/>
      <c r="D180" s="22"/>
      <c r="E180" s="27"/>
      <c r="F180" s="28"/>
      <c r="I180" s="136" t="s">
        <v>90</v>
      </c>
      <c r="AB180">
        <v>20</v>
      </c>
    </row>
    <row r="181" spans="2:28" x14ac:dyDescent="0.2">
      <c r="B181" s="25"/>
      <c r="C181" s="26"/>
      <c r="D181" s="22"/>
      <c r="E181" s="27"/>
      <c r="F181" s="28"/>
      <c r="I181" s="136" t="s">
        <v>90</v>
      </c>
      <c r="AB181">
        <v>21</v>
      </c>
    </row>
    <row r="182" spans="2:28" ht="13.5" thickBot="1" x14ac:dyDescent="0.25">
      <c r="B182" s="172"/>
      <c r="C182" s="30"/>
      <c r="D182" s="31"/>
      <c r="E182" s="32"/>
      <c r="F182" s="33"/>
      <c r="I182" s="136" t="s">
        <v>90</v>
      </c>
      <c r="AB182">
        <v>22</v>
      </c>
    </row>
    <row r="183" spans="2:28" ht="13.5" thickBot="1" x14ac:dyDescent="0.25">
      <c r="B183" s="12"/>
      <c r="F183" s="180"/>
      <c r="I183" s="136" t="s">
        <v>90</v>
      </c>
      <c r="AB183">
        <v>23</v>
      </c>
    </row>
    <row r="184" spans="2:28" ht="13.5" thickBot="1" x14ac:dyDescent="0.25">
      <c r="B184" s="162" t="s">
        <v>102</v>
      </c>
      <c r="C184" s="163">
        <v>146</v>
      </c>
      <c r="D184" s="164" t="s">
        <v>303</v>
      </c>
      <c r="E184" s="165" t="s">
        <v>51</v>
      </c>
      <c r="F184" s="166" t="s">
        <v>233</v>
      </c>
      <c r="I184" s="136" t="s">
        <v>90</v>
      </c>
      <c r="AB184">
        <v>24</v>
      </c>
    </row>
    <row r="185" spans="2:28" ht="13.5" customHeight="1" x14ac:dyDescent="0.2">
      <c r="B185" s="186" t="s">
        <v>206</v>
      </c>
      <c r="C185" s="211">
        <v>1</v>
      </c>
      <c r="D185" s="187"/>
      <c r="E185" s="21"/>
      <c r="F185" s="188"/>
      <c r="I185" s="136" t="s">
        <v>90</v>
      </c>
      <c r="AB185">
        <v>25</v>
      </c>
    </row>
    <row r="186" spans="2:28" x14ac:dyDescent="0.2">
      <c r="B186" s="13" t="s">
        <v>39</v>
      </c>
      <c r="C186" s="131">
        <v>43264</v>
      </c>
      <c r="D186" s="15" t="str">
        <f>IF(OR(C189="",C190=""),"",VLOOKUP(CONCATENATE(C189," - ",C190),Exposure,2))</f>
        <v>R</v>
      </c>
      <c r="E186" s="16" t="s">
        <v>126</v>
      </c>
      <c r="F186" s="113">
        <v>1</v>
      </c>
      <c r="I186" s="136" t="s">
        <v>90</v>
      </c>
      <c r="AB186">
        <v>1</v>
      </c>
    </row>
    <row r="187" spans="2:28" x14ac:dyDescent="0.2">
      <c r="B187" s="13" t="s">
        <v>84</v>
      </c>
      <c r="C187" s="214" t="s">
        <v>257</v>
      </c>
      <c r="D187" s="15" t="s">
        <v>117</v>
      </c>
      <c r="E187" s="16" t="s">
        <v>56</v>
      </c>
      <c r="F187" s="133" t="s">
        <v>261</v>
      </c>
      <c r="I187" s="136" t="s">
        <v>90</v>
      </c>
    </row>
    <row r="188" spans="2:28" x14ac:dyDescent="0.2">
      <c r="B188" s="13" t="s">
        <v>85</v>
      </c>
      <c r="C188" s="201" t="s">
        <v>231</v>
      </c>
      <c r="D188" s="18"/>
      <c r="E188" s="16" t="s">
        <v>89</v>
      </c>
      <c r="F188" s="133" t="s">
        <v>99</v>
      </c>
      <c r="I188" s="136" t="s">
        <v>90</v>
      </c>
      <c r="AB188">
        <v>2</v>
      </c>
    </row>
    <row r="189" spans="2:28" x14ac:dyDescent="0.2">
      <c r="B189" s="13" t="s">
        <v>44</v>
      </c>
      <c r="C189" s="132" t="s">
        <v>232</v>
      </c>
      <c r="D189" s="49" t="str">
        <f>IF(C189="","WARNING - Please enter a Probability.","")</f>
        <v/>
      </c>
      <c r="E189" s="16" t="s">
        <v>60</v>
      </c>
      <c r="F189" s="133" t="s">
        <v>100</v>
      </c>
      <c r="I189" s="136" t="s">
        <v>90</v>
      </c>
      <c r="AB189">
        <v>3</v>
      </c>
    </row>
    <row r="190" spans="2:28" x14ac:dyDescent="0.2">
      <c r="B190" s="13" t="s">
        <v>50</v>
      </c>
      <c r="C190" s="132" t="s">
        <v>330</v>
      </c>
      <c r="D190" s="15" t="s">
        <v>93</v>
      </c>
      <c r="E190" s="16" t="s">
        <v>61</v>
      </c>
      <c r="F190" s="131">
        <v>43264</v>
      </c>
      <c r="I190" s="136" t="s">
        <v>90</v>
      </c>
      <c r="AB190">
        <v>4</v>
      </c>
    </row>
    <row r="191" spans="2:28" ht="25.5" x14ac:dyDescent="0.2">
      <c r="B191" s="183" t="s">
        <v>57</v>
      </c>
      <c r="C191" s="132" t="s">
        <v>92</v>
      </c>
      <c r="D191" s="15" t="s">
        <v>96</v>
      </c>
      <c r="E191" s="16" t="s">
        <v>62</v>
      </c>
      <c r="F191" s="131">
        <v>43264</v>
      </c>
      <c r="I191" s="136" t="s">
        <v>90</v>
      </c>
      <c r="AB191">
        <v>5</v>
      </c>
    </row>
    <row r="192" spans="2:28" x14ac:dyDescent="0.2">
      <c r="B192" s="13"/>
      <c r="C192" s="15"/>
      <c r="D192" s="15"/>
      <c r="E192" s="18"/>
      <c r="F192" s="19"/>
      <c r="I192" s="136" t="s">
        <v>90</v>
      </c>
      <c r="AB192">
        <v>6</v>
      </c>
    </row>
    <row r="193" spans="2:28" ht="25.5" x14ac:dyDescent="0.2">
      <c r="B193" s="20"/>
      <c r="C193" s="21" t="s">
        <v>87</v>
      </c>
      <c r="D193" s="213" t="s">
        <v>304</v>
      </c>
      <c r="E193" s="18"/>
      <c r="F193" s="19"/>
      <c r="I193" s="136" t="s">
        <v>90</v>
      </c>
      <c r="AB193">
        <v>7</v>
      </c>
    </row>
    <row r="194" spans="2:28" x14ac:dyDescent="0.2">
      <c r="B194" s="20"/>
      <c r="C194" s="21"/>
      <c r="D194" s="22"/>
      <c r="E194" s="18"/>
      <c r="F194" s="19"/>
      <c r="I194" s="136" t="s">
        <v>90</v>
      </c>
      <c r="AB194">
        <v>8</v>
      </c>
    </row>
    <row r="195" spans="2:28" x14ac:dyDescent="0.2">
      <c r="B195" s="20"/>
      <c r="C195" s="21" t="s">
        <v>88</v>
      </c>
      <c r="D195" s="171" t="s">
        <v>305</v>
      </c>
      <c r="E195" s="18"/>
      <c r="F195" s="19"/>
      <c r="I195" s="136" t="s">
        <v>90</v>
      </c>
      <c r="AB195">
        <v>9</v>
      </c>
    </row>
    <row r="196" spans="2:28" ht="6" customHeight="1" x14ac:dyDescent="0.2">
      <c r="B196" s="20"/>
      <c r="C196" s="21"/>
      <c r="D196" s="22"/>
      <c r="E196" s="18"/>
      <c r="F196" s="19"/>
      <c r="I196" s="136" t="s">
        <v>90</v>
      </c>
      <c r="AB196">
        <v>10</v>
      </c>
    </row>
    <row r="197" spans="2:28" ht="25.5" x14ac:dyDescent="0.2">
      <c r="B197" s="20"/>
      <c r="C197" s="21" t="s">
        <v>3</v>
      </c>
      <c r="D197" s="171" t="s">
        <v>306</v>
      </c>
      <c r="E197" s="18"/>
      <c r="F197" s="19"/>
      <c r="I197" s="136" t="s">
        <v>90</v>
      </c>
      <c r="AB197">
        <v>11</v>
      </c>
    </row>
    <row r="198" spans="2:28" ht="6" customHeight="1" x14ac:dyDescent="0.2">
      <c r="B198" s="20"/>
      <c r="C198" s="21"/>
      <c r="D198" s="22"/>
      <c r="E198" s="18"/>
      <c r="F198" s="19"/>
      <c r="I198" s="136" t="s">
        <v>90</v>
      </c>
      <c r="AB198">
        <v>12</v>
      </c>
    </row>
    <row r="199" spans="2:28" x14ac:dyDescent="0.2">
      <c r="B199" s="20"/>
      <c r="C199" s="21" t="s">
        <v>168</v>
      </c>
      <c r="D199" s="171" t="s">
        <v>252</v>
      </c>
      <c r="E199" s="18"/>
      <c r="F199" s="19"/>
      <c r="I199" s="136" t="s">
        <v>90</v>
      </c>
      <c r="AB199">
        <v>13</v>
      </c>
    </row>
    <row r="200" spans="2:28" ht="12.75" customHeight="1" x14ac:dyDescent="0.2">
      <c r="B200" s="20"/>
      <c r="C200" s="21"/>
      <c r="D200" s="171" t="s">
        <v>307</v>
      </c>
      <c r="E200" s="18"/>
      <c r="F200" s="19"/>
      <c r="I200" s="136" t="s">
        <v>90</v>
      </c>
      <c r="AB200">
        <v>14</v>
      </c>
    </row>
    <row r="201" spans="2:28" x14ac:dyDescent="0.2">
      <c r="B201" s="20"/>
      <c r="C201" s="21"/>
      <c r="D201" s="22"/>
      <c r="E201" s="18"/>
      <c r="F201" s="19"/>
      <c r="I201" s="136" t="s">
        <v>90</v>
      </c>
      <c r="AB201">
        <v>15</v>
      </c>
    </row>
    <row r="202" spans="2:28" x14ac:dyDescent="0.2">
      <c r="B202" s="20"/>
      <c r="C202" s="23"/>
      <c r="D202" s="47"/>
      <c r="E202" s="18"/>
      <c r="F202" s="19"/>
      <c r="I202" s="136" t="s">
        <v>90</v>
      </c>
      <c r="AB202">
        <v>16</v>
      </c>
    </row>
    <row r="203" spans="2:28" x14ac:dyDescent="0.2">
      <c r="B203" s="24" t="s">
        <v>101</v>
      </c>
      <c r="C203" s="16" t="s">
        <v>103</v>
      </c>
      <c r="D203" s="48" t="s">
        <v>167</v>
      </c>
      <c r="E203" s="15" t="s">
        <v>166</v>
      </c>
      <c r="F203" s="17" t="s">
        <v>23</v>
      </c>
      <c r="I203" s="136" t="s">
        <v>90</v>
      </c>
      <c r="AB203">
        <v>17</v>
      </c>
    </row>
    <row r="204" spans="2:28" ht="25.5" x14ac:dyDescent="0.2">
      <c r="B204" s="214" t="s">
        <v>257</v>
      </c>
      <c r="C204" s="26">
        <v>1</v>
      </c>
      <c r="D204" s="22" t="s">
        <v>309</v>
      </c>
      <c r="E204" s="131">
        <v>43264</v>
      </c>
      <c r="F204" s="131">
        <v>43264</v>
      </c>
      <c r="I204" s="136" t="s">
        <v>90</v>
      </c>
      <c r="AB204">
        <v>18</v>
      </c>
    </row>
    <row r="205" spans="2:28" x14ac:dyDescent="0.2">
      <c r="B205" s="25"/>
      <c r="C205" s="26"/>
      <c r="D205" s="22"/>
      <c r="E205" s="27"/>
      <c r="F205" s="28"/>
      <c r="I205" s="136" t="s">
        <v>90</v>
      </c>
      <c r="AB205">
        <v>19</v>
      </c>
    </row>
    <row r="206" spans="2:28" x14ac:dyDescent="0.2">
      <c r="B206" s="25"/>
      <c r="C206" s="26"/>
      <c r="D206" s="22"/>
      <c r="E206" s="27"/>
      <c r="F206" s="28"/>
      <c r="I206" s="136" t="s">
        <v>90</v>
      </c>
      <c r="AB206">
        <v>20</v>
      </c>
    </row>
    <row r="207" spans="2:28" x14ac:dyDescent="0.2">
      <c r="B207" s="25"/>
      <c r="C207" s="26"/>
      <c r="D207" s="22"/>
      <c r="E207" s="27"/>
      <c r="F207" s="28"/>
      <c r="I207" s="136" t="s">
        <v>90</v>
      </c>
      <c r="AB207">
        <v>21</v>
      </c>
    </row>
    <row r="208" spans="2:28" ht="13.5" thickBot="1" x14ac:dyDescent="0.25">
      <c r="B208" s="172"/>
      <c r="C208" s="30"/>
      <c r="D208" s="31"/>
      <c r="E208" s="32"/>
      <c r="F208" s="33"/>
      <c r="I208" s="136" t="s">
        <v>90</v>
      </c>
      <c r="AB208">
        <v>22</v>
      </c>
    </row>
    <row r="209" spans="2:28" ht="13.5" thickBot="1" x14ac:dyDescent="0.25">
      <c r="B209" s="12"/>
      <c r="F209" s="180"/>
      <c r="I209" s="136" t="s">
        <v>90</v>
      </c>
      <c r="AB209">
        <v>23</v>
      </c>
    </row>
    <row r="210" spans="2:28" ht="13.5" thickBot="1" x14ac:dyDescent="0.25">
      <c r="B210" s="162" t="s">
        <v>102</v>
      </c>
      <c r="C210" s="163">
        <v>147</v>
      </c>
      <c r="D210" s="164" t="s">
        <v>310</v>
      </c>
      <c r="E210" s="165" t="s">
        <v>51</v>
      </c>
      <c r="F210" s="166" t="s">
        <v>259</v>
      </c>
      <c r="I210" s="136" t="s">
        <v>90</v>
      </c>
      <c r="AB210">
        <v>24</v>
      </c>
    </row>
    <row r="211" spans="2:28" ht="10.5" customHeight="1" x14ac:dyDescent="0.2">
      <c r="B211" s="186" t="s">
        <v>206</v>
      </c>
      <c r="C211" s="211">
        <v>10</v>
      </c>
      <c r="D211" s="187"/>
      <c r="E211" s="21"/>
      <c r="F211" s="188"/>
      <c r="I211" s="136" t="s">
        <v>90</v>
      </c>
      <c r="AB211">
        <v>25</v>
      </c>
    </row>
    <row r="212" spans="2:28" x14ac:dyDescent="0.2">
      <c r="B212" s="13" t="s">
        <v>39</v>
      </c>
      <c r="C212" s="131">
        <v>43264</v>
      </c>
      <c r="D212" s="15" t="str">
        <f>IF(OR(C215="",C216=""),"",VLOOKUP(CONCATENATE(C215," - ",C216),Exposure,2))</f>
        <v>Y</v>
      </c>
      <c r="E212" s="16" t="s">
        <v>126</v>
      </c>
      <c r="F212" s="113">
        <v>1</v>
      </c>
      <c r="I212" s="136" t="s">
        <v>90</v>
      </c>
      <c r="AB212">
        <v>1</v>
      </c>
    </row>
    <row r="213" spans="2:28" x14ac:dyDescent="0.2">
      <c r="B213" s="13" t="s">
        <v>84</v>
      </c>
      <c r="C213" s="214" t="s">
        <v>257</v>
      </c>
      <c r="D213" s="15" t="s">
        <v>117</v>
      </c>
      <c r="E213" s="16" t="s">
        <v>56</v>
      </c>
      <c r="F213" s="133" t="s">
        <v>261</v>
      </c>
      <c r="I213" s="136" t="s">
        <v>90</v>
      </c>
    </row>
    <row r="214" spans="2:28" x14ac:dyDescent="0.2">
      <c r="B214" s="13" t="s">
        <v>85</v>
      </c>
      <c r="C214" s="201" t="s">
        <v>231</v>
      </c>
      <c r="D214" s="18"/>
      <c r="E214" s="16" t="s">
        <v>89</v>
      </c>
      <c r="F214" s="133" t="s">
        <v>99</v>
      </c>
      <c r="I214" s="136" t="s">
        <v>90</v>
      </c>
      <c r="AB214">
        <v>2</v>
      </c>
    </row>
    <row r="215" spans="2:28" x14ac:dyDescent="0.2">
      <c r="B215" s="13" t="s">
        <v>44</v>
      </c>
      <c r="C215" s="132" t="s">
        <v>232</v>
      </c>
      <c r="D215" s="49" t="str">
        <f>IF(C215="","WARNING - Please enter a Probability.","")</f>
        <v/>
      </c>
      <c r="E215" s="16" t="s">
        <v>60</v>
      </c>
      <c r="F215" s="133" t="s">
        <v>100</v>
      </c>
      <c r="I215" s="136" t="s">
        <v>90</v>
      </c>
      <c r="AB215">
        <v>3</v>
      </c>
    </row>
    <row r="216" spans="2:28" x14ac:dyDescent="0.2">
      <c r="B216" s="13" t="s">
        <v>50</v>
      </c>
      <c r="C216" s="132" t="s">
        <v>232</v>
      </c>
      <c r="D216" s="15" t="s">
        <v>93</v>
      </c>
      <c r="E216" s="16" t="s">
        <v>61</v>
      </c>
      <c r="F216" s="131">
        <v>43264</v>
      </c>
      <c r="I216" s="136" t="s">
        <v>90</v>
      </c>
      <c r="AB216">
        <v>4</v>
      </c>
    </row>
    <row r="217" spans="2:28" ht="25.5" x14ac:dyDescent="0.2">
      <c r="B217" s="183" t="s">
        <v>57</v>
      </c>
      <c r="C217" s="132" t="s">
        <v>92</v>
      </c>
      <c r="D217" s="15" t="s">
        <v>96</v>
      </c>
      <c r="E217" s="16" t="s">
        <v>62</v>
      </c>
      <c r="F217" s="131">
        <v>43264</v>
      </c>
      <c r="I217" s="136" t="s">
        <v>90</v>
      </c>
      <c r="AB217">
        <v>5</v>
      </c>
    </row>
    <row r="218" spans="2:28" x14ac:dyDescent="0.2">
      <c r="B218" s="13"/>
      <c r="C218" s="15"/>
      <c r="D218" s="15"/>
      <c r="E218" s="18"/>
      <c r="F218" s="19"/>
      <c r="I218" s="136" t="s">
        <v>90</v>
      </c>
      <c r="AB218">
        <v>6</v>
      </c>
    </row>
    <row r="219" spans="2:28" ht="25.5" x14ac:dyDescent="0.2">
      <c r="B219" s="20"/>
      <c r="C219" s="21" t="s">
        <v>87</v>
      </c>
      <c r="D219" s="213" t="s">
        <v>311</v>
      </c>
      <c r="E219" s="18"/>
      <c r="F219" s="19"/>
      <c r="I219" s="136" t="s">
        <v>90</v>
      </c>
      <c r="AB219">
        <v>7</v>
      </c>
    </row>
    <row r="220" spans="2:28" x14ac:dyDescent="0.2">
      <c r="B220" s="20"/>
      <c r="C220" s="21"/>
      <c r="D220" s="22"/>
      <c r="E220" s="18"/>
      <c r="F220" s="19"/>
      <c r="I220" s="136" t="s">
        <v>90</v>
      </c>
      <c r="AB220">
        <v>8</v>
      </c>
    </row>
    <row r="221" spans="2:28" ht="25.5" x14ac:dyDescent="0.2">
      <c r="B221" s="20"/>
      <c r="C221" s="21" t="s">
        <v>88</v>
      </c>
      <c r="D221" s="171" t="s">
        <v>312</v>
      </c>
      <c r="E221" s="18"/>
      <c r="F221" s="19"/>
      <c r="I221" s="136" t="s">
        <v>90</v>
      </c>
      <c r="AB221">
        <v>9</v>
      </c>
    </row>
    <row r="222" spans="2:28" ht="6" customHeight="1" x14ac:dyDescent="0.2">
      <c r="B222" s="20"/>
      <c r="C222" s="21"/>
      <c r="D222" s="22"/>
      <c r="E222" s="18"/>
      <c r="F222" s="19"/>
      <c r="I222" s="136" t="s">
        <v>90</v>
      </c>
      <c r="AB222">
        <v>10</v>
      </c>
    </row>
    <row r="223" spans="2:28" ht="51" x14ac:dyDescent="0.2">
      <c r="B223" s="20"/>
      <c r="C223" s="21" t="s">
        <v>3</v>
      </c>
      <c r="D223" s="171" t="s">
        <v>314</v>
      </c>
      <c r="E223" s="18"/>
      <c r="F223" s="19"/>
      <c r="I223" s="136" t="s">
        <v>90</v>
      </c>
      <c r="AB223">
        <v>11</v>
      </c>
    </row>
    <row r="224" spans="2:28" ht="6" customHeight="1" x14ac:dyDescent="0.2">
      <c r="B224" s="20"/>
      <c r="C224" s="21"/>
      <c r="D224" s="22"/>
      <c r="E224" s="18"/>
      <c r="F224" s="19"/>
      <c r="I224" s="136" t="s">
        <v>90</v>
      </c>
      <c r="AB224">
        <v>12</v>
      </c>
    </row>
    <row r="225" spans="2:28" x14ac:dyDescent="0.2">
      <c r="B225" s="20"/>
      <c r="C225" s="21" t="s">
        <v>168</v>
      </c>
      <c r="D225" s="171" t="s">
        <v>252</v>
      </c>
      <c r="E225" s="18"/>
      <c r="F225" s="19"/>
      <c r="I225" s="136" t="s">
        <v>90</v>
      </c>
      <c r="AB225">
        <v>13</v>
      </c>
    </row>
    <row r="226" spans="2:28" ht="13.5" customHeight="1" x14ac:dyDescent="0.2">
      <c r="B226" s="20"/>
      <c r="C226" s="21"/>
      <c r="D226" s="171" t="s">
        <v>315</v>
      </c>
      <c r="E226" s="18"/>
      <c r="F226" s="19"/>
      <c r="I226" s="136" t="s">
        <v>90</v>
      </c>
      <c r="AB226">
        <v>14</v>
      </c>
    </row>
    <row r="227" spans="2:28" x14ac:dyDescent="0.2">
      <c r="B227" s="20"/>
      <c r="C227" s="21"/>
      <c r="D227" s="22"/>
      <c r="E227" s="18"/>
      <c r="F227" s="19"/>
      <c r="I227" s="136" t="s">
        <v>90</v>
      </c>
      <c r="AB227">
        <v>15</v>
      </c>
    </row>
    <row r="228" spans="2:28" x14ac:dyDescent="0.2">
      <c r="B228" s="20"/>
      <c r="C228" s="23"/>
      <c r="D228" s="47"/>
      <c r="E228" s="18"/>
      <c r="F228" s="19"/>
      <c r="I228" s="136" t="s">
        <v>90</v>
      </c>
      <c r="AB228">
        <v>16</v>
      </c>
    </row>
    <row r="229" spans="2:28" x14ac:dyDescent="0.2">
      <c r="B229" s="24" t="s">
        <v>101</v>
      </c>
      <c r="C229" s="16" t="s">
        <v>103</v>
      </c>
      <c r="D229" s="48" t="s">
        <v>167</v>
      </c>
      <c r="E229" s="15" t="s">
        <v>166</v>
      </c>
      <c r="F229" s="17" t="s">
        <v>23</v>
      </c>
      <c r="I229" s="136" t="s">
        <v>90</v>
      </c>
      <c r="AB229">
        <v>17</v>
      </c>
    </row>
    <row r="230" spans="2:28" ht="25.5" x14ac:dyDescent="0.2">
      <c r="B230" s="214" t="s">
        <v>257</v>
      </c>
      <c r="C230" s="26">
        <v>1</v>
      </c>
      <c r="D230" s="171" t="s">
        <v>313</v>
      </c>
      <c r="E230" s="219">
        <v>43264</v>
      </c>
      <c r="F230" s="219">
        <v>43264</v>
      </c>
      <c r="I230" s="136" t="s">
        <v>90</v>
      </c>
      <c r="AB230">
        <v>18</v>
      </c>
    </row>
    <row r="231" spans="2:28" x14ac:dyDescent="0.2">
      <c r="B231" s="25"/>
      <c r="C231" s="26"/>
      <c r="D231" s="22"/>
      <c r="E231" s="27"/>
      <c r="F231" s="28"/>
      <c r="I231" s="136" t="s">
        <v>90</v>
      </c>
      <c r="AB231">
        <v>19</v>
      </c>
    </row>
    <row r="232" spans="2:28" x14ac:dyDescent="0.2">
      <c r="B232" s="25"/>
      <c r="C232" s="26"/>
      <c r="D232" s="22"/>
      <c r="E232" s="27"/>
      <c r="F232" s="28"/>
      <c r="I232" s="136" t="s">
        <v>90</v>
      </c>
      <c r="AB232">
        <v>20</v>
      </c>
    </row>
    <row r="233" spans="2:28" x14ac:dyDescent="0.2">
      <c r="B233" s="25"/>
      <c r="C233" s="26"/>
      <c r="D233" s="22"/>
      <c r="E233" s="27"/>
      <c r="F233" s="28"/>
      <c r="I233" s="136" t="s">
        <v>90</v>
      </c>
      <c r="AB233">
        <v>21</v>
      </c>
    </row>
    <row r="234" spans="2:28" ht="13.5" thickBot="1" x14ac:dyDescent="0.25">
      <c r="B234" s="172"/>
      <c r="C234" s="30"/>
      <c r="D234" s="31"/>
      <c r="E234" s="32"/>
      <c r="F234" s="33"/>
      <c r="I234" s="136" t="s">
        <v>90</v>
      </c>
      <c r="AB234">
        <v>22</v>
      </c>
    </row>
    <row r="235" spans="2:28" ht="13.5" thickBot="1" x14ac:dyDescent="0.25">
      <c r="B235" s="12"/>
      <c r="F235" s="180"/>
      <c r="I235" s="136" t="s">
        <v>90</v>
      </c>
      <c r="AB235">
        <v>23</v>
      </c>
    </row>
    <row r="236" spans="2:28" ht="15.75" thickBot="1" x14ac:dyDescent="0.25">
      <c r="B236" s="162" t="s">
        <v>102</v>
      </c>
      <c r="C236" s="163">
        <v>148</v>
      </c>
      <c r="D236" s="210" t="s">
        <v>316</v>
      </c>
      <c r="E236" s="165" t="s">
        <v>51</v>
      </c>
      <c r="F236" s="166" t="s">
        <v>233</v>
      </c>
      <c r="I236" s="136" t="s">
        <v>90</v>
      </c>
      <c r="AB236">
        <v>24</v>
      </c>
    </row>
    <row r="237" spans="2:28" ht="12.75" customHeight="1" x14ac:dyDescent="0.2">
      <c r="B237" s="186" t="s">
        <v>206</v>
      </c>
      <c r="C237" s="211">
        <v>7</v>
      </c>
      <c r="D237" s="187"/>
      <c r="E237" s="21"/>
      <c r="F237" s="188"/>
      <c r="I237" s="136" t="s">
        <v>90</v>
      </c>
      <c r="AB237">
        <v>25</v>
      </c>
    </row>
    <row r="238" spans="2:28" x14ac:dyDescent="0.2">
      <c r="B238" s="13" t="s">
        <v>39</v>
      </c>
      <c r="C238" s="131">
        <v>43264</v>
      </c>
      <c r="D238" s="15" t="str">
        <f>IF(OR(C241="",C242=""),"",VLOOKUP(CONCATENATE(C241," - ",C242),Exposure,2))</f>
        <v>Y</v>
      </c>
      <c r="E238" s="16" t="s">
        <v>126</v>
      </c>
      <c r="F238" s="113">
        <v>1</v>
      </c>
      <c r="I238" s="136" t="s">
        <v>90</v>
      </c>
      <c r="AB238">
        <v>1</v>
      </c>
    </row>
    <row r="239" spans="2:28" x14ac:dyDescent="0.2">
      <c r="B239" s="13" t="s">
        <v>84</v>
      </c>
      <c r="C239" s="214" t="s">
        <v>257</v>
      </c>
      <c r="D239" s="15" t="s">
        <v>117</v>
      </c>
      <c r="E239" s="16" t="s">
        <v>56</v>
      </c>
      <c r="F239" s="133" t="s">
        <v>261</v>
      </c>
      <c r="I239" s="136" t="s">
        <v>90</v>
      </c>
    </row>
    <row r="240" spans="2:28" x14ac:dyDescent="0.2">
      <c r="B240" s="13" t="s">
        <v>85</v>
      </c>
      <c r="C240" s="201" t="s">
        <v>231</v>
      </c>
      <c r="D240" s="18"/>
      <c r="E240" s="16" t="s">
        <v>89</v>
      </c>
      <c r="F240" s="133" t="s">
        <v>99</v>
      </c>
      <c r="I240" s="136" t="s">
        <v>90</v>
      </c>
      <c r="AB240">
        <v>2</v>
      </c>
    </row>
    <row r="241" spans="2:28" x14ac:dyDescent="0.2">
      <c r="B241" s="13" t="s">
        <v>44</v>
      </c>
      <c r="C241" s="132" t="s">
        <v>91</v>
      </c>
      <c r="D241" s="49" t="str">
        <f>IF(C241="","WARNING - Please enter a Probability.","")</f>
        <v/>
      </c>
      <c r="E241" s="16" t="s">
        <v>60</v>
      </c>
      <c r="F241" s="133" t="s">
        <v>100</v>
      </c>
      <c r="I241" s="136" t="s">
        <v>90</v>
      </c>
      <c r="AB241">
        <v>3</v>
      </c>
    </row>
    <row r="242" spans="2:28" x14ac:dyDescent="0.2">
      <c r="B242" s="13" t="s">
        <v>50</v>
      </c>
      <c r="C242" s="132" t="s">
        <v>330</v>
      </c>
      <c r="D242" s="15" t="s">
        <v>93</v>
      </c>
      <c r="E242" s="16" t="s">
        <v>61</v>
      </c>
      <c r="F242" s="131">
        <v>43264</v>
      </c>
      <c r="I242" s="136" t="s">
        <v>90</v>
      </c>
      <c r="AB242">
        <v>4</v>
      </c>
    </row>
    <row r="243" spans="2:28" ht="25.5" x14ac:dyDescent="0.2">
      <c r="B243" s="183" t="s">
        <v>57</v>
      </c>
      <c r="C243" s="132" t="s">
        <v>92</v>
      </c>
      <c r="D243" s="15" t="s">
        <v>96</v>
      </c>
      <c r="E243" s="16" t="s">
        <v>62</v>
      </c>
      <c r="F243" s="131">
        <v>43264</v>
      </c>
      <c r="I243" s="136" t="s">
        <v>90</v>
      </c>
      <c r="AB243">
        <v>5</v>
      </c>
    </row>
    <row r="244" spans="2:28" x14ac:dyDescent="0.2">
      <c r="B244" s="13"/>
      <c r="C244" s="15"/>
      <c r="D244" s="15"/>
      <c r="E244" s="18"/>
      <c r="F244" s="19"/>
      <c r="I244" s="136" t="s">
        <v>90</v>
      </c>
      <c r="AB244">
        <v>6</v>
      </c>
    </row>
    <row r="245" spans="2:28" x14ac:dyDescent="0.2">
      <c r="B245" s="20"/>
      <c r="C245" s="21" t="s">
        <v>87</v>
      </c>
      <c r="D245" s="213" t="s">
        <v>317</v>
      </c>
      <c r="E245" s="18"/>
      <c r="F245" s="19"/>
      <c r="I245" s="136" t="s">
        <v>90</v>
      </c>
      <c r="AB245">
        <v>7</v>
      </c>
    </row>
    <row r="246" spans="2:28" x14ac:dyDescent="0.2">
      <c r="B246" s="20"/>
      <c r="C246" s="21"/>
      <c r="D246" s="22"/>
      <c r="E246" s="18"/>
      <c r="F246" s="19"/>
      <c r="I246" s="136" t="s">
        <v>90</v>
      </c>
      <c r="AB246">
        <v>8</v>
      </c>
    </row>
    <row r="247" spans="2:28" ht="25.5" x14ac:dyDescent="0.2">
      <c r="B247" s="20"/>
      <c r="C247" s="21" t="s">
        <v>88</v>
      </c>
      <c r="D247" s="171" t="s">
        <v>318</v>
      </c>
      <c r="E247" s="18"/>
      <c r="F247" s="19"/>
      <c r="I247" s="136" t="s">
        <v>90</v>
      </c>
      <c r="AB247">
        <v>9</v>
      </c>
    </row>
    <row r="248" spans="2:28" ht="6" customHeight="1" x14ac:dyDescent="0.2">
      <c r="B248" s="20"/>
      <c r="C248" s="21"/>
      <c r="D248" s="22"/>
      <c r="E248" s="18"/>
      <c r="F248" s="19"/>
      <c r="I248" s="136" t="s">
        <v>90</v>
      </c>
      <c r="AB248">
        <v>10</v>
      </c>
    </row>
    <row r="249" spans="2:28" ht="25.5" x14ac:dyDescent="0.2">
      <c r="B249" s="20"/>
      <c r="C249" s="21" t="s">
        <v>3</v>
      </c>
      <c r="D249" s="171" t="s">
        <v>319</v>
      </c>
      <c r="E249" s="18"/>
      <c r="F249" s="19"/>
      <c r="I249" s="136" t="s">
        <v>90</v>
      </c>
      <c r="AB249">
        <v>11</v>
      </c>
    </row>
    <row r="250" spans="2:28" ht="6" customHeight="1" x14ac:dyDescent="0.2">
      <c r="B250" s="20"/>
      <c r="C250" s="21"/>
      <c r="D250" s="22"/>
      <c r="E250" s="18"/>
      <c r="F250" s="19"/>
      <c r="I250" s="136" t="s">
        <v>90</v>
      </c>
      <c r="AB250">
        <v>12</v>
      </c>
    </row>
    <row r="251" spans="2:28" x14ac:dyDescent="0.2">
      <c r="B251" s="20"/>
      <c r="C251" s="21" t="s">
        <v>168</v>
      </c>
      <c r="D251" s="171" t="s">
        <v>252</v>
      </c>
      <c r="E251" s="18"/>
      <c r="F251" s="19"/>
      <c r="I251" s="136" t="s">
        <v>90</v>
      </c>
      <c r="AB251">
        <v>13</v>
      </c>
    </row>
    <row r="252" spans="2:28" ht="14.25" customHeight="1" x14ac:dyDescent="0.2">
      <c r="B252" s="20"/>
      <c r="C252" s="21"/>
      <c r="D252" s="171" t="s">
        <v>320</v>
      </c>
      <c r="E252" s="18"/>
      <c r="F252" s="19"/>
      <c r="I252" s="136" t="s">
        <v>90</v>
      </c>
      <c r="AB252">
        <v>14</v>
      </c>
    </row>
    <row r="253" spans="2:28" x14ac:dyDescent="0.2">
      <c r="B253" s="20"/>
      <c r="C253" s="21"/>
      <c r="D253" s="22"/>
      <c r="E253" s="18"/>
      <c r="F253" s="19"/>
      <c r="I253" s="136" t="s">
        <v>90</v>
      </c>
      <c r="AB253">
        <v>15</v>
      </c>
    </row>
    <row r="254" spans="2:28" x14ac:dyDescent="0.2">
      <c r="B254" s="20"/>
      <c r="C254" s="23"/>
      <c r="D254" s="47"/>
      <c r="E254" s="18"/>
      <c r="F254" s="19"/>
      <c r="I254" s="136" t="s">
        <v>90</v>
      </c>
      <c r="AB254">
        <v>16</v>
      </c>
    </row>
    <row r="255" spans="2:28" x14ac:dyDescent="0.2">
      <c r="B255" s="24" t="s">
        <v>101</v>
      </c>
      <c r="C255" s="16" t="s">
        <v>103</v>
      </c>
      <c r="D255" s="48" t="s">
        <v>167</v>
      </c>
      <c r="E255" s="15" t="s">
        <v>166</v>
      </c>
      <c r="F255" s="17" t="s">
        <v>23</v>
      </c>
      <c r="I255" s="136" t="s">
        <v>90</v>
      </c>
      <c r="AB255">
        <v>17</v>
      </c>
    </row>
    <row r="256" spans="2:28" ht="25.5" x14ac:dyDescent="0.2">
      <c r="B256" s="214" t="s">
        <v>257</v>
      </c>
      <c r="C256" s="26">
        <v>1</v>
      </c>
      <c r="D256" s="22" t="s">
        <v>321</v>
      </c>
      <c r="E256" s="219">
        <v>43264</v>
      </c>
      <c r="F256" s="219">
        <v>43264</v>
      </c>
      <c r="I256" s="136" t="s">
        <v>90</v>
      </c>
      <c r="AB256">
        <v>18</v>
      </c>
    </row>
    <row r="257" spans="2:28" x14ac:dyDescent="0.2">
      <c r="B257" s="25"/>
      <c r="C257" s="26"/>
      <c r="D257" s="22"/>
      <c r="E257" s="27"/>
      <c r="F257" s="28"/>
      <c r="I257" s="136" t="s">
        <v>90</v>
      </c>
      <c r="AB257">
        <v>19</v>
      </c>
    </row>
    <row r="258" spans="2:28" x14ac:dyDescent="0.2">
      <c r="B258" s="25"/>
      <c r="C258" s="26"/>
      <c r="D258" s="22"/>
      <c r="E258" s="27"/>
      <c r="F258" s="28"/>
      <c r="I258" s="136" t="s">
        <v>90</v>
      </c>
      <c r="AB258">
        <v>20</v>
      </c>
    </row>
    <row r="259" spans="2:28" x14ac:dyDescent="0.2">
      <c r="B259" s="25"/>
      <c r="C259" s="26"/>
      <c r="D259" s="22"/>
      <c r="E259" s="27"/>
      <c r="F259" s="28"/>
      <c r="I259" s="136" t="s">
        <v>90</v>
      </c>
      <c r="AB259">
        <v>21</v>
      </c>
    </row>
    <row r="260" spans="2:28" ht="13.5" thickBot="1" x14ac:dyDescent="0.25">
      <c r="B260" s="172"/>
      <c r="C260" s="30"/>
      <c r="D260" s="31"/>
      <c r="E260" s="32"/>
      <c r="F260" s="33"/>
      <c r="I260" s="136" t="s">
        <v>90</v>
      </c>
      <c r="AB260">
        <v>22</v>
      </c>
    </row>
    <row r="261" spans="2:28" ht="13.5" thickBot="1" x14ac:dyDescent="0.25">
      <c r="B261" s="12"/>
      <c r="F261" s="180"/>
      <c r="I261" s="136" t="s">
        <v>90</v>
      </c>
      <c r="AB261">
        <v>23</v>
      </c>
    </row>
    <row r="262" spans="2:28" ht="13.5" thickBot="1" x14ac:dyDescent="0.25">
      <c r="B262" s="162" t="s">
        <v>102</v>
      </c>
      <c r="C262" s="163">
        <v>149</v>
      </c>
      <c r="D262" s="164" t="s">
        <v>322</v>
      </c>
      <c r="E262" s="165" t="s">
        <v>51</v>
      </c>
      <c r="F262" s="166" t="s">
        <v>97</v>
      </c>
      <c r="I262" s="136" t="s">
        <v>90</v>
      </c>
      <c r="AB262">
        <v>24</v>
      </c>
    </row>
    <row r="263" spans="2:28" ht="13.5" customHeight="1" x14ac:dyDescent="0.2">
      <c r="B263" s="186" t="s">
        <v>206</v>
      </c>
      <c r="C263" s="211">
        <v>8</v>
      </c>
      <c r="D263" s="187"/>
      <c r="E263" s="21"/>
      <c r="F263" s="188"/>
      <c r="I263" s="136" t="s">
        <v>90</v>
      </c>
      <c r="AB263">
        <v>25</v>
      </c>
    </row>
    <row r="264" spans="2:28" x14ac:dyDescent="0.2">
      <c r="B264" s="13" t="s">
        <v>39</v>
      </c>
      <c r="C264" s="131">
        <v>43264</v>
      </c>
      <c r="D264" s="15" t="str">
        <f>IF(OR(C267="",C268=""),"",VLOOKUP(CONCATENATE(C267," - ",C268),Exposure,2))</f>
        <v>R</v>
      </c>
      <c r="E264" s="16" t="s">
        <v>126</v>
      </c>
      <c r="F264" s="113">
        <v>1</v>
      </c>
      <c r="I264" s="136" t="s">
        <v>90</v>
      </c>
      <c r="AB264">
        <v>1</v>
      </c>
    </row>
    <row r="265" spans="2:28" x14ac:dyDescent="0.2">
      <c r="B265" s="13" t="s">
        <v>84</v>
      </c>
      <c r="C265" s="214" t="s">
        <v>257</v>
      </c>
      <c r="D265" s="15" t="s">
        <v>117</v>
      </c>
      <c r="E265" s="16" t="s">
        <v>56</v>
      </c>
      <c r="F265" s="133" t="s">
        <v>133</v>
      </c>
      <c r="I265" s="136" t="s">
        <v>90</v>
      </c>
    </row>
    <row r="266" spans="2:28" x14ac:dyDescent="0.2">
      <c r="B266" s="13" t="s">
        <v>85</v>
      </c>
      <c r="C266" s="201" t="s">
        <v>231</v>
      </c>
      <c r="D266" s="18"/>
      <c r="E266" s="16" t="s">
        <v>89</v>
      </c>
      <c r="F266" s="133" t="s">
        <v>133</v>
      </c>
      <c r="I266" s="136" t="s">
        <v>90</v>
      </c>
      <c r="AB266">
        <v>2</v>
      </c>
    </row>
    <row r="267" spans="2:28" x14ac:dyDescent="0.2">
      <c r="B267" s="13" t="s">
        <v>44</v>
      </c>
      <c r="C267" s="132" t="s">
        <v>260</v>
      </c>
      <c r="D267" s="49" t="str">
        <f>IF(C267="","WARNING - Please enter a Probability.","")</f>
        <v/>
      </c>
      <c r="E267" s="16" t="s">
        <v>60</v>
      </c>
      <c r="F267" s="133" t="s">
        <v>100</v>
      </c>
      <c r="I267" s="136" t="s">
        <v>90</v>
      </c>
      <c r="AB267">
        <v>3</v>
      </c>
    </row>
    <row r="268" spans="2:28" x14ac:dyDescent="0.2">
      <c r="B268" s="13" t="s">
        <v>50</v>
      </c>
      <c r="C268" s="132" t="s">
        <v>260</v>
      </c>
      <c r="D268" s="15" t="s">
        <v>93</v>
      </c>
      <c r="E268" s="16" t="s">
        <v>61</v>
      </c>
      <c r="F268" s="131">
        <v>43264</v>
      </c>
      <c r="I268" s="136" t="s">
        <v>90</v>
      </c>
      <c r="AB268">
        <v>4</v>
      </c>
    </row>
    <row r="269" spans="2:28" ht="25.5" x14ac:dyDescent="0.2">
      <c r="B269" s="183" t="s">
        <v>57</v>
      </c>
      <c r="C269" s="132" t="s">
        <v>92</v>
      </c>
      <c r="D269" s="15" t="s">
        <v>96</v>
      </c>
      <c r="E269" s="16" t="s">
        <v>62</v>
      </c>
      <c r="F269" s="131">
        <v>43264</v>
      </c>
      <c r="I269" s="136" t="s">
        <v>90</v>
      </c>
      <c r="AB269">
        <v>5</v>
      </c>
    </row>
    <row r="270" spans="2:28" x14ac:dyDescent="0.2">
      <c r="B270" s="13"/>
      <c r="C270" s="15"/>
      <c r="D270" s="15"/>
      <c r="E270" s="18"/>
      <c r="F270" s="19"/>
      <c r="I270" s="136" t="s">
        <v>90</v>
      </c>
      <c r="AB270">
        <v>6</v>
      </c>
    </row>
    <row r="271" spans="2:28" ht="25.5" x14ac:dyDescent="0.2">
      <c r="B271" s="20"/>
      <c r="C271" s="21" t="s">
        <v>87</v>
      </c>
      <c r="D271" s="171" t="s">
        <v>323</v>
      </c>
      <c r="E271" s="18"/>
      <c r="F271" s="19"/>
      <c r="I271" s="136" t="s">
        <v>90</v>
      </c>
      <c r="AB271">
        <v>7</v>
      </c>
    </row>
    <row r="272" spans="2:28" x14ac:dyDescent="0.2">
      <c r="B272" s="20"/>
      <c r="C272" s="21"/>
      <c r="D272" s="22"/>
      <c r="E272" s="18"/>
      <c r="F272" s="19"/>
      <c r="I272" s="136" t="s">
        <v>90</v>
      </c>
      <c r="AB272">
        <v>8</v>
      </c>
    </row>
    <row r="273" spans="2:28" ht="25.5" x14ac:dyDescent="0.2">
      <c r="B273" s="20"/>
      <c r="C273" s="21" t="s">
        <v>88</v>
      </c>
      <c r="D273" s="171" t="s">
        <v>324</v>
      </c>
      <c r="E273" s="18"/>
      <c r="F273" s="19"/>
      <c r="I273" s="136" t="s">
        <v>90</v>
      </c>
      <c r="AB273">
        <v>9</v>
      </c>
    </row>
    <row r="274" spans="2:28" ht="6" customHeight="1" x14ac:dyDescent="0.2">
      <c r="B274" s="20"/>
      <c r="C274" s="21"/>
      <c r="D274" s="22"/>
      <c r="E274" s="18"/>
      <c r="F274" s="19"/>
      <c r="I274" s="136" t="s">
        <v>90</v>
      </c>
      <c r="AB274">
        <v>10</v>
      </c>
    </row>
    <row r="275" spans="2:28" ht="38.25" x14ac:dyDescent="0.2">
      <c r="B275" s="20"/>
      <c r="C275" s="21" t="s">
        <v>3</v>
      </c>
      <c r="D275" s="171" t="s">
        <v>325</v>
      </c>
      <c r="E275" s="18"/>
      <c r="F275" s="19"/>
      <c r="I275" s="136" t="s">
        <v>90</v>
      </c>
      <c r="AB275">
        <v>11</v>
      </c>
    </row>
    <row r="276" spans="2:28" ht="6" customHeight="1" x14ac:dyDescent="0.2">
      <c r="B276" s="20"/>
      <c r="C276" s="21"/>
      <c r="D276" s="22"/>
      <c r="E276" s="18"/>
      <c r="F276" s="19"/>
      <c r="I276" s="136" t="s">
        <v>90</v>
      </c>
      <c r="AB276">
        <v>12</v>
      </c>
    </row>
    <row r="277" spans="2:28" x14ac:dyDescent="0.2">
      <c r="B277" s="20"/>
      <c r="C277" s="21" t="s">
        <v>168</v>
      </c>
      <c r="D277" s="171" t="s">
        <v>252</v>
      </c>
      <c r="E277" s="18"/>
      <c r="F277" s="19"/>
      <c r="I277" s="136" t="s">
        <v>90</v>
      </c>
      <c r="AB277">
        <v>13</v>
      </c>
    </row>
    <row r="278" spans="2:28" ht="28.5" customHeight="1" x14ac:dyDescent="0.2">
      <c r="B278" s="20"/>
      <c r="C278" s="21"/>
      <c r="D278" s="171" t="s">
        <v>326</v>
      </c>
      <c r="E278" s="18"/>
      <c r="F278" s="19"/>
      <c r="I278" s="136" t="s">
        <v>90</v>
      </c>
      <c r="AB278">
        <v>14</v>
      </c>
    </row>
    <row r="279" spans="2:28" x14ac:dyDescent="0.2">
      <c r="B279" s="20"/>
      <c r="C279" s="21"/>
      <c r="D279" s="22"/>
      <c r="E279" s="18"/>
      <c r="F279" s="19"/>
      <c r="I279" s="136" t="s">
        <v>90</v>
      </c>
      <c r="AB279">
        <v>15</v>
      </c>
    </row>
    <row r="280" spans="2:28" x14ac:dyDescent="0.2">
      <c r="B280" s="20"/>
      <c r="C280" s="23"/>
      <c r="D280" s="47"/>
      <c r="E280" s="18"/>
      <c r="F280" s="19"/>
      <c r="I280" s="136" t="s">
        <v>90</v>
      </c>
      <c r="AB280">
        <v>16</v>
      </c>
    </row>
    <row r="281" spans="2:28" x14ac:dyDescent="0.2">
      <c r="B281" s="24" t="s">
        <v>101</v>
      </c>
      <c r="C281" s="16" t="s">
        <v>103</v>
      </c>
      <c r="D281" s="48" t="s">
        <v>167</v>
      </c>
      <c r="E281" s="15" t="s">
        <v>166</v>
      </c>
      <c r="F281" s="17" t="s">
        <v>23</v>
      </c>
      <c r="I281" s="136" t="s">
        <v>90</v>
      </c>
      <c r="AB281">
        <v>17</v>
      </c>
    </row>
    <row r="282" spans="2:28" ht="25.5" x14ac:dyDescent="0.2">
      <c r="B282" s="214" t="s">
        <v>257</v>
      </c>
      <c r="C282" s="26">
        <v>1</v>
      </c>
      <c r="D282" s="171" t="s">
        <v>327</v>
      </c>
      <c r="E282" s="131">
        <v>43264</v>
      </c>
      <c r="F282" s="131">
        <v>43264</v>
      </c>
      <c r="I282" s="136" t="s">
        <v>90</v>
      </c>
      <c r="AB282">
        <v>18</v>
      </c>
    </row>
    <row r="283" spans="2:28" x14ac:dyDescent="0.2">
      <c r="B283" s="25"/>
      <c r="C283" s="26"/>
      <c r="D283" s="22"/>
      <c r="E283" s="27"/>
      <c r="F283" s="28"/>
      <c r="I283" s="136" t="s">
        <v>90</v>
      </c>
      <c r="AB283">
        <v>19</v>
      </c>
    </row>
    <row r="284" spans="2:28" x14ac:dyDescent="0.2">
      <c r="B284" s="25"/>
      <c r="C284" s="26"/>
      <c r="D284" s="22"/>
      <c r="E284" s="27"/>
      <c r="F284" s="28"/>
      <c r="I284" s="136" t="s">
        <v>90</v>
      </c>
      <c r="AB284">
        <v>20</v>
      </c>
    </row>
    <row r="285" spans="2:28" x14ac:dyDescent="0.2">
      <c r="B285" s="25"/>
      <c r="C285" s="26"/>
      <c r="D285" s="22"/>
      <c r="E285" s="27"/>
      <c r="F285" s="28"/>
      <c r="I285" s="136" t="s">
        <v>90</v>
      </c>
      <c r="AB285">
        <v>21</v>
      </c>
    </row>
    <row r="286" spans="2:28" ht="13.5" thickBot="1" x14ac:dyDescent="0.25">
      <c r="B286" s="172"/>
      <c r="C286" s="30"/>
      <c r="D286" s="31"/>
      <c r="E286" s="32"/>
      <c r="F286" s="33"/>
      <c r="I286" s="136" t="s">
        <v>90</v>
      </c>
      <c r="AB286">
        <v>22</v>
      </c>
    </row>
    <row r="287" spans="2:28" ht="13.5" thickBot="1" x14ac:dyDescent="0.25">
      <c r="B287" s="12"/>
      <c r="F287" s="180"/>
      <c r="I287" s="136" t="s">
        <v>90</v>
      </c>
      <c r="AB287">
        <v>23</v>
      </c>
    </row>
    <row r="288" spans="2:28" ht="13.5" thickBot="1" x14ac:dyDescent="0.25">
      <c r="B288" s="162" t="s">
        <v>102</v>
      </c>
      <c r="C288" s="163">
        <v>150</v>
      </c>
      <c r="D288" s="164" t="s">
        <v>328</v>
      </c>
      <c r="E288" s="165" t="s">
        <v>51</v>
      </c>
      <c r="F288" s="166" t="s">
        <v>97</v>
      </c>
      <c r="I288" s="136" t="s">
        <v>90</v>
      </c>
      <c r="AB288">
        <v>24</v>
      </c>
    </row>
    <row r="289" spans="2:28" ht="14.25" customHeight="1" x14ac:dyDescent="0.2">
      <c r="B289" s="186" t="s">
        <v>206</v>
      </c>
      <c r="C289" s="211">
        <v>11</v>
      </c>
      <c r="D289" s="187"/>
      <c r="E289" s="21"/>
      <c r="F289" s="188"/>
      <c r="I289" s="136" t="s">
        <v>90</v>
      </c>
      <c r="AB289">
        <v>25</v>
      </c>
    </row>
    <row r="290" spans="2:28" x14ac:dyDescent="0.2">
      <c r="B290" s="13" t="s">
        <v>39</v>
      </c>
      <c r="C290" s="131">
        <v>43264</v>
      </c>
      <c r="D290" s="15" t="str">
        <f>IF(OR(C293="",C294=""),"",VLOOKUP(CONCATENATE(C293," - ",C294),Exposure,2))</f>
        <v>Y</v>
      </c>
      <c r="E290" s="16" t="s">
        <v>126</v>
      </c>
      <c r="F290" s="113">
        <v>1</v>
      </c>
      <c r="I290" s="136" t="s">
        <v>90</v>
      </c>
      <c r="AB290">
        <v>1</v>
      </c>
    </row>
    <row r="291" spans="2:28" x14ac:dyDescent="0.2">
      <c r="B291" s="13" t="s">
        <v>84</v>
      </c>
      <c r="C291" s="214" t="s">
        <v>257</v>
      </c>
      <c r="D291" s="15" t="s">
        <v>117</v>
      </c>
      <c r="E291" s="16" t="s">
        <v>56</v>
      </c>
      <c r="F291" s="133" t="s">
        <v>293</v>
      </c>
      <c r="I291" s="136" t="s">
        <v>90</v>
      </c>
    </row>
    <row r="292" spans="2:28" x14ac:dyDescent="0.2">
      <c r="B292" s="13" t="s">
        <v>85</v>
      </c>
      <c r="C292" s="201" t="s">
        <v>231</v>
      </c>
      <c r="D292" s="18"/>
      <c r="E292" s="16" t="s">
        <v>89</v>
      </c>
      <c r="F292" s="133" t="s">
        <v>133</v>
      </c>
      <c r="I292" s="136" t="s">
        <v>90</v>
      </c>
      <c r="AB292">
        <v>2</v>
      </c>
    </row>
    <row r="293" spans="2:28" x14ac:dyDescent="0.2">
      <c r="B293" s="13" t="s">
        <v>44</v>
      </c>
      <c r="C293" s="132" t="s">
        <v>232</v>
      </c>
      <c r="D293" s="49" t="str">
        <f>IF(C293="","WARNING - Please enter a Probability.","")</f>
        <v/>
      </c>
      <c r="E293" s="16" t="s">
        <v>60</v>
      </c>
      <c r="F293" s="133" t="s">
        <v>100</v>
      </c>
      <c r="I293" s="136" t="s">
        <v>90</v>
      </c>
      <c r="AB293">
        <v>3</v>
      </c>
    </row>
    <row r="294" spans="2:28" x14ac:dyDescent="0.2">
      <c r="B294" s="13" t="s">
        <v>50</v>
      </c>
      <c r="C294" s="132" t="s">
        <v>232</v>
      </c>
      <c r="D294" s="15" t="s">
        <v>93</v>
      </c>
      <c r="E294" s="16" t="s">
        <v>61</v>
      </c>
      <c r="F294" s="131">
        <v>43264</v>
      </c>
      <c r="I294" s="136" t="s">
        <v>90</v>
      </c>
      <c r="AB294">
        <v>4</v>
      </c>
    </row>
    <row r="295" spans="2:28" ht="25.5" x14ac:dyDescent="0.2">
      <c r="B295" s="183" t="s">
        <v>57</v>
      </c>
      <c r="C295" s="132" t="s">
        <v>92</v>
      </c>
      <c r="D295" s="15" t="s">
        <v>96</v>
      </c>
      <c r="E295" s="16" t="s">
        <v>62</v>
      </c>
      <c r="F295" s="131">
        <v>43264</v>
      </c>
      <c r="I295" s="136" t="s">
        <v>90</v>
      </c>
      <c r="AB295">
        <v>5</v>
      </c>
    </row>
    <row r="296" spans="2:28" x14ac:dyDescent="0.2">
      <c r="B296" s="13"/>
      <c r="C296" s="15"/>
      <c r="D296" s="15"/>
      <c r="E296" s="18"/>
      <c r="F296" s="19"/>
      <c r="I296" s="136" t="s">
        <v>90</v>
      </c>
      <c r="AB296">
        <v>6</v>
      </c>
    </row>
    <row r="297" spans="2:28" ht="25.5" x14ac:dyDescent="0.2">
      <c r="B297" s="20"/>
      <c r="C297" s="21" t="s">
        <v>87</v>
      </c>
      <c r="D297" s="213" t="s">
        <v>331</v>
      </c>
      <c r="E297" s="18"/>
      <c r="F297" s="19"/>
      <c r="I297" s="136" t="s">
        <v>90</v>
      </c>
      <c r="AB297">
        <v>7</v>
      </c>
    </row>
    <row r="298" spans="2:28" x14ac:dyDescent="0.2">
      <c r="B298" s="20"/>
      <c r="C298" s="21"/>
      <c r="D298" s="22"/>
      <c r="E298" s="18"/>
      <c r="F298" s="19"/>
      <c r="I298" s="136" t="s">
        <v>90</v>
      </c>
      <c r="AB298">
        <v>8</v>
      </c>
    </row>
    <row r="299" spans="2:28" x14ac:dyDescent="0.2">
      <c r="B299" s="20"/>
      <c r="C299" s="21" t="s">
        <v>88</v>
      </c>
      <c r="D299" s="171" t="s">
        <v>332</v>
      </c>
      <c r="E299" s="18"/>
      <c r="F299" s="19"/>
      <c r="I299" s="136" t="s">
        <v>90</v>
      </c>
      <c r="AB299">
        <v>9</v>
      </c>
    </row>
    <row r="300" spans="2:28" ht="6" customHeight="1" x14ac:dyDescent="0.2">
      <c r="B300" s="20"/>
      <c r="C300" s="21"/>
      <c r="D300" s="22"/>
      <c r="E300" s="18"/>
      <c r="F300" s="19"/>
      <c r="I300" s="136" t="s">
        <v>90</v>
      </c>
      <c r="AB300">
        <v>10</v>
      </c>
    </row>
    <row r="301" spans="2:28" ht="38.25" x14ac:dyDescent="0.2">
      <c r="B301" s="20"/>
      <c r="C301" s="21" t="s">
        <v>3</v>
      </c>
      <c r="D301" s="171" t="s">
        <v>333</v>
      </c>
      <c r="E301" s="18"/>
      <c r="F301" s="19"/>
      <c r="I301" s="136" t="s">
        <v>90</v>
      </c>
      <c r="AB301">
        <v>11</v>
      </c>
    </row>
    <row r="302" spans="2:28" ht="6" customHeight="1" x14ac:dyDescent="0.2">
      <c r="B302" s="20"/>
      <c r="C302" s="21"/>
      <c r="D302" s="22"/>
      <c r="E302" s="18"/>
      <c r="F302" s="19"/>
      <c r="I302" s="136" t="s">
        <v>90</v>
      </c>
      <c r="AB302">
        <v>12</v>
      </c>
    </row>
    <row r="303" spans="2:28" x14ac:dyDescent="0.2">
      <c r="B303" s="20"/>
      <c r="C303" s="21" t="s">
        <v>168</v>
      </c>
      <c r="D303" s="171" t="s">
        <v>252</v>
      </c>
      <c r="E303" s="18"/>
      <c r="F303" s="19"/>
      <c r="I303" s="136" t="s">
        <v>90</v>
      </c>
      <c r="AB303">
        <v>13</v>
      </c>
    </row>
    <row r="304" spans="2:28" ht="13.5" customHeight="1" x14ac:dyDescent="0.2">
      <c r="B304" s="20"/>
      <c r="C304" s="21"/>
      <c r="D304" s="171" t="s">
        <v>334</v>
      </c>
      <c r="E304" s="18"/>
      <c r="F304" s="19"/>
      <c r="I304" s="136" t="s">
        <v>90</v>
      </c>
      <c r="AB304">
        <v>14</v>
      </c>
    </row>
    <row r="305" spans="2:28" x14ac:dyDescent="0.2">
      <c r="B305" s="20"/>
      <c r="C305" s="21"/>
      <c r="D305" s="22"/>
      <c r="E305" s="18"/>
      <c r="F305" s="19"/>
      <c r="I305" s="136" t="s">
        <v>90</v>
      </c>
      <c r="AB305">
        <v>15</v>
      </c>
    </row>
    <row r="306" spans="2:28" x14ac:dyDescent="0.2">
      <c r="B306" s="20"/>
      <c r="C306" s="23"/>
      <c r="D306" s="47"/>
      <c r="E306" s="18"/>
      <c r="F306" s="19"/>
      <c r="I306" s="136" t="s">
        <v>90</v>
      </c>
      <c r="AB306">
        <v>16</v>
      </c>
    </row>
    <row r="307" spans="2:28" x14ac:dyDescent="0.2">
      <c r="B307" s="24" t="s">
        <v>101</v>
      </c>
      <c r="C307" s="16" t="s">
        <v>103</v>
      </c>
      <c r="D307" s="48" t="s">
        <v>167</v>
      </c>
      <c r="E307" s="15" t="s">
        <v>166</v>
      </c>
      <c r="F307" s="17" t="s">
        <v>23</v>
      </c>
      <c r="I307" s="136" t="s">
        <v>90</v>
      </c>
      <c r="AB307">
        <v>17</v>
      </c>
    </row>
    <row r="308" spans="2:28" ht="25.5" x14ac:dyDescent="0.2">
      <c r="B308" s="214" t="s">
        <v>257</v>
      </c>
      <c r="C308" s="26">
        <v>1</v>
      </c>
      <c r="D308" s="171" t="s">
        <v>335</v>
      </c>
      <c r="E308" s="131">
        <v>43264</v>
      </c>
      <c r="F308" s="131">
        <v>43264</v>
      </c>
      <c r="I308" s="136" t="s">
        <v>90</v>
      </c>
      <c r="AB308">
        <v>18</v>
      </c>
    </row>
    <row r="309" spans="2:28" x14ac:dyDescent="0.2">
      <c r="B309" s="25"/>
      <c r="C309" s="26"/>
      <c r="D309" s="22"/>
      <c r="E309" s="27"/>
      <c r="F309" s="28"/>
      <c r="I309" s="136" t="s">
        <v>90</v>
      </c>
      <c r="AB309">
        <v>19</v>
      </c>
    </row>
    <row r="310" spans="2:28" x14ac:dyDescent="0.2">
      <c r="B310" s="25"/>
      <c r="C310" s="26"/>
      <c r="D310" s="22"/>
      <c r="E310" s="27"/>
      <c r="F310" s="28"/>
      <c r="I310" s="136" t="s">
        <v>90</v>
      </c>
      <c r="AB310">
        <v>20</v>
      </c>
    </row>
    <row r="311" spans="2:28" x14ac:dyDescent="0.2">
      <c r="B311" s="25"/>
      <c r="C311" s="26"/>
      <c r="D311" s="22"/>
      <c r="E311" s="27"/>
      <c r="F311" s="28"/>
      <c r="I311" s="136" t="s">
        <v>90</v>
      </c>
      <c r="AB311">
        <v>21</v>
      </c>
    </row>
    <row r="312" spans="2:28" ht="13.5" thickBot="1" x14ac:dyDescent="0.25">
      <c r="B312" s="172"/>
      <c r="C312" s="30"/>
      <c r="D312" s="31"/>
      <c r="E312" s="32"/>
      <c r="F312" s="33"/>
      <c r="I312" s="136" t="s">
        <v>90</v>
      </c>
      <c r="AB312">
        <v>22</v>
      </c>
    </row>
    <row r="313" spans="2:28" ht="13.5" thickBot="1" x14ac:dyDescent="0.25">
      <c r="B313" s="178"/>
      <c r="C313" s="179"/>
      <c r="D313" s="180"/>
      <c r="E313" s="180"/>
      <c r="F313" s="180"/>
      <c r="I313" s="136" t="s">
        <v>90</v>
      </c>
      <c r="AB313">
        <v>23</v>
      </c>
    </row>
    <row r="314" spans="2:28" ht="13.5" thickBot="1" x14ac:dyDescent="0.25">
      <c r="B314" s="162" t="s">
        <v>102</v>
      </c>
      <c r="C314" s="163">
        <v>151</v>
      </c>
      <c r="D314" s="164" t="s">
        <v>336</v>
      </c>
      <c r="E314" s="165" t="s">
        <v>51</v>
      </c>
      <c r="F314" s="166" t="s">
        <v>233</v>
      </c>
      <c r="I314" s="136" t="s">
        <v>90</v>
      </c>
      <c r="AB314">
        <v>24</v>
      </c>
    </row>
    <row r="315" spans="2:28" ht="13.5" customHeight="1" x14ac:dyDescent="0.2">
      <c r="B315" s="186" t="s">
        <v>206</v>
      </c>
      <c r="C315" s="211">
        <v>1</v>
      </c>
      <c r="D315" s="187"/>
      <c r="E315" s="21"/>
      <c r="F315" s="188"/>
      <c r="I315" s="136" t="s">
        <v>90</v>
      </c>
      <c r="AB315">
        <v>25</v>
      </c>
    </row>
    <row r="316" spans="2:28" x14ac:dyDescent="0.2">
      <c r="B316" s="13" t="s">
        <v>39</v>
      </c>
      <c r="C316" s="131">
        <v>43264</v>
      </c>
      <c r="D316" s="15" t="str">
        <f>IF(OR(C319="",C320=""),"",VLOOKUP(CONCATENATE(C319," - ",C320),Exposure,2))</f>
        <v>R</v>
      </c>
      <c r="E316" s="16" t="s">
        <v>126</v>
      </c>
      <c r="F316" s="113">
        <v>1</v>
      </c>
      <c r="I316" s="136" t="s">
        <v>90</v>
      </c>
      <c r="AB316">
        <v>1</v>
      </c>
    </row>
    <row r="317" spans="2:28" x14ac:dyDescent="0.2">
      <c r="B317" s="13" t="s">
        <v>84</v>
      </c>
      <c r="C317" s="214" t="s">
        <v>257</v>
      </c>
      <c r="D317" s="15" t="s">
        <v>117</v>
      </c>
      <c r="E317" s="16" t="s">
        <v>56</v>
      </c>
      <c r="F317" s="133" t="s">
        <v>261</v>
      </c>
      <c r="I317" s="136" t="s">
        <v>90</v>
      </c>
    </row>
    <row r="318" spans="2:28" x14ac:dyDescent="0.2">
      <c r="B318" s="13" t="s">
        <v>85</v>
      </c>
      <c r="C318" s="201" t="s">
        <v>231</v>
      </c>
      <c r="D318" s="18"/>
      <c r="E318" s="16" t="s">
        <v>89</v>
      </c>
      <c r="F318" s="133" t="s">
        <v>133</v>
      </c>
      <c r="I318" s="136" t="s">
        <v>90</v>
      </c>
      <c r="AB318">
        <v>2</v>
      </c>
    </row>
    <row r="319" spans="2:28" x14ac:dyDescent="0.2">
      <c r="B319" s="13" t="s">
        <v>44</v>
      </c>
      <c r="C319" s="132" t="s">
        <v>330</v>
      </c>
      <c r="D319" s="49" t="str">
        <f>IF(C319="","WARNING - Please enter a Probability.","")</f>
        <v/>
      </c>
      <c r="E319" s="16" t="s">
        <v>60</v>
      </c>
      <c r="F319" s="133" t="s">
        <v>100</v>
      </c>
      <c r="I319" s="136" t="s">
        <v>90</v>
      </c>
      <c r="AB319">
        <v>3</v>
      </c>
    </row>
    <row r="320" spans="2:28" x14ac:dyDescent="0.2">
      <c r="B320" s="13" t="s">
        <v>50</v>
      </c>
      <c r="C320" s="132" t="s">
        <v>330</v>
      </c>
      <c r="D320" s="15" t="s">
        <v>93</v>
      </c>
      <c r="E320" s="16" t="s">
        <v>61</v>
      </c>
      <c r="F320" s="131">
        <v>43264</v>
      </c>
      <c r="I320" s="136" t="s">
        <v>90</v>
      </c>
      <c r="AB320">
        <v>4</v>
      </c>
    </row>
    <row r="321" spans="2:28" ht="25.5" x14ac:dyDescent="0.2">
      <c r="B321" s="183" t="s">
        <v>57</v>
      </c>
      <c r="C321" s="132" t="s">
        <v>92</v>
      </c>
      <c r="D321" s="15" t="s">
        <v>96</v>
      </c>
      <c r="E321" s="16" t="s">
        <v>62</v>
      </c>
      <c r="F321" s="131">
        <v>43264</v>
      </c>
      <c r="I321" s="136" t="s">
        <v>90</v>
      </c>
      <c r="AB321">
        <v>5</v>
      </c>
    </row>
    <row r="322" spans="2:28" x14ac:dyDescent="0.2">
      <c r="B322" s="13"/>
      <c r="C322" s="15"/>
      <c r="D322" s="15"/>
      <c r="E322" s="18"/>
      <c r="F322" s="19"/>
      <c r="I322" s="136" t="s">
        <v>90</v>
      </c>
      <c r="AB322">
        <v>6</v>
      </c>
    </row>
    <row r="323" spans="2:28" ht="25.5" x14ac:dyDescent="0.2">
      <c r="B323" s="20"/>
      <c r="C323" s="21" t="s">
        <v>87</v>
      </c>
      <c r="D323" s="213" t="s">
        <v>338</v>
      </c>
      <c r="E323" s="18"/>
      <c r="F323" s="19"/>
      <c r="I323" s="136" t="s">
        <v>90</v>
      </c>
      <c r="AB323">
        <v>7</v>
      </c>
    </row>
    <row r="324" spans="2:28" x14ac:dyDescent="0.2">
      <c r="B324" s="20"/>
      <c r="C324" s="21"/>
      <c r="D324" s="22"/>
      <c r="E324" s="18"/>
      <c r="F324" s="19"/>
      <c r="I324" s="136" t="s">
        <v>90</v>
      </c>
      <c r="AB324">
        <v>8</v>
      </c>
    </row>
    <row r="325" spans="2:28" ht="25.5" x14ac:dyDescent="0.2">
      <c r="B325" s="20"/>
      <c r="C325" s="21" t="s">
        <v>88</v>
      </c>
      <c r="D325" s="171" t="s">
        <v>339</v>
      </c>
      <c r="E325" s="18"/>
      <c r="F325" s="19"/>
      <c r="I325" s="136" t="s">
        <v>90</v>
      </c>
      <c r="AB325">
        <v>9</v>
      </c>
    </row>
    <row r="326" spans="2:28" ht="6" customHeight="1" x14ac:dyDescent="0.2">
      <c r="B326" s="20"/>
      <c r="C326" s="21"/>
      <c r="D326" s="22"/>
      <c r="E326" s="18"/>
      <c r="F326" s="19"/>
      <c r="I326" s="136" t="s">
        <v>90</v>
      </c>
      <c r="AB326">
        <v>10</v>
      </c>
    </row>
    <row r="327" spans="2:28" ht="38.25" x14ac:dyDescent="0.2">
      <c r="B327" s="20"/>
      <c r="C327" s="21" t="s">
        <v>3</v>
      </c>
      <c r="D327" s="171" t="s">
        <v>340</v>
      </c>
      <c r="E327" s="18"/>
      <c r="F327" s="19"/>
      <c r="I327" s="136" t="s">
        <v>90</v>
      </c>
      <c r="AB327">
        <v>11</v>
      </c>
    </row>
    <row r="328" spans="2:28" ht="6" customHeight="1" x14ac:dyDescent="0.2">
      <c r="B328" s="20"/>
      <c r="C328" s="21"/>
      <c r="D328" s="22"/>
      <c r="E328" s="18"/>
      <c r="F328" s="19"/>
      <c r="I328" s="136" t="s">
        <v>90</v>
      </c>
      <c r="AB328">
        <v>12</v>
      </c>
    </row>
    <row r="329" spans="2:28" x14ac:dyDescent="0.2">
      <c r="B329" s="20"/>
      <c r="C329" s="21" t="s">
        <v>168</v>
      </c>
      <c r="D329" s="171" t="s">
        <v>252</v>
      </c>
      <c r="E329" s="18"/>
      <c r="F329" s="19"/>
      <c r="I329" s="136" t="s">
        <v>90</v>
      </c>
      <c r="AB329">
        <v>13</v>
      </c>
    </row>
    <row r="330" spans="2:28" ht="18.75" customHeight="1" x14ac:dyDescent="0.2">
      <c r="B330" s="20"/>
      <c r="C330" s="21"/>
      <c r="D330" s="171" t="s">
        <v>341</v>
      </c>
      <c r="E330" s="18"/>
      <c r="F330" s="19"/>
      <c r="I330" s="136" t="s">
        <v>90</v>
      </c>
      <c r="AB330">
        <v>14</v>
      </c>
    </row>
    <row r="331" spans="2:28" x14ac:dyDescent="0.2">
      <c r="B331" s="20"/>
      <c r="C331" s="21"/>
      <c r="D331" s="22"/>
      <c r="E331" s="18"/>
      <c r="F331" s="19"/>
      <c r="I331" s="136" t="s">
        <v>90</v>
      </c>
      <c r="AB331">
        <v>15</v>
      </c>
    </row>
    <row r="332" spans="2:28" x14ac:dyDescent="0.2">
      <c r="B332" s="20"/>
      <c r="C332" s="23"/>
      <c r="D332" s="47"/>
      <c r="E332" s="18"/>
      <c r="F332" s="19"/>
      <c r="I332" s="136" t="s">
        <v>90</v>
      </c>
      <c r="AB332">
        <v>16</v>
      </c>
    </row>
    <row r="333" spans="2:28" x14ac:dyDescent="0.2">
      <c r="B333" s="24" t="s">
        <v>101</v>
      </c>
      <c r="C333" s="16" t="s">
        <v>103</v>
      </c>
      <c r="D333" s="48" t="s">
        <v>167</v>
      </c>
      <c r="E333" s="15" t="s">
        <v>166</v>
      </c>
      <c r="F333" s="17" t="s">
        <v>23</v>
      </c>
      <c r="I333" s="136" t="s">
        <v>90</v>
      </c>
      <c r="AB333">
        <v>17</v>
      </c>
    </row>
    <row r="334" spans="2:28" ht="25.5" x14ac:dyDescent="0.2">
      <c r="B334" s="25" t="s">
        <v>86</v>
      </c>
      <c r="C334" s="26">
        <v>1</v>
      </c>
      <c r="D334" s="171" t="s">
        <v>337</v>
      </c>
      <c r="E334" s="131">
        <v>43264</v>
      </c>
      <c r="F334" s="131">
        <v>43264</v>
      </c>
      <c r="I334" s="136" t="s">
        <v>90</v>
      </c>
      <c r="AB334">
        <v>18</v>
      </c>
    </row>
    <row r="335" spans="2:28" x14ac:dyDescent="0.2">
      <c r="B335" s="25"/>
      <c r="C335" s="26"/>
      <c r="D335" s="22"/>
      <c r="E335" s="27"/>
      <c r="F335" s="28"/>
      <c r="I335" s="136" t="s">
        <v>90</v>
      </c>
      <c r="AB335">
        <v>19</v>
      </c>
    </row>
    <row r="336" spans="2:28" x14ac:dyDescent="0.2">
      <c r="B336" s="25"/>
      <c r="C336" s="26"/>
      <c r="D336" s="22"/>
      <c r="E336" s="27"/>
      <c r="F336" s="28"/>
      <c r="I336" s="136" t="s">
        <v>90</v>
      </c>
      <c r="AB336">
        <v>20</v>
      </c>
    </row>
    <row r="337" spans="2:28" x14ac:dyDescent="0.2">
      <c r="B337" s="25"/>
      <c r="C337" s="26"/>
      <c r="D337" s="22"/>
      <c r="E337" s="27"/>
      <c r="F337" s="28"/>
      <c r="I337" s="136" t="s">
        <v>90</v>
      </c>
      <c r="AB337">
        <v>21</v>
      </c>
    </row>
    <row r="338" spans="2:28" ht="13.5" thickBot="1" x14ac:dyDescent="0.25">
      <c r="B338" s="172"/>
      <c r="C338" s="30"/>
      <c r="D338" s="31"/>
      <c r="E338" s="32"/>
      <c r="F338" s="33"/>
      <c r="I338" s="136" t="s">
        <v>90</v>
      </c>
      <c r="AB338">
        <v>22</v>
      </c>
    </row>
    <row r="339" spans="2:28" ht="13.5" thickBot="1" x14ac:dyDescent="0.25">
      <c r="B339" s="178"/>
      <c r="C339" s="179"/>
      <c r="D339" s="180"/>
      <c r="E339" s="180"/>
      <c r="F339" s="180"/>
      <c r="I339" s="136" t="s">
        <v>90</v>
      </c>
      <c r="AB339">
        <v>23</v>
      </c>
    </row>
    <row r="340" spans="2:28" ht="13.5" thickBot="1" x14ac:dyDescent="0.25">
      <c r="B340" s="162" t="s">
        <v>102</v>
      </c>
      <c r="C340" s="163">
        <v>154</v>
      </c>
      <c r="D340" s="164" t="s">
        <v>342</v>
      </c>
      <c r="E340" s="165" t="s">
        <v>51</v>
      </c>
      <c r="F340" s="166" t="s">
        <v>233</v>
      </c>
      <c r="I340" s="136" t="s">
        <v>90</v>
      </c>
      <c r="AB340">
        <v>24</v>
      </c>
    </row>
    <row r="341" spans="2:28" ht="11.25" customHeight="1" x14ac:dyDescent="0.2">
      <c r="B341" s="186" t="s">
        <v>206</v>
      </c>
      <c r="C341" s="211">
        <v>1</v>
      </c>
      <c r="D341" s="187"/>
      <c r="E341" s="21"/>
      <c r="F341" s="188"/>
      <c r="I341" s="136" t="s">
        <v>90</v>
      </c>
      <c r="AB341">
        <v>25</v>
      </c>
    </row>
    <row r="342" spans="2:28" x14ac:dyDescent="0.2">
      <c r="B342" s="13" t="s">
        <v>39</v>
      </c>
      <c r="C342" s="131">
        <v>43264</v>
      </c>
      <c r="D342" s="15" t="str">
        <f>IF(OR(C345="",C346=""),"",VLOOKUP(CONCATENATE(C345," - ",C346),Exposure,2))</f>
        <v>Y</v>
      </c>
      <c r="E342" s="16" t="s">
        <v>126</v>
      </c>
      <c r="F342" s="113">
        <v>1</v>
      </c>
      <c r="I342" s="136" t="s">
        <v>90</v>
      </c>
      <c r="AB342">
        <v>1</v>
      </c>
    </row>
    <row r="343" spans="2:28" x14ac:dyDescent="0.2">
      <c r="B343" s="13" t="s">
        <v>84</v>
      </c>
      <c r="C343" s="214" t="s">
        <v>257</v>
      </c>
      <c r="D343" s="15" t="s">
        <v>117</v>
      </c>
      <c r="E343" s="16" t="s">
        <v>56</v>
      </c>
      <c r="F343" s="133" t="s">
        <v>293</v>
      </c>
      <c r="I343" s="136" t="s">
        <v>90</v>
      </c>
    </row>
    <row r="344" spans="2:28" x14ac:dyDescent="0.2">
      <c r="B344" s="13" t="s">
        <v>85</v>
      </c>
      <c r="C344" s="201" t="s">
        <v>231</v>
      </c>
      <c r="D344" s="18"/>
      <c r="E344" s="16" t="s">
        <v>89</v>
      </c>
      <c r="F344" s="133" t="s">
        <v>133</v>
      </c>
      <c r="I344" s="136" t="s">
        <v>90</v>
      </c>
      <c r="AB344">
        <v>2</v>
      </c>
    </row>
    <row r="345" spans="2:28" x14ac:dyDescent="0.2">
      <c r="B345" s="13" t="s">
        <v>44</v>
      </c>
      <c r="C345" s="132" t="s">
        <v>232</v>
      </c>
      <c r="D345" s="49" t="str">
        <f>IF(C345="","WARNING - Please enter a Probability.","")</f>
        <v/>
      </c>
      <c r="E345" s="16" t="s">
        <v>60</v>
      </c>
      <c r="F345" s="133" t="s">
        <v>100</v>
      </c>
      <c r="I345" s="136" t="s">
        <v>90</v>
      </c>
      <c r="AB345">
        <v>3</v>
      </c>
    </row>
    <row r="346" spans="2:28" x14ac:dyDescent="0.2">
      <c r="B346" s="13" t="s">
        <v>50</v>
      </c>
      <c r="C346" s="132" t="s">
        <v>232</v>
      </c>
      <c r="D346" s="15" t="s">
        <v>93</v>
      </c>
      <c r="E346" s="16" t="s">
        <v>61</v>
      </c>
      <c r="F346" s="131">
        <v>43264</v>
      </c>
      <c r="I346" s="136" t="s">
        <v>90</v>
      </c>
      <c r="AB346">
        <v>4</v>
      </c>
    </row>
    <row r="347" spans="2:28" ht="25.5" x14ac:dyDescent="0.2">
      <c r="B347" s="183" t="s">
        <v>57</v>
      </c>
      <c r="C347" s="132" t="s">
        <v>92</v>
      </c>
      <c r="D347" s="15" t="s">
        <v>96</v>
      </c>
      <c r="E347" s="16" t="s">
        <v>62</v>
      </c>
      <c r="F347" s="131">
        <v>43264</v>
      </c>
      <c r="I347" s="136" t="s">
        <v>90</v>
      </c>
      <c r="AB347">
        <v>5</v>
      </c>
    </row>
    <row r="348" spans="2:28" x14ac:dyDescent="0.2">
      <c r="B348" s="13"/>
      <c r="C348" s="15"/>
      <c r="D348" s="15"/>
      <c r="E348" s="18"/>
      <c r="F348" s="19"/>
      <c r="I348" s="136" t="s">
        <v>90</v>
      </c>
      <c r="AB348">
        <v>6</v>
      </c>
    </row>
    <row r="349" spans="2:28" ht="25.5" x14ac:dyDescent="0.2">
      <c r="B349" s="20"/>
      <c r="C349" s="21" t="s">
        <v>87</v>
      </c>
      <c r="D349" s="213" t="s">
        <v>344</v>
      </c>
      <c r="E349" s="18"/>
      <c r="F349" s="19"/>
      <c r="I349" s="136" t="s">
        <v>90</v>
      </c>
      <c r="AB349">
        <v>7</v>
      </c>
    </row>
    <row r="350" spans="2:28" x14ac:dyDescent="0.2">
      <c r="B350" s="20"/>
      <c r="C350" s="21"/>
      <c r="D350" s="22"/>
      <c r="E350" s="18"/>
      <c r="F350" s="19"/>
      <c r="I350" s="136" t="s">
        <v>90</v>
      </c>
      <c r="AB350">
        <v>8</v>
      </c>
    </row>
    <row r="351" spans="2:28" x14ac:dyDescent="0.2">
      <c r="B351" s="20"/>
      <c r="C351" s="21" t="s">
        <v>88</v>
      </c>
      <c r="D351" s="171" t="s">
        <v>345</v>
      </c>
      <c r="E351" s="18"/>
      <c r="F351" s="19"/>
      <c r="I351" s="136" t="s">
        <v>90</v>
      </c>
      <c r="AB351">
        <v>9</v>
      </c>
    </row>
    <row r="352" spans="2:28" ht="6" customHeight="1" x14ac:dyDescent="0.2">
      <c r="B352" s="20"/>
      <c r="C352" s="21"/>
      <c r="D352" s="22"/>
      <c r="E352" s="18"/>
      <c r="F352" s="19"/>
      <c r="I352" s="136" t="s">
        <v>90</v>
      </c>
      <c r="AB352">
        <v>10</v>
      </c>
    </row>
    <row r="353" spans="2:28" ht="38.25" x14ac:dyDescent="0.2">
      <c r="B353" s="20"/>
      <c r="C353" s="21" t="s">
        <v>3</v>
      </c>
      <c r="D353" s="171" t="s">
        <v>346</v>
      </c>
      <c r="E353" s="18"/>
      <c r="F353" s="19"/>
      <c r="I353" s="136" t="s">
        <v>90</v>
      </c>
      <c r="AB353">
        <v>11</v>
      </c>
    </row>
    <row r="354" spans="2:28" ht="6" customHeight="1" x14ac:dyDescent="0.2">
      <c r="B354" s="20"/>
      <c r="C354" s="21"/>
      <c r="D354" s="22"/>
      <c r="E354" s="18"/>
      <c r="F354" s="19"/>
      <c r="I354" s="136" t="s">
        <v>90</v>
      </c>
      <c r="AB354">
        <v>12</v>
      </c>
    </row>
    <row r="355" spans="2:28" ht="11.25" customHeight="1" x14ac:dyDescent="0.2">
      <c r="B355" s="20"/>
      <c r="C355" s="21" t="s">
        <v>168</v>
      </c>
      <c r="D355" s="171" t="s">
        <v>252</v>
      </c>
      <c r="E355" s="18"/>
      <c r="F355" s="19"/>
      <c r="I355" s="136" t="s">
        <v>90</v>
      </c>
      <c r="AB355">
        <v>13</v>
      </c>
    </row>
    <row r="356" spans="2:28" ht="13.5" customHeight="1" x14ac:dyDescent="0.2">
      <c r="B356" s="20"/>
      <c r="C356" s="21"/>
      <c r="D356" s="171" t="s">
        <v>347</v>
      </c>
      <c r="E356" s="18"/>
      <c r="F356" s="19"/>
      <c r="I356" s="136" t="s">
        <v>90</v>
      </c>
      <c r="AB356">
        <v>14</v>
      </c>
    </row>
    <row r="357" spans="2:28" x14ac:dyDescent="0.2">
      <c r="B357" s="20"/>
      <c r="C357" s="21"/>
      <c r="D357" s="22"/>
      <c r="E357" s="18"/>
      <c r="F357" s="19"/>
      <c r="I357" s="136" t="s">
        <v>90</v>
      </c>
      <c r="AB357">
        <v>15</v>
      </c>
    </row>
    <row r="358" spans="2:28" x14ac:dyDescent="0.2">
      <c r="B358" s="20"/>
      <c r="C358" s="23"/>
      <c r="D358" s="47"/>
      <c r="E358" s="18"/>
      <c r="F358" s="19"/>
      <c r="I358" s="136" t="s">
        <v>90</v>
      </c>
      <c r="AB358">
        <v>16</v>
      </c>
    </row>
    <row r="359" spans="2:28" x14ac:dyDescent="0.2">
      <c r="B359" s="24" t="s">
        <v>101</v>
      </c>
      <c r="C359" s="16" t="s">
        <v>103</v>
      </c>
      <c r="D359" s="48" t="s">
        <v>167</v>
      </c>
      <c r="E359" s="15" t="s">
        <v>166</v>
      </c>
      <c r="F359" s="17" t="s">
        <v>23</v>
      </c>
      <c r="I359" s="136" t="s">
        <v>90</v>
      </c>
      <c r="AB359">
        <v>17</v>
      </c>
    </row>
    <row r="360" spans="2:28" x14ac:dyDescent="0.2">
      <c r="B360" s="214" t="s">
        <v>257</v>
      </c>
      <c r="C360" s="26">
        <v>1</v>
      </c>
      <c r="D360" s="171" t="s">
        <v>343</v>
      </c>
      <c r="E360" s="131">
        <v>43264</v>
      </c>
      <c r="F360" s="131">
        <v>43264</v>
      </c>
      <c r="I360" s="136" t="s">
        <v>90</v>
      </c>
      <c r="AB360">
        <v>18</v>
      </c>
    </row>
    <row r="361" spans="2:28" x14ac:dyDescent="0.2">
      <c r="B361" s="25"/>
      <c r="C361" s="26"/>
      <c r="D361" s="22"/>
      <c r="E361" s="27"/>
      <c r="F361" s="28"/>
      <c r="I361" s="136" t="s">
        <v>90</v>
      </c>
      <c r="AB361">
        <v>19</v>
      </c>
    </row>
    <row r="362" spans="2:28" x14ac:dyDescent="0.2">
      <c r="B362" s="25"/>
      <c r="C362" s="26"/>
      <c r="D362" s="22"/>
      <c r="E362" s="27"/>
      <c r="F362" s="28"/>
      <c r="I362" s="136" t="s">
        <v>90</v>
      </c>
      <c r="AB362">
        <v>20</v>
      </c>
    </row>
    <row r="363" spans="2:28" x14ac:dyDescent="0.2">
      <c r="B363" s="25"/>
      <c r="C363" s="26"/>
      <c r="D363" s="22"/>
      <c r="E363" s="27"/>
      <c r="F363" s="28"/>
      <c r="I363" s="136" t="s">
        <v>90</v>
      </c>
      <c r="AB363">
        <v>21</v>
      </c>
    </row>
    <row r="364" spans="2:28" ht="13.5" thickBot="1" x14ac:dyDescent="0.25">
      <c r="B364" s="172"/>
      <c r="C364" s="30"/>
      <c r="D364" s="31"/>
      <c r="E364" s="32"/>
      <c r="F364" s="33"/>
      <c r="I364" s="136" t="s">
        <v>90</v>
      </c>
      <c r="AB364">
        <v>22</v>
      </c>
    </row>
    <row r="365" spans="2:28" ht="13.5" thickBot="1" x14ac:dyDescent="0.25">
      <c r="B365" s="178"/>
      <c r="C365" s="179"/>
      <c r="D365" s="180"/>
      <c r="E365" s="180"/>
      <c r="F365" s="180"/>
      <c r="I365" s="136" t="s">
        <v>90</v>
      </c>
      <c r="AB365">
        <v>23</v>
      </c>
    </row>
    <row r="366" spans="2:28" ht="13.5" thickBot="1" x14ac:dyDescent="0.25">
      <c r="B366" s="162" t="s">
        <v>102</v>
      </c>
      <c r="C366" s="163">
        <v>155</v>
      </c>
      <c r="D366" s="164" t="s">
        <v>348</v>
      </c>
      <c r="E366" s="165" t="s">
        <v>51</v>
      </c>
      <c r="F366" s="166" t="s">
        <v>233</v>
      </c>
      <c r="I366" s="136" t="s">
        <v>90</v>
      </c>
      <c r="AB366">
        <v>24</v>
      </c>
    </row>
    <row r="367" spans="2:28" ht="12.75" customHeight="1" x14ac:dyDescent="0.2">
      <c r="B367" s="186" t="s">
        <v>206</v>
      </c>
      <c r="C367" s="211">
        <v>75</v>
      </c>
      <c r="D367" s="187"/>
      <c r="E367" s="21"/>
      <c r="F367" s="188"/>
      <c r="I367" s="136" t="s">
        <v>90</v>
      </c>
      <c r="AB367">
        <v>25</v>
      </c>
    </row>
    <row r="368" spans="2:28" x14ac:dyDescent="0.2">
      <c r="B368" s="13" t="s">
        <v>39</v>
      </c>
      <c r="C368" s="131">
        <v>43264</v>
      </c>
      <c r="D368" s="15" t="str">
        <f>IF(OR(C371="",C372=""),"",VLOOKUP(CONCATENATE(C371," - ",C372),Exposure,2))</f>
        <v>Y</v>
      </c>
      <c r="E368" s="16" t="s">
        <v>126</v>
      </c>
      <c r="F368" s="113">
        <v>1</v>
      </c>
      <c r="I368" s="136" t="s">
        <v>90</v>
      </c>
      <c r="AB368">
        <v>1</v>
      </c>
    </row>
    <row r="369" spans="2:28" x14ac:dyDescent="0.2">
      <c r="B369" s="13" t="s">
        <v>84</v>
      </c>
      <c r="C369" s="214" t="s">
        <v>257</v>
      </c>
      <c r="D369" s="15" t="s">
        <v>117</v>
      </c>
      <c r="E369" s="16" t="s">
        <v>56</v>
      </c>
      <c r="F369" s="133" t="s">
        <v>293</v>
      </c>
      <c r="I369" s="136" t="s">
        <v>90</v>
      </c>
    </row>
    <row r="370" spans="2:28" x14ac:dyDescent="0.2">
      <c r="B370" s="13" t="s">
        <v>85</v>
      </c>
      <c r="C370" s="201" t="s">
        <v>231</v>
      </c>
      <c r="D370" s="18"/>
      <c r="E370" s="16" t="s">
        <v>89</v>
      </c>
      <c r="F370" s="133" t="s">
        <v>133</v>
      </c>
      <c r="I370" s="136" t="s">
        <v>90</v>
      </c>
      <c r="AB370">
        <v>2</v>
      </c>
    </row>
    <row r="371" spans="2:28" x14ac:dyDescent="0.2">
      <c r="B371" s="13" t="s">
        <v>44</v>
      </c>
      <c r="C371" s="132" t="s">
        <v>91</v>
      </c>
      <c r="D371" s="49" t="str">
        <f>IF(C371="","WARNING - Please enter a Probability.","")</f>
        <v/>
      </c>
      <c r="E371" s="16" t="s">
        <v>60</v>
      </c>
      <c r="F371" s="133" t="s">
        <v>100</v>
      </c>
      <c r="I371" s="136" t="s">
        <v>90</v>
      </c>
      <c r="AB371">
        <v>3</v>
      </c>
    </row>
    <row r="372" spans="2:28" x14ac:dyDescent="0.2">
      <c r="B372" s="13" t="s">
        <v>50</v>
      </c>
      <c r="C372" s="132" t="s">
        <v>330</v>
      </c>
      <c r="D372" s="15" t="s">
        <v>93</v>
      </c>
      <c r="E372" s="16" t="s">
        <v>61</v>
      </c>
      <c r="F372" s="131">
        <v>43264</v>
      </c>
      <c r="I372" s="136" t="s">
        <v>90</v>
      </c>
      <c r="AB372">
        <v>4</v>
      </c>
    </row>
    <row r="373" spans="2:28" ht="25.5" x14ac:dyDescent="0.2">
      <c r="B373" s="183" t="s">
        <v>57</v>
      </c>
      <c r="C373" s="132" t="s">
        <v>92</v>
      </c>
      <c r="D373" s="15" t="s">
        <v>96</v>
      </c>
      <c r="E373" s="16" t="s">
        <v>62</v>
      </c>
      <c r="F373" s="131">
        <v>43264</v>
      </c>
      <c r="I373" s="136" t="s">
        <v>90</v>
      </c>
      <c r="AB373">
        <v>5</v>
      </c>
    </row>
    <row r="374" spans="2:28" x14ac:dyDescent="0.2">
      <c r="B374" s="13"/>
      <c r="C374" s="15"/>
      <c r="D374" s="15"/>
      <c r="E374" s="18"/>
      <c r="F374" s="19"/>
      <c r="I374" s="136" t="s">
        <v>90</v>
      </c>
      <c r="AB374">
        <v>6</v>
      </c>
    </row>
    <row r="375" spans="2:28" x14ac:dyDescent="0.2">
      <c r="B375" s="20"/>
      <c r="C375" s="21" t="s">
        <v>87</v>
      </c>
      <c r="D375" s="213" t="s">
        <v>349</v>
      </c>
      <c r="E375" s="18"/>
      <c r="F375" s="19"/>
      <c r="I375" s="136" t="s">
        <v>90</v>
      </c>
      <c r="AB375">
        <v>7</v>
      </c>
    </row>
    <row r="376" spans="2:28" x14ac:dyDescent="0.2">
      <c r="B376" s="20"/>
      <c r="C376" s="21"/>
      <c r="D376" s="22"/>
      <c r="E376" s="18"/>
      <c r="F376" s="19"/>
      <c r="I376" s="136" t="s">
        <v>90</v>
      </c>
      <c r="AB376">
        <v>8</v>
      </c>
    </row>
    <row r="377" spans="2:28" ht="25.5" x14ac:dyDescent="0.2">
      <c r="B377" s="20"/>
      <c r="C377" s="21" t="s">
        <v>88</v>
      </c>
      <c r="D377" s="171" t="s">
        <v>350</v>
      </c>
      <c r="E377" s="18"/>
      <c r="F377" s="19"/>
      <c r="I377" s="136" t="s">
        <v>90</v>
      </c>
      <c r="AB377">
        <v>9</v>
      </c>
    </row>
    <row r="378" spans="2:28" ht="6" customHeight="1" x14ac:dyDescent="0.2">
      <c r="B378" s="20"/>
      <c r="C378" s="21"/>
      <c r="D378" s="22"/>
      <c r="E378" s="18"/>
      <c r="F378" s="19"/>
      <c r="I378" s="136" t="s">
        <v>90</v>
      </c>
      <c r="AB378">
        <v>10</v>
      </c>
    </row>
    <row r="379" spans="2:28" ht="25.5" x14ac:dyDescent="0.2">
      <c r="B379" s="20"/>
      <c r="C379" s="21" t="s">
        <v>3</v>
      </c>
      <c r="D379" s="171" t="s">
        <v>351</v>
      </c>
      <c r="E379" s="18"/>
      <c r="F379" s="19"/>
      <c r="I379" s="136" t="s">
        <v>90</v>
      </c>
      <c r="AB379">
        <v>11</v>
      </c>
    </row>
    <row r="380" spans="2:28" ht="6" customHeight="1" x14ac:dyDescent="0.2">
      <c r="B380" s="20"/>
      <c r="C380" s="21"/>
      <c r="D380" s="22"/>
      <c r="E380" s="18"/>
      <c r="F380" s="19"/>
      <c r="I380" s="136" t="s">
        <v>90</v>
      </c>
      <c r="AB380">
        <v>12</v>
      </c>
    </row>
    <row r="381" spans="2:28" x14ac:dyDescent="0.2">
      <c r="B381" s="20"/>
      <c r="C381" s="21" t="s">
        <v>168</v>
      </c>
      <c r="D381" s="171" t="s">
        <v>252</v>
      </c>
      <c r="E381" s="18"/>
      <c r="F381" s="19"/>
      <c r="I381" s="136" t="s">
        <v>90</v>
      </c>
      <c r="AB381">
        <v>13</v>
      </c>
    </row>
    <row r="382" spans="2:28" ht="12.75" customHeight="1" x14ac:dyDescent="0.2">
      <c r="B382" s="20"/>
      <c r="C382" s="21"/>
      <c r="D382" s="171" t="s">
        <v>352</v>
      </c>
      <c r="E382" s="18"/>
      <c r="F382" s="19"/>
      <c r="I382" s="136" t="s">
        <v>90</v>
      </c>
      <c r="AB382">
        <v>14</v>
      </c>
    </row>
    <row r="383" spans="2:28" x14ac:dyDescent="0.2">
      <c r="B383" s="20"/>
      <c r="C383" s="21"/>
      <c r="D383" s="22"/>
      <c r="E383" s="18"/>
      <c r="F383" s="19"/>
      <c r="I383" s="136" t="s">
        <v>90</v>
      </c>
      <c r="AB383">
        <v>15</v>
      </c>
    </row>
    <row r="384" spans="2:28" x14ac:dyDescent="0.2">
      <c r="B384" s="20"/>
      <c r="C384" s="23"/>
      <c r="D384" s="47"/>
      <c r="E384" s="18"/>
      <c r="F384" s="19"/>
      <c r="I384" s="136" t="s">
        <v>90</v>
      </c>
      <c r="AB384">
        <v>16</v>
      </c>
    </row>
    <row r="385" spans="2:28" x14ac:dyDescent="0.2">
      <c r="B385" s="24" t="s">
        <v>101</v>
      </c>
      <c r="C385" s="16" t="s">
        <v>103</v>
      </c>
      <c r="D385" s="48" t="s">
        <v>167</v>
      </c>
      <c r="E385" s="15" t="s">
        <v>166</v>
      </c>
      <c r="F385" s="17" t="s">
        <v>23</v>
      </c>
      <c r="I385" s="136" t="s">
        <v>90</v>
      </c>
      <c r="AB385">
        <v>17</v>
      </c>
    </row>
    <row r="386" spans="2:28" x14ac:dyDescent="0.2">
      <c r="B386" s="214" t="s">
        <v>272</v>
      </c>
      <c r="C386" s="26">
        <v>1</v>
      </c>
      <c r="D386" s="22" t="s">
        <v>353</v>
      </c>
      <c r="E386" s="131">
        <v>43264</v>
      </c>
      <c r="F386" s="131">
        <v>43264</v>
      </c>
      <c r="I386" s="136" t="s">
        <v>90</v>
      </c>
      <c r="AB386">
        <v>18</v>
      </c>
    </row>
    <row r="387" spans="2:28" x14ac:dyDescent="0.2">
      <c r="B387" s="25"/>
      <c r="C387" s="26"/>
      <c r="D387" s="22"/>
      <c r="E387" s="27"/>
      <c r="F387" s="28"/>
      <c r="I387" s="136" t="s">
        <v>90</v>
      </c>
      <c r="AB387">
        <v>19</v>
      </c>
    </row>
    <row r="388" spans="2:28" x14ac:dyDescent="0.2">
      <c r="B388" s="25"/>
      <c r="C388" s="26"/>
      <c r="D388" s="22"/>
      <c r="E388" s="27"/>
      <c r="F388" s="28"/>
      <c r="I388" s="136" t="s">
        <v>90</v>
      </c>
      <c r="AB388">
        <v>20</v>
      </c>
    </row>
    <row r="389" spans="2:28" x14ac:dyDescent="0.2">
      <c r="B389" s="25"/>
      <c r="C389" s="26"/>
      <c r="D389" s="22"/>
      <c r="E389" s="27"/>
      <c r="F389" s="28"/>
      <c r="I389" s="136" t="s">
        <v>90</v>
      </c>
      <c r="AB389">
        <v>21</v>
      </c>
    </row>
    <row r="390" spans="2:28" ht="13.5" thickBot="1" x14ac:dyDescent="0.25">
      <c r="B390" s="172"/>
      <c r="C390" s="30"/>
      <c r="D390" s="31"/>
      <c r="E390" s="32"/>
      <c r="F390" s="33"/>
      <c r="I390" s="136" t="s">
        <v>90</v>
      </c>
      <c r="AB390">
        <v>22</v>
      </c>
    </row>
    <row r="391" spans="2:28" ht="13.5" thickBot="1" x14ac:dyDescent="0.25">
      <c r="B391" s="12"/>
      <c r="F391" s="180"/>
      <c r="I391" s="136" t="s">
        <v>90</v>
      </c>
      <c r="AB391">
        <v>23</v>
      </c>
    </row>
    <row r="392" spans="2:28" ht="13.5" thickBot="1" x14ac:dyDescent="0.25">
      <c r="B392" s="162" t="s">
        <v>102</v>
      </c>
      <c r="C392" s="163">
        <v>156</v>
      </c>
      <c r="D392" s="164" t="s">
        <v>355</v>
      </c>
      <c r="E392" s="165" t="s">
        <v>51</v>
      </c>
      <c r="F392" s="220" t="s">
        <v>233</v>
      </c>
      <c r="I392" s="136" t="s">
        <v>90</v>
      </c>
      <c r="AB392">
        <v>24</v>
      </c>
    </row>
    <row r="393" spans="2:28" ht="13.5" customHeight="1" x14ac:dyDescent="0.2">
      <c r="B393" s="186" t="s">
        <v>206</v>
      </c>
      <c r="C393" s="211">
        <v>11</v>
      </c>
      <c r="D393" s="187"/>
      <c r="E393" s="21"/>
      <c r="F393" s="188"/>
      <c r="I393" s="136" t="s">
        <v>90</v>
      </c>
      <c r="AB393">
        <v>25</v>
      </c>
    </row>
    <row r="394" spans="2:28" x14ac:dyDescent="0.2">
      <c r="B394" s="13" t="s">
        <v>39</v>
      </c>
      <c r="C394" s="131">
        <v>43264</v>
      </c>
      <c r="D394" s="15" t="str">
        <f>IF(OR(C397="",C398=""),"",VLOOKUP(CONCATENATE(C397," - ",C398),Exposure,2))</f>
        <v>G</v>
      </c>
      <c r="E394" s="16" t="s">
        <v>126</v>
      </c>
      <c r="F394" s="113">
        <v>1</v>
      </c>
      <c r="I394" s="136" t="s">
        <v>90</v>
      </c>
      <c r="AB394">
        <v>1</v>
      </c>
    </row>
    <row r="395" spans="2:28" x14ac:dyDescent="0.2">
      <c r="B395" s="13" t="s">
        <v>84</v>
      </c>
      <c r="C395" s="214" t="s">
        <v>257</v>
      </c>
      <c r="D395" s="15" t="s">
        <v>117</v>
      </c>
      <c r="E395" s="16" t="s">
        <v>56</v>
      </c>
      <c r="F395" s="133" t="s">
        <v>234</v>
      </c>
      <c r="I395" s="136" t="s">
        <v>90</v>
      </c>
    </row>
    <row r="396" spans="2:28" x14ac:dyDescent="0.2">
      <c r="B396" s="13" t="s">
        <v>85</v>
      </c>
      <c r="C396" s="201" t="s">
        <v>231</v>
      </c>
      <c r="D396" s="18"/>
      <c r="E396" s="16" t="s">
        <v>89</v>
      </c>
      <c r="F396" s="133" t="s">
        <v>99</v>
      </c>
      <c r="I396" s="136" t="s">
        <v>90</v>
      </c>
      <c r="AB396">
        <v>2</v>
      </c>
    </row>
    <row r="397" spans="2:28" x14ac:dyDescent="0.2">
      <c r="B397" s="13" t="s">
        <v>44</v>
      </c>
      <c r="C397" s="132" t="s">
        <v>366</v>
      </c>
      <c r="D397" s="49" t="str">
        <f>IF(C397="","WARNING - Please enter a Probability.","")</f>
        <v/>
      </c>
      <c r="E397" s="16" t="s">
        <v>60</v>
      </c>
      <c r="F397" s="133" t="s">
        <v>100</v>
      </c>
      <c r="I397" s="136" t="s">
        <v>90</v>
      </c>
      <c r="AB397">
        <v>3</v>
      </c>
    </row>
    <row r="398" spans="2:28" x14ac:dyDescent="0.2">
      <c r="B398" s="13" t="s">
        <v>50</v>
      </c>
      <c r="C398" s="132" t="s">
        <v>260</v>
      </c>
      <c r="D398" s="15" t="s">
        <v>93</v>
      </c>
      <c r="E398" s="16" t="s">
        <v>61</v>
      </c>
      <c r="F398" s="131">
        <v>43264</v>
      </c>
      <c r="I398" s="136" t="s">
        <v>90</v>
      </c>
      <c r="AB398">
        <v>4</v>
      </c>
    </row>
    <row r="399" spans="2:28" ht="25.5" x14ac:dyDescent="0.2">
      <c r="B399" s="183" t="s">
        <v>57</v>
      </c>
      <c r="C399" s="132" t="s">
        <v>92</v>
      </c>
      <c r="D399" s="15" t="s">
        <v>96</v>
      </c>
      <c r="E399" s="16" t="s">
        <v>62</v>
      </c>
      <c r="F399" s="131">
        <v>43264</v>
      </c>
      <c r="I399" s="136" t="s">
        <v>90</v>
      </c>
      <c r="AB399">
        <v>5</v>
      </c>
    </row>
    <row r="400" spans="2:28" x14ac:dyDescent="0.2">
      <c r="B400" s="13"/>
      <c r="C400" s="15"/>
      <c r="D400" s="15"/>
      <c r="E400" s="18"/>
      <c r="F400" s="19"/>
      <c r="I400" s="136" t="s">
        <v>90</v>
      </c>
      <c r="AB400">
        <v>6</v>
      </c>
    </row>
    <row r="401" spans="2:28" ht="25.5" x14ac:dyDescent="0.2">
      <c r="B401" s="20"/>
      <c r="C401" s="21" t="s">
        <v>87</v>
      </c>
      <c r="D401" s="213" t="s">
        <v>356</v>
      </c>
      <c r="E401" s="18"/>
      <c r="F401" s="19"/>
      <c r="I401" s="136" t="s">
        <v>90</v>
      </c>
      <c r="AB401">
        <v>7</v>
      </c>
    </row>
    <row r="402" spans="2:28" x14ac:dyDescent="0.2">
      <c r="B402" s="20"/>
      <c r="C402" s="21"/>
      <c r="D402" s="22"/>
      <c r="E402" s="18"/>
      <c r="F402" s="19"/>
      <c r="I402" s="136" t="s">
        <v>90</v>
      </c>
      <c r="AB402">
        <v>8</v>
      </c>
    </row>
    <row r="403" spans="2:28" x14ac:dyDescent="0.2">
      <c r="B403" s="20"/>
      <c r="C403" s="21" t="s">
        <v>88</v>
      </c>
      <c r="D403" s="171" t="s">
        <v>357</v>
      </c>
      <c r="E403" s="18"/>
      <c r="F403" s="19"/>
      <c r="I403" s="136" t="s">
        <v>90</v>
      </c>
      <c r="AB403">
        <v>9</v>
      </c>
    </row>
    <row r="404" spans="2:28" ht="6" customHeight="1" x14ac:dyDescent="0.2">
      <c r="B404" s="20"/>
      <c r="C404" s="21"/>
      <c r="D404" s="22"/>
      <c r="E404" s="18"/>
      <c r="F404" s="19"/>
      <c r="I404" s="136" t="s">
        <v>90</v>
      </c>
      <c r="AB404">
        <v>10</v>
      </c>
    </row>
    <row r="405" spans="2:28" ht="25.5" x14ac:dyDescent="0.2">
      <c r="B405" s="20"/>
      <c r="C405" s="21" t="s">
        <v>3</v>
      </c>
      <c r="D405" s="171" t="s">
        <v>358</v>
      </c>
      <c r="E405" s="18"/>
      <c r="F405" s="19"/>
      <c r="I405" s="136" t="s">
        <v>90</v>
      </c>
      <c r="AB405">
        <v>11</v>
      </c>
    </row>
    <row r="406" spans="2:28" ht="6" customHeight="1" x14ac:dyDescent="0.2">
      <c r="B406" s="20"/>
      <c r="C406" s="21"/>
      <c r="D406" s="22"/>
      <c r="E406" s="18"/>
      <c r="F406" s="19"/>
      <c r="I406" s="136" t="s">
        <v>90</v>
      </c>
      <c r="AB406">
        <v>12</v>
      </c>
    </row>
    <row r="407" spans="2:28" x14ac:dyDescent="0.2">
      <c r="B407" s="20"/>
      <c r="C407" s="21" t="s">
        <v>168</v>
      </c>
      <c r="D407" s="171" t="s">
        <v>252</v>
      </c>
      <c r="E407" s="18"/>
      <c r="F407" s="19"/>
      <c r="I407" s="136" t="s">
        <v>90</v>
      </c>
      <c r="AB407">
        <v>13</v>
      </c>
    </row>
    <row r="408" spans="2:28" ht="15" customHeight="1" x14ac:dyDescent="0.2">
      <c r="B408" s="20"/>
      <c r="C408" s="21"/>
      <c r="D408" s="171" t="s">
        <v>359</v>
      </c>
      <c r="E408" s="18"/>
      <c r="F408" s="19"/>
      <c r="I408" s="136" t="s">
        <v>90</v>
      </c>
      <c r="AB408">
        <v>14</v>
      </c>
    </row>
    <row r="409" spans="2:28" x14ac:dyDescent="0.2">
      <c r="B409" s="20"/>
      <c r="C409" s="21"/>
      <c r="D409" s="22"/>
      <c r="E409" s="18"/>
      <c r="F409" s="19"/>
      <c r="I409" s="136" t="s">
        <v>90</v>
      </c>
      <c r="AB409">
        <v>15</v>
      </c>
    </row>
    <row r="410" spans="2:28" x14ac:dyDescent="0.2">
      <c r="B410" s="20"/>
      <c r="C410" s="23"/>
      <c r="D410" s="47"/>
      <c r="E410" s="18"/>
      <c r="F410" s="19"/>
      <c r="I410" s="136" t="s">
        <v>90</v>
      </c>
      <c r="AB410">
        <v>16</v>
      </c>
    </row>
    <row r="411" spans="2:28" x14ac:dyDescent="0.2">
      <c r="B411" s="24" t="s">
        <v>101</v>
      </c>
      <c r="C411" s="16" t="s">
        <v>103</v>
      </c>
      <c r="D411" s="48" t="s">
        <v>167</v>
      </c>
      <c r="E411" s="15" t="s">
        <v>166</v>
      </c>
      <c r="F411" s="17" t="s">
        <v>23</v>
      </c>
      <c r="I411" s="136" t="s">
        <v>90</v>
      </c>
      <c r="AB411">
        <v>17</v>
      </c>
    </row>
    <row r="412" spans="2:28" ht="25.5" x14ac:dyDescent="0.2">
      <c r="B412" s="214" t="s">
        <v>257</v>
      </c>
      <c r="C412" s="26">
        <v>1</v>
      </c>
      <c r="D412" s="22" t="s">
        <v>354</v>
      </c>
      <c r="E412" s="131">
        <v>43264</v>
      </c>
      <c r="F412" s="131">
        <v>43264</v>
      </c>
      <c r="I412" s="136" t="s">
        <v>90</v>
      </c>
      <c r="AB412">
        <v>18</v>
      </c>
    </row>
    <row r="413" spans="2:28" x14ac:dyDescent="0.2">
      <c r="B413" s="214" t="s">
        <v>257</v>
      </c>
      <c r="C413" s="26">
        <v>2</v>
      </c>
      <c r="D413" s="171" t="s">
        <v>360</v>
      </c>
      <c r="E413" s="131">
        <v>43264</v>
      </c>
      <c r="F413" s="131">
        <v>43264</v>
      </c>
      <c r="I413" s="136" t="s">
        <v>90</v>
      </c>
      <c r="AB413">
        <v>19</v>
      </c>
    </row>
    <row r="414" spans="2:28" x14ac:dyDescent="0.2">
      <c r="B414" s="25"/>
      <c r="C414" s="26"/>
      <c r="D414" s="22"/>
      <c r="E414" s="27"/>
      <c r="F414" s="28"/>
      <c r="I414" s="136" t="s">
        <v>90</v>
      </c>
      <c r="AB414">
        <v>20</v>
      </c>
    </row>
    <row r="415" spans="2:28" x14ac:dyDescent="0.2">
      <c r="B415" s="25"/>
      <c r="C415" s="26"/>
      <c r="D415" s="22"/>
      <c r="E415" s="27"/>
      <c r="F415" s="28"/>
      <c r="I415" s="136" t="s">
        <v>90</v>
      </c>
      <c r="AB415">
        <v>21</v>
      </c>
    </row>
    <row r="416" spans="2:28" ht="13.5" thickBot="1" x14ac:dyDescent="0.25">
      <c r="B416" s="172"/>
      <c r="C416" s="30"/>
      <c r="D416" s="31"/>
      <c r="E416" s="32"/>
      <c r="F416" s="33"/>
      <c r="I416" s="136" t="s">
        <v>90</v>
      </c>
      <c r="AB416">
        <v>22</v>
      </c>
    </row>
    <row r="417" spans="2:28" ht="13.5" thickBot="1" x14ac:dyDescent="0.25">
      <c r="B417" s="12"/>
      <c r="F417" s="180"/>
      <c r="I417" s="136" t="s">
        <v>90</v>
      </c>
      <c r="AB417">
        <v>23</v>
      </c>
    </row>
    <row r="418" spans="2:28" ht="13.5" thickBot="1" x14ac:dyDescent="0.25">
      <c r="B418" s="162" t="s">
        <v>102</v>
      </c>
      <c r="C418" s="163">
        <v>157</v>
      </c>
      <c r="D418" s="164" t="s">
        <v>361</v>
      </c>
      <c r="E418" s="165" t="s">
        <v>51</v>
      </c>
      <c r="F418" s="166" t="s">
        <v>259</v>
      </c>
      <c r="I418" s="136" t="s">
        <v>90</v>
      </c>
      <c r="AB418">
        <v>24</v>
      </c>
    </row>
    <row r="419" spans="2:28" ht="12" customHeight="1" x14ac:dyDescent="0.2">
      <c r="B419" s="186" t="s">
        <v>206</v>
      </c>
      <c r="C419" s="211">
        <v>13</v>
      </c>
      <c r="D419" s="187"/>
      <c r="E419" s="21"/>
      <c r="F419" s="188"/>
      <c r="I419" s="136" t="s">
        <v>90</v>
      </c>
      <c r="AB419">
        <v>25</v>
      </c>
    </row>
    <row r="420" spans="2:28" x14ac:dyDescent="0.2">
      <c r="B420" s="13" t="s">
        <v>39</v>
      </c>
      <c r="C420" s="131">
        <v>43264</v>
      </c>
      <c r="D420" s="15" t="str">
        <f>IF(OR(C423="",C424=""),"",VLOOKUP(CONCATENATE(C423," - ",C424),Exposure,2))</f>
        <v>Y</v>
      </c>
      <c r="E420" s="16" t="s">
        <v>126</v>
      </c>
      <c r="F420" s="113">
        <v>1</v>
      </c>
      <c r="I420" s="136" t="s">
        <v>90</v>
      </c>
      <c r="AB420">
        <v>1</v>
      </c>
    </row>
    <row r="421" spans="2:28" x14ac:dyDescent="0.2">
      <c r="B421" s="13" t="s">
        <v>84</v>
      </c>
      <c r="C421" s="214" t="s">
        <v>257</v>
      </c>
      <c r="D421" s="15" t="s">
        <v>117</v>
      </c>
      <c r="E421" s="16" t="s">
        <v>56</v>
      </c>
      <c r="F421" s="133" t="s">
        <v>261</v>
      </c>
      <c r="I421" s="136" t="s">
        <v>90</v>
      </c>
    </row>
    <row r="422" spans="2:28" x14ac:dyDescent="0.2">
      <c r="B422" s="13" t="s">
        <v>85</v>
      </c>
      <c r="C422" s="201" t="s">
        <v>231</v>
      </c>
      <c r="D422" s="18"/>
      <c r="E422" s="16" t="s">
        <v>89</v>
      </c>
      <c r="F422" s="133" t="s">
        <v>99</v>
      </c>
      <c r="I422" s="136" t="s">
        <v>90</v>
      </c>
      <c r="AB422">
        <v>2</v>
      </c>
    </row>
    <row r="423" spans="2:28" x14ac:dyDescent="0.2">
      <c r="B423" s="13" t="s">
        <v>44</v>
      </c>
      <c r="C423" s="132" t="s">
        <v>232</v>
      </c>
      <c r="D423" s="49" t="str">
        <f>IF(C423="","WARNING - Please enter a Probability.","")</f>
        <v/>
      </c>
      <c r="E423" s="16" t="s">
        <v>60</v>
      </c>
      <c r="F423" s="133" t="s">
        <v>100</v>
      </c>
      <c r="I423" s="136" t="s">
        <v>90</v>
      </c>
      <c r="AB423">
        <v>3</v>
      </c>
    </row>
    <row r="424" spans="2:28" x14ac:dyDescent="0.2">
      <c r="B424" s="13" t="s">
        <v>50</v>
      </c>
      <c r="C424" s="132" t="s">
        <v>232</v>
      </c>
      <c r="D424" s="15" t="s">
        <v>93</v>
      </c>
      <c r="E424" s="16" t="s">
        <v>61</v>
      </c>
      <c r="F424" s="131">
        <v>43264</v>
      </c>
      <c r="I424" s="136" t="s">
        <v>90</v>
      </c>
      <c r="AB424">
        <v>4</v>
      </c>
    </row>
    <row r="425" spans="2:28" ht="25.5" x14ac:dyDescent="0.2">
      <c r="B425" s="183" t="s">
        <v>57</v>
      </c>
      <c r="C425" s="132" t="s">
        <v>92</v>
      </c>
      <c r="D425" s="15" t="s">
        <v>96</v>
      </c>
      <c r="E425" s="16" t="s">
        <v>62</v>
      </c>
      <c r="F425" s="131">
        <v>43264</v>
      </c>
      <c r="I425" s="136" t="s">
        <v>90</v>
      </c>
      <c r="AB425">
        <v>5</v>
      </c>
    </row>
    <row r="426" spans="2:28" x14ac:dyDescent="0.2">
      <c r="B426" s="13"/>
      <c r="C426" s="15"/>
      <c r="D426" s="15"/>
      <c r="E426" s="18"/>
      <c r="F426" s="19"/>
      <c r="I426" s="136" t="s">
        <v>90</v>
      </c>
      <c r="AB426">
        <v>6</v>
      </c>
    </row>
    <row r="427" spans="2:28" ht="25.5" x14ac:dyDescent="0.2">
      <c r="B427" s="20"/>
      <c r="C427" s="21" t="s">
        <v>87</v>
      </c>
      <c r="D427" s="213" t="s">
        <v>362</v>
      </c>
      <c r="E427" s="18"/>
      <c r="F427" s="19"/>
      <c r="I427" s="136" t="s">
        <v>90</v>
      </c>
      <c r="AB427">
        <v>7</v>
      </c>
    </row>
    <row r="428" spans="2:28" x14ac:dyDescent="0.2">
      <c r="B428" s="20"/>
      <c r="C428" s="21"/>
      <c r="D428" s="22"/>
      <c r="E428" s="18"/>
      <c r="F428" s="19"/>
      <c r="I428" s="136" t="s">
        <v>90</v>
      </c>
      <c r="AB428">
        <v>8</v>
      </c>
    </row>
    <row r="429" spans="2:28" ht="25.5" x14ac:dyDescent="0.2">
      <c r="B429" s="20"/>
      <c r="C429" s="21" t="s">
        <v>88</v>
      </c>
      <c r="D429" s="171" t="s">
        <v>363</v>
      </c>
      <c r="E429" s="18"/>
      <c r="F429" s="19"/>
      <c r="I429" s="136" t="s">
        <v>90</v>
      </c>
      <c r="AB429">
        <v>9</v>
      </c>
    </row>
    <row r="430" spans="2:28" ht="6" customHeight="1" x14ac:dyDescent="0.2">
      <c r="B430" s="20"/>
      <c r="C430" s="21"/>
      <c r="D430" s="22"/>
      <c r="E430" s="18"/>
      <c r="F430" s="19"/>
      <c r="I430" s="136" t="s">
        <v>90</v>
      </c>
      <c r="AB430">
        <v>10</v>
      </c>
    </row>
    <row r="431" spans="2:28" ht="25.5" x14ac:dyDescent="0.2">
      <c r="B431" s="20"/>
      <c r="C431" s="21" t="s">
        <v>3</v>
      </c>
      <c r="D431" s="171" t="s">
        <v>364</v>
      </c>
      <c r="E431" s="18"/>
      <c r="F431" s="19"/>
      <c r="I431" s="136" t="s">
        <v>90</v>
      </c>
      <c r="AB431">
        <v>11</v>
      </c>
    </row>
    <row r="432" spans="2:28" ht="6" customHeight="1" x14ac:dyDescent="0.2">
      <c r="B432" s="20"/>
      <c r="C432" s="21"/>
      <c r="D432" s="22"/>
      <c r="E432" s="18"/>
      <c r="F432" s="19"/>
      <c r="I432" s="136" t="s">
        <v>90</v>
      </c>
      <c r="AB432">
        <v>12</v>
      </c>
    </row>
    <row r="433" spans="2:28" x14ac:dyDescent="0.2">
      <c r="B433" s="20"/>
      <c r="C433" s="21" t="s">
        <v>168</v>
      </c>
      <c r="D433" s="171" t="s">
        <v>252</v>
      </c>
      <c r="E433" s="18"/>
      <c r="F433" s="19"/>
      <c r="I433" s="136" t="s">
        <v>90</v>
      </c>
      <c r="AB433">
        <v>13</v>
      </c>
    </row>
    <row r="434" spans="2:28" ht="18" customHeight="1" x14ac:dyDescent="0.2">
      <c r="B434" s="20"/>
      <c r="C434" s="21"/>
      <c r="D434" s="171" t="s">
        <v>365</v>
      </c>
      <c r="E434" s="18"/>
      <c r="F434" s="19"/>
      <c r="I434" s="136" t="s">
        <v>90</v>
      </c>
      <c r="AB434">
        <v>14</v>
      </c>
    </row>
    <row r="435" spans="2:28" x14ac:dyDescent="0.2">
      <c r="B435" s="20"/>
      <c r="C435" s="21"/>
      <c r="D435" s="22"/>
      <c r="E435" s="18"/>
      <c r="F435" s="19"/>
      <c r="I435" s="136" t="s">
        <v>90</v>
      </c>
      <c r="AB435">
        <v>15</v>
      </c>
    </row>
    <row r="436" spans="2:28" x14ac:dyDescent="0.2">
      <c r="B436" s="20"/>
      <c r="C436" s="23"/>
      <c r="D436" s="47"/>
      <c r="E436" s="18"/>
      <c r="F436" s="19"/>
      <c r="I436" s="136" t="s">
        <v>90</v>
      </c>
      <c r="AB436">
        <v>16</v>
      </c>
    </row>
    <row r="437" spans="2:28" x14ac:dyDescent="0.2">
      <c r="B437" s="24" t="s">
        <v>101</v>
      </c>
      <c r="C437" s="16" t="s">
        <v>103</v>
      </c>
      <c r="D437" s="48" t="s">
        <v>167</v>
      </c>
      <c r="E437" s="15" t="s">
        <v>166</v>
      </c>
      <c r="F437" s="17" t="s">
        <v>23</v>
      </c>
      <c r="I437" s="136" t="s">
        <v>90</v>
      </c>
      <c r="AB437">
        <v>17</v>
      </c>
    </row>
    <row r="438" spans="2:28" x14ac:dyDescent="0.2">
      <c r="B438" s="25" t="s">
        <v>86</v>
      </c>
      <c r="C438" s="26">
        <v>1</v>
      </c>
      <c r="D438" s="171" t="s">
        <v>367</v>
      </c>
      <c r="E438" s="131">
        <v>43264</v>
      </c>
      <c r="F438" s="131">
        <v>43264</v>
      </c>
      <c r="I438" s="136" t="s">
        <v>90</v>
      </c>
      <c r="AB438">
        <v>18</v>
      </c>
    </row>
    <row r="439" spans="2:28" x14ac:dyDescent="0.2">
      <c r="B439" s="25"/>
      <c r="C439" s="26"/>
      <c r="D439" s="22"/>
      <c r="E439" s="27"/>
      <c r="F439" s="28"/>
      <c r="I439" s="136" t="s">
        <v>90</v>
      </c>
      <c r="AB439">
        <v>19</v>
      </c>
    </row>
    <row r="440" spans="2:28" x14ac:dyDescent="0.2">
      <c r="B440" s="25"/>
      <c r="C440" s="26"/>
      <c r="D440" s="22"/>
      <c r="E440" s="27"/>
      <c r="F440" s="28"/>
      <c r="I440" s="136" t="s">
        <v>90</v>
      </c>
      <c r="AB440">
        <v>20</v>
      </c>
    </row>
    <row r="441" spans="2:28" x14ac:dyDescent="0.2">
      <c r="B441" s="25"/>
      <c r="C441" s="26"/>
      <c r="D441" s="22"/>
      <c r="E441" s="27"/>
      <c r="F441" s="28"/>
      <c r="I441" s="136" t="s">
        <v>90</v>
      </c>
      <c r="AB441">
        <v>21</v>
      </c>
    </row>
    <row r="442" spans="2:28" ht="13.5" thickBot="1" x14ac:dyDescent="0.25">
      <c r="B442" s="172"/>
      <c r="C442" s="30"/>
      <c r="D442" s="31"/>
      <c r="E442" s="32"/>
      <c r="F442" s="33"/>
      <c r="I442" s="136" t="s">
        <v>90</v>
      </c>
      <c r="AB442">
        <v>22</v>
      </c>
    </row>
    <row r="443" spans="2:28" ht="13.5" thickBot="1" x14ac:dyDescent="0.25">
      <c r="B443" s="12"/>
      <c r="F443" s="180"/>
      <c r="I443" s="136" t="s">
        <v>90</v>
      </c>
      <c r="AB443">
        <v>23</v>
      </c>
    </row>
    <row r="444" spans="2:28" ht="13.5" thickBot="1" x14ac:dyDescent="0.25">
      <c r="B444" s="162" t="s">
        <v>102</v>
      </c>
      <c r="C444" s="163">
        <v>158</v>
      </c>
      <c r="D444" s="164" t="s">
        <v>368</v>
      </c>
      <c r="E444" s="165" t="s">
        <v>51</v>
      </c>
      <c r="F444" s="166" t="s">
        <v>233</v>
      </c>
      <c r="I444" s="136" t="s">
        <v>90</v>
      </c>
      <c r="AB444">
        <v>24</v>
      </c>
    </row>
    <row r="445" spans="2:28" ht="15" customHeight="1" x14ac:dyDescent="0.2">
      <c r="B445" s="186" t="s">
        <v>206</v>
      </c>
      <c r="C445" s="211">
        <v>70</v>
      </c>
      <c r="D445" s="187"/>
      <c r="E445" s="21"/>
      <c r="F445" s="188"/>
      <c r="I445" s="136" t="s">
        <v>90</v>
      </c>
      <c r="AB445">
        <v>25</v>
      </c>
    </row>
    <row r="446" spans="2:28" x14ac:dyDescent="0.2">
      <c r="B446" s="13" t="s">
        <v>39</v>
      </c>
      <c r="C446" s="131">
        <v>43264</v>
      </c>
      <c r="D446" s="15" t="str">
        <f>IF(OR(C449="",C450=""),"",VLOOKUP(CONCATENATE(C449," - ",C450),Exposure,2))</f>
        <v>Y</v>
      </c>
      <c r="E446" s="16" t="s">
        <v>126</v>
      </c>
      <c r="F446" s="113">
        <v>1</v>
      </c>
      <c r="I446" s="136" t="s">
        <v>90</v>
      </c>
      <c r="AB446">
        <v>1</v>
      </c>
    </row>
    <row r="447" spans="2:28" x14ac:dyDescent="0.2">
      <c r="B447" s="13" t="s">
        <v>84</v>
      </c>
      <c r="C447" s="214" t="s">
        <v>257</v>
      </c>
      <c r="D447" s="15" t="s">
        <v>117</v>
      </c>
      <c r="E447" s="16" t="s">
        <v>56</v>
      </c>
      <c r="F447" s="133" t="s">
        <v>133</v>
      </c>
      <c r="I447" s="136" t="s">
        <v>90</v>
      </c>
    </row>
    <row r="448" spans="2:28" x14ac:dyDescent="0.2">
      <c r="B448" s="13" t="s">
        <v>85</v>
      </c>
      <c r="C448" s="201" t="s">
        <v>231</v>
      </c>
      <c r="D448" s="18"/>
      <c r="E448" s="16" t="s">
        <v>89</v>
      </c>
      <c r="F448" s="133" t="s">
        <v>133</v>
      </c>
      <c r="I448" s="136" t="s">
        <v>90</v>
      </c>
      <c r="AB448">
        <v>2</v>
      </c>
    </row>
    <row r="449" spans="2:28" x14ac:dyDescent="0.2">
      <c r="B449" s="13" t="s">
        <v>44</v>
      </c>
      <c r="C449" s="132" t="s">
        <v>91</v>
      </c>
      <c r="D449" s="49" t="str">
        <f>IF(C449="","WARNING - Please enter a Probability.","")</f>
        <v/>
      </c>
      <c r="E449" s="16" t="s">
        <v>60</v>
      </c>
      <c r="F449" s="133" t="s">
        <v>100</v>
      </c>
      <c r="I449" s="136" t="s">
        <v>90</v>
      </c>
      <c r="AB449">
        <v>3</v>
      </c>
    </row>
    <row r="450" spans="2:28" x14ac:dyDescent="0.2">
      <c r="B450" s="13" t="s">
        <v>50</v>
      </c>
      <c r="C450" s="132" t="s">
        <v>330</v>
      </c>
      <c r="D450" s="15" t="s">
        <v>93</v>
      </c>
      <c r="E450" s="16" t="s">
        <v>61</v>
      </c>
      <c r="F450" s="131">
        <v>43264</v>
      </c>
      <c r="I450" s="136" t="s">
        <v>90</v>
      </c>
      <c r="AB450">
        <v>4</v>
      </c>
    </row>
    <row r="451" spans="2:28" ht="25.5" x14ac:dyDescent="0.2">
      <c r="B451" s="183" t="s">
        <v>57</v>
      </c>
      <c r="C451" s="132" t="s">
        <v>92</v>
      </c>
      <c r="D451" s="15" t="s">
        <v>96</v>
      </c>
      <c r="E451" s="16" t="s">
        <v>62</v>
      </c>
      <c r="F451" s="131">
        <v>43264</v>
      </c>
      <c r="I451" s="136" t="s">
        <v>90</v>
      </c>
      <c r="AB451">
        <v>5</v>
      </c>
    </row>
    <row r="452" spans="2:28" x14ac:dyDescent="0.2">
      <c r="B452" s="13"/>
      <c r="C452" s="15"/>
      <c r="D452" s="15"/>
      <c r="E452" s="18"/>
      <c r="F452" s="19"/>
      <c r="I452" s="136" t="s">
        <v>90</v>
      </c>
      <c r="AB452">
        <v>6</v>
      </c>
    </row>
    <row r="453" spans="2:28" x14ac:dyDescent="0.2">
      <c r="B453" s="20"/>
      <c r="C453" s="21" t="s">
        <v>87</v>
      </c>
      <c r="D453" s="213" t="s">
        <v>371</v>
      </c>
      <c r="E453" s="18"/>
      <c r="F453" s="19"/>
      <c r="I453" s="136" t="s">
        <v>90</v>
      </c>
      <c r="AB453">
        <v>7</v>
      </c>
    </row>
    <row r="454" spans="2:28" x14ac:dyDescent="0.2">
      <c r="B454" s="20"/>
      <c r="C454" s="21"/>
      <c r="D454" s="22"/>
      <c r="E454" s="18"/>
      <c r="F454" s="19"/>
      <c r="I454" s="136" t="s">
        <v>90</v>
      </c>
      <c r="AB454">
        <v>8</v>
      </c>
    </row>
    <row r="455" spans="2:28" ht="25.5" x14ac:dyDescent="0.2">
      <c r="B455" s="20"/>
      <c r="C455" s="21" t="s">
        <v>88</v>
      </c>
      <c r="D455" s="171" t="s">
        <v>372</v>
      </c>
      <c r="E455" s="18"/>
      <c r="F455" s="19"/>
      <c r="I455" s="136" t="s">
        <v>90</v>
      </c>
      <c r="AB455">
        <v>9</v>
      </c>
    </row>
    <row r="456" spans="2:28" ht="6" customHeight="1" x14ac:dyDescent="0.2">
      <c r="B456" s="20"/>
      <c r="C456" s="21"/>
      <c r="D456" s="22"/>
      <c r="E456" s="18"/>
      <c r="F456" s="19"/>
      <c r="I456" s="136" t="s">
        <v>90</v>
      </c>
      <c r="AB456">
        <v>10</v>
      </c>
    </row>
    <row r="457" spans="2:28" ht="38.25" x14ac:dyDescent="0.2">
      <c r="B457" s="20"/>
      <c r="C457" s="21" t="s">
        <v>3</v>
      </c>
      <c r="D457" s="171" t="s">
        <v>373</v>
      </c>
      <c r="E457" s="18"/>
      <c r="F457" s="19"/>
      <c r="I457" s="136" t="s">
        <v>90</v>
      </c>
      <c r="AB457">
        <v>11</v>
      </c>
    </row>
    <row r="458" spans="2:28" ht="6" customHeight="1" x14ac:dyDescent="0.2">
      <c r="B458" s="20"/>
      <c r="C458" s="21"/>
      <c r="D458" s="22"/>
      <c r="E458" s="18"/>
      <c r="F458" s="19"/>
      <c r="I458" s="136" t="s">
        <v>90</v>
      </c>
      <c r="AB458">
        <v>12</v>
      </c>
    </row>
    <row r="459" spans="2:28" x14ac:dyDescent="0.2">
      <c r="B459" s="20"/>
      <c r="C459" s="21" t="s">
        <v>168</v>
      </c>
      <c r="D459" s="171" t="s">
        <v>252</v>
      </c>
      <c r="E459" s="18"/>
      <c r="F459" s="19"/>
      <c r="I459" s="136" t="s">
        <v>90</v>
      </c>
      <c r="AB459">
        <v>13</v>
      </c>
    </row>
    <row r="460" spans="2:28" ht="11.25" customHeight="1" x14ac:dyDescent="0.2">
      <c r="B460" s="20"/>
      <c r="C460" s="21"/>
      <c r="D460" s="171" t="s">
        <v>374</v>
      </c>
      <c r="E460" s="18"/>
      <c r="F460" s="19"/>
      <c r="I460" s="136" t="s">
        <v>90</v>
      </c>
      <c r="AB460">
        <v>14</v>
      </c>
    </row>
    <row r="461" spans="2:28" x14ac:dyDescent="0.2">
      <c r="B461" s="20"/>
      <c r="C461" s="21"/>
      <c r="D461" s="22"/>
      <c r="E461" s="18"/>
      <c r="F461" s="19"/>
      <c r="I461" s="136" t="s">
        <v>90</v>
      </c>
      <c r="AB461">
        <v>15</v>
      </c>
    </row>
    <row r="462" spans="2:28" x14ac:dyDescent="0.2">
      <c r="B462" s="20"/>
      <c r="C462" s="23"/>
      <c r="D462" s="47"/>
      <c r="E462" s="18"/>
      <c r="F462" s="19"/>
      <c r="I462" s="136" t="s">
        <v>90</v>
      </c>
      <c r="AB462">
        <v>16</v>
      </c>
    </row>
    <row r="463" spans="2:28" x14ac:dyDescent="0.2">
      <c r="B463" s="24" t="s">
        <v>101</v>
      </c>
      <c r="C463" s="16" t="s">
        <v>103</v>
      </c>
      <c r="D463" s="48" t="s">
        <v>167</v>
      </c>
      <c r="E463" s="15" t="s">
        <v>166</v>
      </c>
      <c r="F463" s="17" t="s">
        <v>23</v>
      </c>
      <c r="I463" s="136" t="s">
        <v>90</v>
      </c>
      <c r="AB463">
        <v>17</v>
      </c>
    </row>
    <row r="464" spans="2:28" x14ac:dyDescent="0.2">
      <c r="B464" s="214" t="s">
        <v>257</v>
      </c>
      <c r="C464" s="26">
        <v>1</v>
      </c>
      <c r="D464" s="171" t="s">
        <v>375</v>
      </c>
      <c r="E464" s="131">
        <v>43264</v>
      </c>
      <c r="F464" s="131">
        <v>43264</v>
      </c>
      <c r="I464" s="136" t="s">
        <v>90</v>
      </c>
      <c r="AB464">
        <v>18</v>
      </c>
    </row>
    <row r="465" spans="2:28" x14ac:dyDescent="0.2">
      <c r="B465" s="25"/>
      <c r="C465" s="26"/>
      <c r="D465" s="22"/>
      <c r="E465" s="27"/>
      <c r="F465" s="28"/>
      <c r="I465" s="136" t="s">
        <v>90</v>
      </c>
      <c r="AB465">
        <v>19</v>
      </c>
    </row>
    <row r="466" spans="2:28" x14ac:dyDescent="0.2">
      <c r="B466" s="25"/>
      <c r="C466" s="26"/>
      <c r="D466" s="22"/>
      <c r="E466" s="27"/>
      <c r="F466" s="28"/>
      <c r="I466" s="136" t="s">
        <v>90</v>
      </c>
      <c r="AB466">
        <v>20</v>
      </c>
    </row>
    <row r="467" spans="2:28" x14ac:dyDescent="0.2">
      <c r="B467" s="25"/>
      <c r="C467" s="26"/>
      <c r="D467" s="22"/>
      <c r="E467" s="27"/>
      <c r="F467" s="28"/>
      <c r="I467" s="136" t="s">
        <v>90</v>
      </c>
      <c r="AB467">
        <v>21</v>
      </c>
    </row>
    <row r="468" spans="2:28" ht="13.5" thickBot="1" x14ac:dyDescent="0.25">
      <c r="B468" s="172"/>
      <c r="C468" s="30"/>
      <c r="D468" s="31"/>
      <c r="E468" s="32"/>
      <c r="F468" s="33"/>
      <c r="I468" s="136" t="s">
        <v>90</v>
      </c>
      <c r="AB468">
        <v>22</v>
      </c>
    </row>
    <row r="469" spans="2:28" ht="13.5" thickBot="1" x14ac:dyDescent="0.25">
      <c r="B469" s="12"/>
      <c r="F469" s="180"/>
      <c r="I469" s="136" t="s">
        <v>90</v>
      </c>
      <c r="AB469">
        <v>23</v>
      </c>
    </row>
    <row r="470" spans="2:28" ht="13.5" thickBot="1" x14ac:dyDescent="0.25">
      <c r="B470" s="162" t="s">
        <v>102</v>
      </c>
      <c r="C470" s="163">
        <v>159</v>
      </c>
      <c r="D470" s="164" t="s">
        <v>369</v>
      </c>
      <c r="E470" s="165" t="s">
        <v>51</v>
      </c>
      <c r="F470" s="166" t="s">
        <v>233</v>
      </c>
      <c r="I470" s="136" t="s">
        <v>90</v>
      </c>
      <c r="AB470">
        <v>24</v>
      </c>
    </row>
    <row r="471" spans="2:28" ht="10.5" customHeight="1" x14ac:dyDescent="0.2">
      <c r="B471" s="186" t="s">
        <v>206</v>
      </c>
      <c r="C471" s="211">
        <v>13</v>
      </c>
      <c r="D471" s="187"/>
      <c r="E471" s="21"/>
      <c r="F471" s="188"/>
      <c r="I471" s="136" t="s">
        <v>90</v>
      </c>
      <c r="AB471">
        <v>25</v>
      </c>
    </row>
    <row r="472" spans="2:28" x14ac:dyDescent="0.2">
      <c r="B472" s="13" t="s">
        <v>39</v>
      </c>
      <c r="C472" s="131">
        <v>43264</v>
      </c>
      <c r="D472" s="15" t="str">
        <f>IF(OR(C475="",C476=""),"",VLOOKUP(CONCATENATE(C475," - ",C476),Exposure,2))</f>
        <v>R</v>
      </c>
      <c r="E472" s="16" t="s">
        <v>126</v>
      </c>
      <c r="F472" s="113">
        <v>1</v>
      </c>
      <c r="I472" s="136" t="s">
        <v>90</v>
      </c>
      <c r="AB472">
        <v>1</v>
      </c>
    </row>
    <row r="473" spans="2:28" x14ac:dyDescent="0.2">
      <c r="B473" s="13" t="s">
        <v>84</v>
      </c>
      <c r="C473" s="214" t="s">
        <v>257</v>
      </c>
      <c r="D473" s="15" t="s">
        <v>117</v>
      </c>
      <c r="E473" s="16" t="s">
        <v>56</v>
      </c>
      <c r="F473" s="133" t="s">
        <v>261</v>
      </c>
      <c r="I473" s="136" t="s">
        <v>90</v>
      </c>
    </row>
    <row r="474" spans="2:28" x14ac:dyDescent="0.2">
      <c r="B474" s="13" t="s">
        <v>85</v>
      </c>
      <c r="C474" s="201" t="s">
        <v>231</v>
      </c>
      <c r="D474" s="18"/>
      <c r="E474" s="16" t="s">
        <v>89</v>
      </c>
      <c r="F474" s="133" t="s">
        <v>99</v>
      </c>
      <c r="I474" s="136" t="s">
        <v>90</v>
      </c>
      <c r="AB474">
        <v>2</v>
      </c>
    </row>
    <row r="475" spans="2:28" x14ac:dyDescent="0.2">
      <c r="B475" s="13" t="s">
        <v>44</v>
      </c>
      <c r="C475" s="132" t="s">
        <v>260</v>
      </c>
      <c r="D475" s="49" t="str">
        <f>IF(C475="","WARNING - Please enter a Probability.","")</f>
        <v/>
      </c>
      <c r="E475" s="16" t="s">
        <v>60</v>
      </c>
      <c r="F475" s="133" t="s">
        <v>100</v>
      </c>
      <c r="I475" s="136" t="s">
        <v>90</v>
      </c>
      <c r="AB475">
        <v>3</v>
      </c>
    </row>
    <row r="476" spans="2:28" x14ac:dyDescent="0.2">
      <c r="B476" s="13" t="s">
        <v>50</v>
      </c>
      <c r="C476" s="132" t="s">
        <v>260</v>
      </c>
      <c r="D476" s="15" t="s">
        <v>93</v>
      </c>
      <c r="E476" s="16" t="s">
        <v>61</v>
      </c>
      <c r="F476" s="131">
        <v>43264</v>
      </c>
      <c r="I476" s="136" t="s">
        <v>90</v>
      </c>
      <c r="AB476">
        <v>4</v>
      </c>
    </row>
    <row r="477" spans="2:28" ht="25.5" x14ac:dyDescent="0.2">
      <c r="B477" s="183" t="s">
        <v>57</v>
      </c>
      <c r="C477" s="132" t="s">
        <v>92</v>
      </c>
      <c r="D477" s="15" t="s">
        <v>96</v>
      </c>
      <c r="E477" s="16" t="s">
        <v>62</v>
      </c>
      <c r="F477" s="131">
        <v>43264</v>
      </c>
      <c r="I477" s="136" t="s">
        <v>90</v>
      </c>
      <c r="AB477">
        <v>5</v>
      </c>
    </row>
    <row r="478" spans="2:28" x14ac:dyDescent="0.2">
      <c r="B478" s="13"/>
      <c r="C478" s="15"/>
      <c r="D478" s="15"/>
      <c r="E478" s="18"/>
      <c r="F478" s="19"/>
      <c r="I478" s="136" t="s">
        <v>90</v>
      </c>
      <c r="AB478">
        <v>6</v>
      </c>
    </row>
    <row r="479" spans="2:28" ht="25.5" x14ac:dyDescent="0.2">
      <c r="B479" s="20"/>
      <c r="C479" s="21" t="s">
        <v>87</v>
      </c>
      <c r="D479" s="213" t="s">
        <v>376</v>
      </c>
      <c r="E479" s="221" t="s">
        <v>276</v>
      </c>
      <c r="F479" s="19"/>
      <c r="I479" s="136" t="s">
        <v>90</v>
      </c>
      <c r="AB479">
        <v>7</v>
      </c>
    </row>
    <row r="480" spans="2:28" x14ac:dyDescent="0.2">
      <c r="B480" s="20"/>
      <c r="C480" s="21"/>
      <c r="D480" s="22"/>
      <c r="E480" s="18"/>
      <c r="F480" s="19"/>
      <c r="I480" s="136" t="s">
        <v>90</v>
      </c>
      <c r="AB480">
        <v>8</v>
      </c>
    </row>
    <row r="481" spans="2:28" ht="25.5" x14ac:dyDescent="0.2">
      <c r="B481" s="20"/>
      <c r="C481" s="21" t="s">
        <v>88</v>
      </c>
      <c r="D481" s="171" t="s">
        <v>377</v>
      </c>
      <c r="E481" s="18"/>
      <c r="F481" s="19"/>
      <c r="I481" s="136" t="s">
        <v>90</v>
      </c>
      <c r="AB481">
        <v>9</v>
      </c>
    </row>
    <row r="482" spans="2:28" ht="6" customHeight="1" x14ac:dyDescent="0.2">
      <c r="B482" s="20"/>
      <c r="C482" s="21"/>
      <c r="D482" s="22"/>
      <c r="E482" s="18"/>
      <c r="F482" s="19"/>
      <c r="I482" s="136" t="s">
        <v>90</v>
      </c>
      <c r="AB482">
        <v>10</v>
      </c>
    </row>
    <row r="483" spans="2:28" ht="25.5" x14ac:dyDescent="0.2">
      <c r="B483" s="20"/>
      <c r="C483" s="21" t="s">
        <v>3</v>
      </c>
      <c r="D483" s="171" t="s">
        <v>378</v>
      </c>
      <c r="E483" s="18"/>
      <c r="F483" s="19"/>
      <c r="I483" s="136" t="s">
        <v>90</v>
      </c>
      <c r="AB483">
        <v>11</v>
      </c>
    </row>
    <row r="484" spans="2:28" ht="6" customHeight="1" x14ac:dyDescent="0.2">
      <c r="B484" s="20"/>
      <c r="C484" s="21"/>
      <c r="D484" s="22"/>
      <c r="E484" s="18"/>
      <c r="F484" s="19"/>
      <c r="I484" s="136" t="s">
        <v>90</v>
      </c>
      <c r="AB484">
        <v>12</v>
      </c>
    </row>
    <row r="485" spans="2:28" x14ac:dyDescent="0.2">
      <c r="B485" s="20"/>
      <c r="C485" s="21" t="s">
        <v>168</v>
      </c>
      <c r="D485" s="171" t="s">
        <v>252</v>
      </c>
      <c r="E485" s="18"/>
      <c r="F485" s="19"/>
      <c r="I485" s="136" t="s">
        <v>90</v>
      </c>
      <c r="AB485">
        <v>13</v>
      </c>
    </row>
    <row r="486" spans="2:28" ht="14.25" customHeight="1" x14ac:dyDescent="0.2">
      <c r="B486" s="20"/>
      <c r="C486" s="21"/>
      <c r="D486" s="171" t="s">
        <v>382</v>
      </c>
      <c r="E486" s="18"/>
      <c r="F486" s="19"/>
      <c r="I486" s="136" t="s">
        <v>90</v>
      </c>
      <c r="AB486">
        <v>14</v>
      </c>
    </row>
    <row r="487" spans="2:28" x14ac:dyDescent="0.2">
      <c r="B487" s="20"/>
      <c r="C487" s="21"/>
      <c r="D487" s="22"/>
      <c r="E487" s="18"/>
      <c r="F487" s="19"/>
      <c r="I487" s="136" t="s">
        <v>90</v>
      </c>
      <c r="AB487">
        <v>15</v>
      </c>
    </row>
    <row r="488" spans="2:28" x14ac:dyDescent="0.2">
      <c r="B488" s="20"/>
      <c r="C488" s="23"/>
      <c r="D488" s="47"/>
      <c r="E488" s="18"/>
      <c r="F488" s="19"/>
      <c r="I488" s="136" t="s">
        <v>90</v>
      </c>
      <c r="AB488">
        <v>16</v>
      </c>
    </row>
    <row r="489" spans="2:28" x14ac:dyDescent="0.2">
      <c r="B489" s="24" t="s">
        <v>101</v>
      </c>
      <c r="C489" s="16" t="s">
        <v>103</v>
      </c>
      <c r="D489" s="48" t="s">
        <v>167</v>
      </c>
      <c r="E489" s="15" t="s">
        <v>166</v>
      </c>
      <c r="F489" s="17" t="s">
        <v>23</v>
      </c>
      <c r="I489" s="136" t="s">
        <v>90</v>
      </c>
      <c r="AB489">
        <v>17</v>
      </c>
    </row>
    <row r="490" spans="2:28" ht="25.5" x14ac:dyDescent="0.2">
      <c r="B490" s="219">
        <v>43264</v>
      </c>
      <c r="C490" s="26">
        <v>1</v>
      </c>
      <c r="D490" s="171" t="s">
        <v>386</v>
      </c>
      <c r="E490" s="219">
        <v>43264</v>
      </c>
      <c r="F490" s="219">
        <v>43264</v>
      </c>
      <c r="I490" s="136" t="s">
        <v>90</v>
      </c>
      <c r="AB490">
        <v>18</v>
      </c>
    </row>
    <row r="491" spans="2:28" ht="25.5" x14ac:dyDescent="0.2">
      <c r="B491" s="219">
        <v>43264</v>
      </c>
      <c r="C491" s="26">
        <v>2</v>
      </c>
      <c r="D491" s="171" t="s">
        <v>385</v>
      </c>
      <c r="E491" s="219">
        <v>43264</v>
      </c>
      <c r="F491" s="219">
        <v>43264</v>
      </c>
      <c r="I491" s="136" t="s">
        <v>90</v>
      </c>
      <c r="AB491">
        <v>19</v>
      </c>
    </row>
    <row r="492" spans="2:28" x14ac:dyDescent="0.2">
      <c r="B492" s="25"/>
      <c r="C492" s="26"/>
      <c r="D492" s="22"/>
      <c r="E492" s="27"/>
      <c r="F492" s="28"/>
      <c r="I492" s="136" t="s">
        <v>90</v>
      </c>
      <c r="AB492">
        <v>20</v>
      </c>
    </row>
    <row r="493" spans="2:28" x14ac:dyDescent="0.2">
      <c r="B493" s="25"/>
      <c r="C493" s="26"/>
      <c r="D493" s="22"/>
      <c r="E493" s="27"/>
      <c r="F493" s="28"/>
      <c r="I493" s="136" t="s">
        <v>90</v>
      </c>
      <c r="AB493">
        <v>21</v>
      </c>
    </row>
    <row r="494" spans="2:28" ht="13.5" thickBot="1" x14ac:dyDescent="0.25">
      <c r="B494" s="172"/>
      <c r="C494" s="30"/>
      <c r="D494" s="31"/>
      <c r="E494" s="32"/>
      <c r="F494" s="33"/>
      <c r="I494" s="136" t="s">
        <v>90</v>
      </c>
      <c r="AB494">
        <v>22</v>
      </c>
    </row>
    <row r="495" spans="2:28" ht="13.5" thickBot="1" x14ac:dyDescent="0.25">
      <c r="B495" s="12"/>
      <c r="F495" s="180"/>
      <c r="I495" s="136" t="s">
        <v>90</v>
      </c>
      <c r="AB495">
        <v>23</v>
      </c>
    </row>
    <row r="496" spans="2:28" ht="13.5" thickBot="1" x14ac:dyDescent="0.25">
      <c r="B496" s="162" t="s">
        <v>102</v>
      </c>
      <c r="C496" s="163">
        <v>151</v>
      </c>
      <c r="D496" s="164" t="s">
        <v>370</v>
      </c>
      <c r="E496" s="165" t="s">
        <v>51</v>
      </c>
      <c r="F496" s="166" t="s">
        <v>233</v>
      </c>
      <c r="I496" s="136" t="s">
        <v>90</v>
      </c>
      <c r="AB496">
        <v>24</v>
      </c>
    </row>
    <row r="497" spans="2:28" ht="12" customHeight="1" x14ac:dyDescent="0.2">
      <c r="B497" s="186" t="s">
        <v>206</v>
      </c>
      <c r="C497" s="211">
        <v>12</v>
      </c>
      <c r="D497" s="187"/>
      <c r="E497" s="21"/>
      <c r="F497" s="188"/>
      <c r="I497" s="136" t="s">
        <v>90</v>
      </c>
      <c r="AB497">
        <v>25</v>
      </c>
    </row>
    <row r="498" spans="2:28" x14ac:dyDescent="0.2">
      <c r="B498" s="13" t="s">
        <v>39</v>
      </c>
      <c r="C498" s="131">
        <v>43264</v>
      </c>
      <c r="D498" s="15" t="str">
        <f>IF(OR(C501="",C502=""),"",VLOOKUP(CONCATENATE(C501," - ",C502),Exposure,2))</f>
        <v>Y</v>
      </c>
      <c r="E498" s="16" t="s">
        <v>126</v>
      </c>
      <c r="F498" s="113">
        <v>1</v>
      </c>
      <c r="I498" s="136" t="s">
        <v>90</v>
      </c>
      <c r="AB498">
        <v>1</v>
      </c>
    </row>
    <row r="499" spans="2:28" x14ac:dyDescent="0.2">
      <c r="B499" s="13" t="s">
        <v>84</v>
      </c>
      <c r="C499" s="214" t="s">
        <v>257</v>
      </c>
      <c r="D499" s="15" t="s">
        <v>117</v>
      </c>
      <c r="E499" s="16" t="s">
        <v>56</v>
      </c>
      <c r="F499" s="133" t="s">
        <v>293</v>
      </c>
      <c r="I499" s="136" t="s">
        <v>90</v>
      </c>
    </row>
    <row r="500" spans="2:28" x14ac:dyDescent="0.2">
      <c r="B500" s="13" t="s">
        <v>85</v>
      </c>
      <c r="C500" s="201" t="s">
        <v>231</v>
      </c>
      <c r="D500" s="18"/>
      <c r="E500" s="16" t="s">
        <v>89</v>
      </c>
      <c r="F500" s="133" t="s">
        <v>133</v>
      </c>
      <c r="I500" s="136" t="s">
        <v>90</v>
      </c>
      <c r="AB500">
        <v>2</v>
      </c>
    </row>
    <row r="501" spans="2:28" x14ac:dyDescent="0.2">
      <c r="B501" s="13" t="s">
        <v>44</v>
      </c>
      <c r="C501" s="132" t="s">
        <v>91</v>
      </c>
      <c r="D501" s="49" t="str">
        <f>IF(C501="","WARNING - Please enter a Probability.","")</f>
        <v/>
      </c>
      <c r="E501" s="16" t="s">
        <v>60</v>
      </c>
      <c r="F501" s="133" t="s">
        <v>100</v>
      </c>
      <c r="I501" s="136" t="s">
        <v>90</v>
      </c>
      <c r="AB501">
        <v>3</v>
      </c>
    </row>
    <row r="502" spans="2:28" x14ac:dyDescent="0.2">
      <c r="B502" s="13" t="s">
        <v>50</v>
      </c>
      <c r="C502" s="132" t="s">
        <v>330</v>
      </c>
      <c r="D502" s="15" t="s">
        <v>93</v>
      </c>
      <c r="E502" s="16" t="s">
        <v>61</v>
      </c>
      <c r="F502" s="131">
        <v>43264</v>
      </c>
      <c r="I502" s="136" t="s">
        <v>90</v>
      </c>
      <c r="AB502">
        <v>4</v>
      </c>
    </row>
    <row r="503" spans="2:28" ht="25.5" x14ac:dyDescent="0.2">
      <c r="B503" s="183" t="s">
        <v>57</v>
      </c>
      <c r="C503" s="132" t="s">
        <v>92</v>
      </c>
      <c r="D503" s="15" t="s">
        <v>96</v>
      </c>
      <c r="E503" s="16" t="s">
        <v>62</v>
      </c>
      <c r="F503" s="131">
        <v>43264</v>
      </c>
      <c r="I503" s="136" t="s">
        <v>90</v>
      </c>
      <c r="AB503">
        <v>5</v>
      </c>
    </row>
    <row r="504" spans="2:28" x14ac:dyDescent="0.2">
      <c r="B504" s="13"/>
      <c r="C504" s="15"/>
      <c r="D504" s="15"/>
      <c r="E504" s="18"/>
      <c r="F504" s="19"/>
      <c r="I504" s="136" t="s">
        <v>90</v>
      </c>
      <c r="AB504">
        <v>6</v>
      </c>
    </row>
    <row r="505" spans="2:28" ht="25.5" x14ac:dyDescent="0.2">
      <c r="B505" s="20"/>
      <c r="C505" s="21" t="s">
        <v>87</v>
      </c>
      <c r="D505" s="213" t="s">
        <v>379</v>
      </c>
      <c r="E505" s="18"/>
      <c r="F505" s="19"/>
      <c r="I505" s="136" t="s">
        <v>90</v>
      </c>
      <c r="AB505">
        <v>7</v>
      </c>
    </row>
    <row r="506" spans="2:28" x14ac:dyDescent="0.2">
      <c r="B506" s="20"/>
      <c r="C506" s="21"/>
      <c r="D506" s="22"/>
      <c r="E506" s="18"/>
      <c r="F506" s="19"/>
      <c r="I506" s="136" t="s">
        <v>90</v>
      </c>
      <c r="AB506">
        <v>8</v>
      </c>
    </row>
    <row r="507" spans="2:28" ht="25.5" x14ac:dyDescent="0.2">
      <c r="B507" s="20"/>
      <c r="C507" s="21" t="s">
        <v>88</v>
      </c>
      <c r="D507" s="171" t="s">
        <v>380</v>
      </c>
      <c r="E507" s="18"/>
      <c r="F507" s="19"/>
      <c r="I507" s="136" t="s">
        <v>90</v>
      </c>
      <c r="AB507">
        <v>9</v>
      </c>
    </row>
    <row r="508" spans="2:28" ht="6" customHeight="1" x14ac:dyDescent="0.2">
      <c r="B508" s="20"/>
      <c r="C508" s="21"/>
      <c r="D508" s="22"/>
      <c r="E508" s="18"/>
      <c r="F508" s="19"/>
      <c r="I508" s="136" t="s">
        <v>90</v>
      </c>
      <c r="AB508">
        <v>10</v>
      </c>
    </row>
    <row r="509" spans="2:28" ht="25.5" x14ac:dyDescent="0.2">
      <c r="B509" s="20"/>
      <c r="C509" s="21" t="s">
        <v>3</v>
      </c>
      <c r="D509" s="171" t="s">
        <v>381</v>
      </c>
      <c r="E509" s="18"/>
      <c r="F509" s="19"/>
      <c r="I509" s="136" t="s">
        <v>90</v>
      </c>
      <c r="AB509">
        <v>11</v>
      </c>
    </row>
    <row r="510" spans="2:28" ht="6" customHeight="1" x14ac:dyDescent="0.2">
      <c r="B510" s="20"/>
      <c r="C510" s="21"/>
      <c r="D510" s="22"/>
      <c r="E510" s="18"/>
      <c r="F510" s="19"/>
      <c r="I510" s="136" t="s">
        <v>90</v>
      </c>
      <c r="AB510">
        <v>12</v>
      </c>
    </row>
    <row r="511" spans="2:28" x14ac:dyDescent="0.2">
      <c r="B511" s="20"/>
      <c r="C511" s="21" t="s">
        <v>168</v>
      </c>
      <c r="D511" s="171" t="s">
        <v>252</v>
      </c>
      <c r="E511" s="18"/>
      <c r="F511" s="19"/>
      <c r="I511" s="136" t="s">
        <v>90</v>
      </c>
      <c r="AB511">
        <v>13</v>
      </c>
    </row>
    <row r="512" spans="2:28" ht="15" customHeight="1" x14ac:dyDescent="0.2">
      <c r="B512" s="20"/>
      <c r="C512" s="21"/>
      <c r="D512" s="171" t="s">
        <v>383</v>
      </c>
      <c r="E512" s="18"/>
      <c r="F512" s="19"/>
      <c r="I512" s="136" t="s">
        <v>90</v>
      </c>
      <c r="AB512">
        <v>14</v>
      </c>
    </row>
    <row r="513" spans="2:28" x14ac:dyDescent="0.2">
      <c r="B513" s="20"/>
      <c r="C513" s="21"/>
      <c r="D513" s="22"/>
      <c r="E513" s="18"/>
      <c r="F513" s="19"/>
      <c r="I513" s="136" t="s">
        <v>90</v>
      </c>
      <c r="AB513">
        <v>15</v>
      </c>
    </row>
    <row r="514" spans="2:28" x14ac:dyDescent="0.2">
      <c r="B514" s="20"/>
      <c r="C514" s="23"/>
      <c r="D514" s="47"/>
      <c r="E514" s="18"/>
      <c r="F514" s="19"/>
      <c r="I514" s="136" t="s">
        <v>90</v>
      </c>
      <c r="AB514">
        <v>16</v>
      </c>
    </row>
    <row r="515" spans="2:28" x14ac:dyDescent="0.2">
      <c r="B515" s="24" t="s">
        <v>101</v>
      </c>
      <c r="C515" s="16" t="s">
        <v>103</v>
      </c>
      <c r="D515" s="48" t="s">
        <v>167</v>
      </c>
      <c r="E515" s="15" t="s">
        <v>166</v>
      </c>
      <c r="F515" s="17" t="s">
        <v>23</v>
      </c>
      <c r="I515" s="136" t="s">
        <v>90</v>
      </c>
      <c r="AB515">
        <v>17</v>
      </c>
    </row>
    <row r="516" spans="2:28" ht="25.5" x14ac:dyDescent="0.2">
      <c r="B516" s="214" t="s">
        <v>257</v>
      </c>
      <c r="C516" s="26">
        <v>1</v>
      </c>
      <c r="D516" s="171" t="s">
        <v>384</v>
      </c>
      <c r="E516" s="131">
        <v>43264</v>
      </c>
      <c r="F516" s="131">
        <v>43264</v>
      </c>
      <c r="I516" s="136" t="s">
        <v>90</v>
      </c>
      <c r="AB516">
        <v>18</v>
      </c>
    </row>
    <row r="517" spans="2:28" x14ac:dyDescent="0.2">
      <c r="B517" s="25"/>
      <c r="C517" s="26"/>
      <c r="D517" s="22"/>
      <c r="E517" s="27"/>
      <c r="F517" s="28"/>
      <c r="I517" s="136" t="s">
        <v>90</v>
      </c>
      <c r="AB517">
        <v>19</v>
      </c>
    </row>
    <row r="518" spans="2:28" x14ac:dyDescent="0.2">
      <c r="B518" s="25"/>
      <c r="C518" s="26"/>
      <c r="D518" s="22"/>
      <c r="E518" s="27"/>
      <c r="F518" s="28"/>
      <c r="I518" s="136" t="s">
        <v>90</v>
      </c>
      <c r="AB518">
        <v>20</v>
      </c>
    </row>
    <row r="519" spans="2:28" x14ac:dyDescent="0.2">
      <c r="B519" s="25"/>
      <c r="C519" s="26"/>
      <c r="D519" s="22"/>
      <c r="E519" s="27"/>
      <c r="F519" s="28"/>
      <c r="I519" s="136" t="s">
        <v>90</v>
      </c>
      <c r="AB519">
        <v>21</v>
      </c>
    </row>
    <row r="520" spans="2:28" ht="13.5" thickBot="1" x14ac:dyDescent="0.25">
      <c r="B520" s="172"/>
      <c r="C520" s="30"/>
      <c r="D520" s="31"/>
      <c r="E520" s="32"/>
      <c r="F520" s="33"/>
      <c r="I520" s="136" t="s">
        <v>90</v>
      </c>
      <c r="AB520">
        <v>22</v>
      </c>
    </row>
    <row r="521" spans="2:28" x14ac:dyDescent="0.2">
      <c r="B521" s="12"/>
      <c r="F521" s="209"/>
      <c r="I521" s="136"/>
      <c r="AB521">
        <v>23</v>
      </c>
    </row>
    <row r="522" spans="2:28" x14ac:dyDescent="0.2">
      <c r="C522"/>
      <c r="F522" s="18"/>
      <c r="I522" s="136"/>
      <c r="AB522">
        <v>24</v>
      </c>
    </row>
    <row r="523" spans="2:28" ht="6" customHeight="1" x14ac:dyDescent="0.2">
      <c r="C523"/>
      <c r="I523" s="136"/>
      <c r="AB523">
        <v>25</v>
      </c>
    </row>
    <row r="524" spans="2:28" x14ac:dyDescent="0.2">
      <c r="C524"/>
      <c r="S524">
        <v>1</v>
      </c>
    </row>
    <row r="525" spans="2:28" x14ac:dyDescent="0.2">
      <c r="C525"/>
    </row>
    <row r="526" spans="2:28" x14ac:dyDescent="0.2">
      <c r="C526"/>
      <c r="S526">
        <v>2</v>
      </c>
    </row>
    <row r="527" spans="2:28" x14ac:dyDescent="0.2">
      <c r="C527"/>
      <c r="S527">
        <v>3</v>
      </c>
    </row>
    <row r="528" spans="2:28" x14ac:dyDescent="0.2">
      <c r="C528"/>
      <c r="S528">
        <v>4</v>
      </c>
    </row>
    <row r="529" spans="3:19" x14ac:dyDescent="0.2">
      <c r="C529"/>
      <c r="S529">
        <v>5</v>
      </c>
    </row>
    <row r="530" spans="3:19" x14ac:dyDescent="0.2">
      <c r="C530"/>
      <c r="S530">
        <v>6</v>
      </c>
    </row>
    <row r="531" spans="3:19" x14ac:dyDescent="0.2">
      <c r="C531"/>
      <c r="S531">
        <v>7</v>
      </c>
    </row>
    <row r="532" spans="3:19" x14ac:dyDescent="0.2">
      <c r="C532"/>
      <c r="S532">
        <v>8</v>
      </c>
    </row>
    <row r="533" spans="3:19" x14ac:dyDescent="0.2">
      <c r="C533"/>
      <c r="S533">
        <v>9</v>
      </c>
    </row>
    <row r="534" spans="3:19" ht="6" customHeight="1" x14ac:dyDescent="0.2">
      <c r="C534"/>
      <c r="S534">
        <v>10</v>
      </c>
    </row>
    <row r="535" spans="3:19" x14ac:dyDescent="0.2">
      <c r="C535"/>
      <c r="S535">
        <v>11</v>
      </c>
    </row>
    <row r="536" spans="3:19" ht="6" customHeight="1" x14ac:dyDescent="0.2">
      <c r="C536"/>
      <c r="S536">
        <v>12</v>
      </c>
    </row>
    <row r="537" spans="3:19" x14ac:dyDescent="0.2">
      <c r="C537"/>
      <c r="S537">
        <v>13</v>
      </c>
    </row>
    <row r="538" spans="3:19" ht="6" customHeight="1" x14ac:dyDescent="0.2">
      <c r="C538"/>
      <c r="S538">
        <v>14</v>
      </c>
    </row>
    <row r="539" spans="3:19" x14ac:dyDescent="0.2">
      <c r="C539"/>
      <c r="S539">
        <v>15</v>
      </c>
    </row>
    <row r="540" spans="3:19" x14ac:dyDescent="0.2">
      <c r="C540"/>
      <c r="S540">
        <v>16</v>
      </c>
    </row>
    <row r="541" spans="3:19" x14ac:dyDescent="0.2">
      <c r="C541"/>
      <c r="S541">
        <v>17</v>
      </c>
    </row>
    <row r="542" spans="3:19" x14ac:dyDescent="0.2">
      <c r="C542"/>
      <c r="S542">
        <v>18</v>
      </c>
    </row>
    <row r="543" spans="3:19" x14ac:dyDescent="0.2">
      <c r="C543"/>
      <c r="S543">
        <v>19</v>
      </c>
    </row>
    <row r="544" spans="3:19" x14ac:dyDescent="0.2">
      <c r="C544"/>
      <c r="S544">
        <v>20</v>
      </c>
    </row>
    <row r="545" spans="3:19" x14ac:dyDescent="0.2">
      <c r="C545"/>
      <c r="S545">
        <v>21</v>
      </c>
    </row>
    <row r="546" spans="3:19" x14ac:dyDescent="0.2">
      <c r="C546"/>
      <c r="S546">
        <v>22</v>
      </c>
    </row>
    <row r="547" spans="3:19" x14ac:dyDescent="0.2">
      <c r="C547"/>
      <c r="S547">
        <v>23</v>
      </c>
    </row>
    <row r="548" spans="3:19" x14ac:dyDescent="0.2">
      <c r="C548"/>
      <c r="S548">
        <v>24</v>
      </c>
    </row>
    <row r="549" spans="3:19" ht="6" customHeight="1" x14ac:dyDescent="0.2">
      <c r="C549"/>
      <c r="S549">
        <v>25</v>
      </c>
    </row>
    <row r="550" spans="3:19" x14ac:dyDescent="0.2">
      <c r="C550"/>
      <c r="S550">
        <v>1</v>
      </c>
    </row>
    <row r="551" spans="3:19" x14ac:dyDescent="0.2">
      <c r="C551"/>
    </row>
    <row r="552" spans="3:19" x14ac:dyDescent="0.2">
      <c r="C552"/>
      <c r="S552">
        <v>2</v>
      </c>
    </row>
    <row r="553" spans="3:19" x14ac:dyDescent="0.2">
      <c r="C553"/>
      <c r="S553">
        <v>3</v>
      </c>
    </row>
    <row r="554" spans="3:19" x14ac:dyDescent="0.2">
      <c r="C554"/>
      <c r="S554">
        <v>4</v>
      </c>
    </row>
    <row r="555" spans="3:19" x14ac:dyDescent="0.2">
      <c r="C555"/>
      <c r="S555">
        <v>5</v>
      </c>
    </row>
    <row r="556" spans="3:19" x14ac:dyDescent="0.2">
      <c r="C556"/>
      <c r="S556">
        <v>6</v>
      </c>
    </row>
    <row r="557" spans="3:19" x14ac:dyDescent="0.2">
      <c r="C557"/>
      <c r="S557">
        <v>7</v>
      </c>
    </row>
    <row r="558" spans="3:19" x14ac:dyDescent="0.2">
      <c r="C558"/>
      <c r="S558">
        <v>8</v>
      </c>
    </row>
    <row r="559" spans="3:19" x14ac:dyDescent="0.2">
      <c r="C559"/>
      <c r="S559">
        <v>9</v>
      </c>
    </row>
    <row r="560" spans="3:19" ht="6" customHeight="1" x14ac:dyDescent="0.2">
      <c r="C560"/>
      <c r="S560">
        <v>10</v>
      </c>
    </row>
    <row r="561" spans="3:19" x14ac:dyDescent="0.2">
      <c r="C561"/>
      <c r="S561">
        <v>11</v>
      </c>
    </row>
    <row r="562" spans="3:19" ht="6" customHeight="1" x14ac:dyDescent="0.2">
      <c r="C562"/>
      <c r="S562">
        <v>12</v>
      </c>
    </row>
    <row r="563" spans="3:19" x14ac:dyDescent="0.2">
      <c r="C563"/>
      <c r="S563">
        <v>13</v>
      </c>
    </row>
    <row r="564" spans="3:19" ht="6" customHeight="1" x14ac:dyDescent="0.2">
      <c r="C564"/>
      <c r="S564">
        <v>14</v>
      </c>
    </row>
    <row r="565" spans="3:19" x14ac:dyDescent="0.2">
      <c r="C565"/>
      <c r="S565">
        <v>15</v>
      </c>
    </row>
    <row r="566" spans="3:19" x14ac:dyDescent="0.2">
      <c r="C566"/>
      <c r="S566">
        <v>16</v>
      </c>
    </row>
    <row r="567" spans="3:19" x14ac:dyDescent="0.2">
      <c r="C567"/>
      <c r="S567">
        <v>17</v>
      </c>
    </row>
    <row r="568" spans="3:19" x14ac:dyDescent="0.2">
      <c r="C568"/>
      <c r="S568">
        <v>18</v>
      </c>
    </row>
    <row r="569" spans="3:19" x14ac:dyDescent="0.2">
      <c r="C569"/>
      <c r="S569">
        <v>19</v>
      </c>
    </row>
    <row r="570" spans="3:19" x14ac:dyDescent="0.2">
      <c r="C570"/>
      <c r="S570">
        <v>20</v>
      </c>
    </row>
    <row r="571" spans="3:19" x14ac:dyDescent="0.2">
      <c r="C571"/>
      <c r="S571">
        <v>21</v>
      </c>
    </row>
    <row r="572" spans="3:19" x14ac:dyDescent="0.2">
      <c r="C572"/>
      <c r="S572">
        <v>22</v>
      </c>
    </row>
    <row r="573" spans="3:19" x14ac:dyDescent="0.2">
      <c r="C573"/>
      <c r="S573">
        <v>23</v>
      </c>
    </row>
    <row r="574" spans="3:19" x14ac:dyDescent="0.2">
      <c r="C574"/>
      <c r="S574">
        <v>24</v>
      </c>
    </row>
    <row r="575" spans="3:19" ht="6" customHeight="1" x14ac:dyDescent="0.2">
      <c r="C575"/>
      <c r="S575">
        <v>25</v>
      </c>
    </row>
    <row r="576" spans="3:19" x14ac:dyDescent="0.2">
      <c r="C576"/>
      <c r="S576">
        <v>1</v>
      </c>
    </row>
    <row r="577" spans="3:19" x14ac:dyDescent="0.2">
      <c r="C577"/>
    </row>
    <row r="578" spans="3:19" x14ac:dyDescent="0.2">
      <c r="C578"/>
      <c r="S578">
        <v>2</v>
      </c>
    </row>
    <row r="579" spans="3:19" x14ac:dyDescent="0.2">
      <c r="C579"/>
      <c r="S579">
        <v>3</v>
      </c>
    </row>
    <row r="580" spans="3:19" x14ac:dyDescent="0.2">
      <c r="C580"/>
      <c r="S580">
        <v>4</v>
      </c>
    </row>
    <row r="581" spans="3:19" x14ac:dyDescent="0.2">
      <c r="C581"/>
      <c r="S581">
        <v>5</v>
      </c>
    </row>
    <row r="582" spans="3:19" x14ac:dyDescent="0.2">
      <c r="C582"/>
      <c r="S582">
        <v>6</v>
      </c>
    </row>
    <row r="583" spans="3:19" x14ac:dyDescent="0.2">
      <c r="C583"/>
      <c r="S583">
        <v>7</v>
      </c>
    </row>
    <row r="584" spans="3:19" x14ac:dyDescent="0.2">
      <c r="C584"/>
      <c r="S584">
        <v>8</v>
      </c>
    </row>
    <row r="585" spans="3:19" x14ac:dyDescent="0.2">
      <c r="C585"/>
      <c r="S585">
        <v>9</v>
      </c>
    </row>
    <row r="586" spans="3:19" ht="6" customHeight="1" x14ac:dyDescent="0.2">
      <c r="C586"/>
      <c r="S586">
        <v>10</v>
      </c>
    </row>
    <row r="587" spans="3:19" x14ac:dyDescent="0.2">
      <c r="C587"/>
      <c r="S587">
        <v>11</v>
      </c>
    </row>
    <row r="588" spans="3:19" ht="6" customHeight="1" x14ac:dyDescent="0.2">
      <c r="C588"/>
      <c r="S588">
        <v>12</v>
      </c>
    </row>
    <row r="589" spans="3:19" x14ac:dyDescent="0.2">
      <c r="C589"/>
      <c r="S589">
        <v>13</v>
      </c>
    </row>
    <row r="590" spans="3:19" ht="6" customHeight="1" x14ac:dyDescent="0.2">
      <c r="C590"/>
      <c r="S590">
        <v>14</v>
      </c>
    </row>
    <row r="591" spans="3:19" x14ac:dyDescent="0.2">
      <c r="C591"/>
      <c r="S591">
        <v>15</v>
      </c>
    </row>
    <row r="592" spans="3:19" x14ac:dyDescent="0.2">
      <c r="C592"/>
      <c r="S592">
        <v>16</v>
      </c>
    </row>
    <row r="593" spans="3:19" x14ac:dyDescent="0.2">
      <c r="C593"/>
      <c r="S593">
        <v>17</v>
      </c>
    </row>
    <row r="594" spans="3:19" x14ac:dyDescent="0.2">
      <c r="C594"/>
      <c r="S594">
        <v>18</v>
      </c>
    </row>
    <row r="595" spans="3:19" x14ac:dyDescent="0.2">
      <c r="C595"/>
      <c r="S595">
        <v>19</v>
      </c>
    </row>
    <row r="596" spans="3:19" x14ac:dyDescent="0.2">
      <c r="C596"/>
      <c r="S596">
        <v>20</v>
      </c>
    </row>
    <row r="597" spans="3:19" x14ac:dyDescent="0.2">
      <c r="C597"/>
      <c r="S597">
        <v>21</v>
      </c>
    </row>
    <row r="598" spans="3:19" x14ac:dyDescent="0.2">
      <c r="C598"/>
      <c r="S598">
        <v>22</v>
      </c>
    </row>
    <row r="599" spans="3:19" x14ac:dyDescent="0.2">
      <c r="C599"/>
      <c r="S599">
        <v>23</v>
      </c>
    </row>
    <row r="600" spans="3:19" x14ac:dyDescent="0.2">
      <c r="C600"/>
      <c r="S600">
        <v>24</v>
      </c>
    </row>
    <row r="601" spans="3:19" ht="6" customHeight="1" x14ac:dyDescent="0.2">
      <c r="C601"/>
      <c r="S601">
        <v>25</v>
      </c>
    </row>
    <row r="602" spans="3:19" x14ac:dyDescent="0.2">
      <c r="C602"/>
      <c r="S602">
        <v>1</v>
      </c>
    </row>
    <row r="603" spans="3:19" x14ac:dyDescent="0.2">
      <c r="C603"/>
    </row>
    <row r="604" spans="3:19" x14ac:dyDescent="0.2">
      <c r="C604"/>
      <c r="S604">
        <v>2</v>
      </c>
    </row>
    <row r="605" spans="3:19" x14ac:dyDescent="0.2">
      <c r="C605"/>
      <c r="S605">
        <v>3</v>
      </c>
    </row>
    <row r="606" spans="3:19" x14ac:dyDescent="0.2">
      <c r="C606"/>
      <c r="S606">
        <v>4</v>
      </c>
    </row>
    <row r="607" spans="3:19" x14ac:dyDescent="0.2">
      <c r="C607"/>
      <c r="S607">
        <v>5</v>
      </c>
    </row>
    <row r="608" spans="3:19" x14ac:dyDescent="0.2">
      <c r="C608"/>
      <c r="S608">
        <v>6</v>
      </c>
    </row>
    <row r="609" spans="3:19" x14ac:dyDescent="0.2">
      <c r="C609"/>
      <c r="S609">
        <v>7</v>
      </c>
    </row>
    <row r="610" spans="3:19" x14ac:dyDescent="0.2">
      <c r="C610"/>
      <c r="S610">
        <v>8</v>
      </c>
    </row>
    <row r="611" spans="3:19" x14ac:dyDescent="0.2">
      <c r="C611"/>
      <c r="S611">
        <v>9</v>
      </c>
    </row>
    <row r="612" spans="3:19" ht="6" customHeight="1" x14ac:dyDescent="0.2">
      <c r="C612"/>
      <c r="S612">
        <v>10</v>
      </c>
    </row>
    <row r="613" spans="3:19" x14ac:dyDescent="0.2">
      <c r="C613"/>
      <c r="S613">
        <v>11</v>
      </c>
    </row>
    <row r="614" spans="3:19" ht="6" customHeight="1" x14ac:dyDescent="0.2">
      <c r="C614"/>
      <c r="S614">
        <v>12</v>
      </c>
    </row>
    <row r="615" spans="3:19" x14ac:dyDescent="0.2">
      <c r="C615"/>
      <c r="S615">
        <v>13</v>
      </c>
    </row>
    <row r="616" spans="3:19" ht="6" customHeight="1" x14ac:dyDescent="0.2">
      <c r="C616"/>
      <c r="S616">
        <v>14</v>
      </c>
    </row>
    <row r="617" spans="3:19" x14ac:dyDescent="0.2">
      <c r="C617"/>
      <c r="S617">
        <v>15</v>
      </c>
    </row>
    <row r="618" spans="3:19" x14ac:dyDescent="0.2">
      <c r="C618"/>
      <c r="S618">
        <v>16</v>
      </c>
    </row>
    <row r="619" spans="3:19" x14ac:dyDescent="0.2">
      <c r="C619"/>
      <c r="S619">
        <v>17</v>
      </c>
    </row>
    <row r="620" spans="3:19" x14ac:dyDescent="0.2">
      <c r="C620"/>
      <c r="S620">
        <v>18</v>
      </c>
    </row>
    <row r="621" spans="3:19" x14ac:dyDescent="0.2">
      <c r="C621"/>
      <c r="S621">
        <v>19</v>
      </c>
    </row>
    <row r="622" spans="3:19" x14ac:dyDescent="0.2">
      <c r="C622"/>
      <c r="S622">
        <v>20</v>
      </c>
    </row>
    <row r="623" spans="3:19" x14ac:dyDescent="0.2">
      <c r="C623"/>
      <c r="S623">
        <v>21</v>
      </c>
    </row>
    <row r="624" spans="3:19" x14ac:dyDescent="0.2">
      <c r="C624"/>
      <c r="S624">
        <v>22</v>
      </c>
    </row>
    <row r="625" spans="3:19" x14ac:dyDescent="0.2">
      <c r="C625"/>
      <c r="S625">
        <v>23</v>
      </c>
    </row>
    <row r="626" spans="3:19" x14ac:dyDescent="0.2">
      <c r="C626"/>
      <c r="S626">
        <v>24</v>
      </c>
    </row>
    <row r="627" spans="3:19" ht="6" customHeight="1" x14ac:dyDescent="0.2">
      <c r="C627"/>
      <c r="S627">
        <v>25</v>
      </c>
    </row>
    <row r="628" spans="3:19" x14ac:dyDescent="0.2">
      <c r="C628"/>
      <c r="S628">
        <v>1</v>
      </c>
    </row>
    <row r="629" spans="3:19" x14ac:dyDescent="0.2">
      <c r="C629"/>
    </row>
    <row r="630" spans="3:19" x14ac:dyDescent="0.2">
      <c r="C630"/>
      <c r="S630">
        <v>2</v>
      </c>
    </row>
    <row r="631" spans="3:19" x14ac:dyDescent="0.2">
      <c r="C631"/>
      <c r="S631">
        <v>3</v>
      </c>
    </row>
    <row r="632" spans="3:19" x14ac:dyDescent="0.2">
      <c r="C632"/>
      <c r="S632">
        <v>4</v>
      </c>
    </row>
    <row r="633" spans="3:19" x14ac:dyDescent="0.2">
      <c r="C633"/>
      <c r="S633">
        <v>5</v>
      </c>
    </row>
    <row r="634" spans="3:19" x14ac:dyDescent="0.2">
      <c r="C634"/>
      <c r="S634">
        <v>6</v>
      </c>
    </row>
    <row r="635" spans="3:19" x14ac:dyDescent="0.2">
      <c r="C635"/>
      <c r="S635">
        <v>7</v>
      </c>
    </row>
    <row r="636" spans="3:19" x14ac:dyDescent="0.2">
      <c r="C636"/>
      <c r="S636">
        <v>8</v>
      </c>
    </row>
    <row r="637" spans="3:19" x14ac:dyDescent="0.2">
      <c r="C637"/>
      <c r="S637">
        <v>9</v>
      </c>
    </row>
    <row r="638" spans="3:19" ht="6" customHeight="1" x14ac:dyDescent="0.2">
      <c r="C638"/>
      <c r="S638">
        <v>10</v>
      </c>
    </row>
    <row r="639" spans="3:19" x14ac:dyDescent="0.2">
      <c r="C639"/>
      <c r="S639">
        <v>11</v>
      </c>
    </row>
    <row r="640" spans="3:19" ht="6" customHeight="1" x14ac:dyDescent="0.2">
      <c r="C640"/>
      <c r="S640">
        <v>12</v>
      </c>
    </row>
    <row r="641" spans="3:19" x14ac:dyDescent="0.2">
      <c r="C641"/>
      <c r="S641">
        <v>13</v>
      </c>
    </row>
    <row r="642" spans="3:19" ht="6" customHeight="1" x14ac:dyDescent="0.2">
      <c r="C642"/>
      <c r="S642">
        <v>14</v>
      </c>
    </row>
    <row r="643" spans="3:19" x14ac:dyDescent="0.2">
      <c r="C643"/>
      <c r="S643">
        <v>15</v>
      </c>
    </row>
    <row r="644" spans="3:19" x14ac:dyDescent="0.2">
      <c r="C644"/>
      <c r="S644">
        <v>16</v>
      </c>
    </row>
    <row r="645" spans="3:19" x14ac:dyDescent="0.2">
      <c r="C645"/>
      <c r="S645">
        <v>17</v>
      </c>
    </row>
    <row r="646" spans="3:19" x14ac:dyDescent="0.2">
      <c r="C646"/>
      <c r="S646">
        <v>18</v>
      </c>
    </row>
    <row r="647" spans="3:19" x14ac:dyDescent="0.2">
      <c r="C647"/>
      <c r="S647">
        <v>19</v>
      </c>
    </row>
    <row r="648" spans="3:19" x14ac:dyDescent="0.2">
      <c r="C648"/>
      <c r="S648">
        <v>20</v>
      </c>
    </row>
    <row r="649" spans="3:19" x14ac:dyDescent="0.2">
      <c r="C649"/>
      <c r="S649">
        <v>21</v>
      </c>
    </row>
    <row r="650" spans="3:19" x14ac:dyDescent="0.2">
      <c r="C650"/>
      <c r="S650">
        <v>22</v>
      </c>
    </row>
    <row r="651" spans="3:19" x14ac:dyDescent="0.2">
      <c r="C651"/>
      <c r="S651">
        <v>23</v>
      </c>
    </row>
    <row r="652" spans="3:19" x14ac:dyDescent="0.2">
      <c r="C652"/>
      <c r="S652">
        <v>24</v>
      </c>
    </row>
    <row r="653" spans="3:19" ht="6" customHeight="1" x14ac:dyDescent="0.2">
      <c r="C653"/>
      <c r="S653">
        <v>25</v>
      </c>
    </row>
    <row r="654" spans="3:19" x14ac:dyDescent="0.2">
      <c r="C654"/>
      <c r="S654">
        <v>1</v>
      </c>
    </row>
    <row r="655" spans="3:19" x14ac:dyDescent="0.2">
      <c r="C655"/>
    </row>
    <row r="656" spans="3:19" x14ac:dyDescent="0.2">
      <c r="C656"/>
      <c r="S656">
        <v>2</v>
      </c>
    </row>
    <row r="657" spans="3:19" x14ac:dyDescent="0.2">
      <c r="C657"/>
      <c r="S657">
        <v>3</v>
      </c>
    </row>
    <row r="658" spans="3:19" x14ac:dyDescent="0.2">
      <c r="C658"/>
      <c r="S658">
        <v>4</v>
      </c>
    </row>
    <row r="659" spans="3:19" x14ac:dyDescent="0.2">
      <c r="C659"/>
      <c r="S659">
        <v>5</v>
      </c>
    </row>
    <row r="660" spans="3:19" x14ac:dyDescent="0.2">
      <c r="C660"/>
      <c r="S660">
        <v>6</v>
      </c>
    </row>
    <row r="661" spans="3:19" x14ac:dyDescent="0.2">
      <c r="C661"/>
      <c r="S661">
        <v>7</v>
      </c>
    </row>
    <row r="662" spans="3:19" x14ac:dyDescent="0.2">
      <c r="C662"/>
      <c r="S662">
        <v>8</v>
      </c>
    </row>
    <row r="663" spans="3:19" x14ac:dyDescent="0.2">
      <c r="C663"/>
      <c r="S663">
        <v>9</v>
      </c>
    </row>
    <row r="664" spans="3:19" ht="6" customHeight="1" x14ac:dyDescent="0.2">
      <c r="C664"/>
      <c r="S664">
        <v>10</v>
      </c>
    </row>
    <row r="665" spans="3:19" x14ac:dyDescent="0.2">
      <c r="C665"/>
      <c r="S665">
        <v>11</v>
      </c>
    </row>
    <row r="666" spans="3:19" ht="6" customHeight="1" x14ac:dyDescent="0.2">
      <c r="C666"/>
      <c r="S666">
        <v>12</v>
      </c>
    </row>
    <row r="667" spans="3:19" x14ac:dyDescent="0.2">
      <c r="C667"/>
      <c r="S667">
        <v>13</v>
      </c>
    </row>
    <row r="668" spans="3:19" ht="6" customHeight="1" x14ac:dyDescent="0.2">
      <c r="C668"/>
      <c r="S668">
        <v>14</v>
      </c>
    </row>
    <row r="669" spans="3:19" x14ac:dyDescent="0.2">
      <c r="C669"/>
      <c r="S669">
        <v>15</v>
      </c>
    </row>
    <row r="670" spans="3:19" x14ac:dyDescent="0.2">
      <c r="C670"/>
      <c r="S670">
        <v>16</v>
      </c>
    </row>
    <row r="671" spans="3:19" x14ac:dyDescent="0.2">
      <c r="C671"/>
      <c r="S671">
        <v>17</v>
      </c>
    </row>
    <row r="672" spans="3:19" x14ac:dyDescent="0.2">
      <c r="C672"/>
      <c r="S672">
        <v>18</v>
      </c>
    </row>
    <row r="673" spans="3:19" x14ac:dyDescent="0.2">
      <c r="C673"/>
      <c r="S673">
        <v>19</v>
      </c>
    </row>
    <row r="674" spans="3:19" x14ac:dyDescent="0.2">
      <c r="C674"/>
      <c r="S674">
        <v>20</v>
      </c>
    </row>
    <row r="675" spans="3:19" x14ac:dyDescent="0.2">
      <c r="C675"/>
      <c r="S675">
        <v>21</v>
      </c>
    </row>
    <row r="676" spans="3:19" x14ac:dyDescent="0.2">
      <c r="C676"/>
      <c r="S676">
        <v>22</v>
      </c>
    </row>
    <row r="677" spans="3:19" x14ac:dyDescent="0.2">
      <c r="C677"/>
      <c r="S677">
        <v>23</v>
      </c>
    </row>
    <row r="678" spans="3:19" x14ac:dyDescent="0.2">
      <c r="C678"/>
      <c r="S678">
        <v>24</v>
      </c>
    </row>
    <row r="679" spans="3:19" ht="6" customHeight="1" x14ac:dyDescent="0.2">
      <c r="C679"/>
      <c r="S679">
        <v>25</v>
      </c>
    </row>
    <row r="680" spans="3:19" x14ac:dyDescent="0.2">
      <c r="C680"/>
      <c r="S680">
        <v>1</v>
      </c>
    </row>
    <row r="681" spans="3:19" x14ac:dyDescent="0.2">
      <c r="C681"/>
    </row>
    <row r="682" spans="3:19" x14ac:dyDescent="0.2">
      <c r="C682"/>
      <c r="S682">
        <v>2</v>
      </c>
    </row>
    <row r="683" spans="3:19" x14ac:dyDescent="0.2">
      <c r="C683"/>
      <c r="S683">
        <v>3</v>
      </c>
    </row>
    <row r="684" spans="3:19" x14ac:dyDescent="0.2">
      <c r="C684"/>
      <c r="S684">
        <v>4</v>
      </c>
    </row>
    <row r="685" spans="3:19" x14ac:dyDescent="0.2">
      <c r="C685"/>
      <c r="S685">
        <v>5</v>
      </c>
    </row>
    <row r="686" spans="3:19" x14ac:dyDescent="0.2">
      <c r="C686"/>
      <c r="S686">
        <v>6</v>
      </c>
    </row>
    <row r="687" spans="3:19" x14ac:dyDescent="0.2">
      <c r="C687"/>
      <c r="S687">
        <v>7</v>
      </c>
    </row>
    <row r="688" spans="3:19" x14ac:dyDescent="0.2">
      <c r="C688"/>
      <c r="S688">
        <v>8</v>
      </c>
    </row>
    <row r="689" spans="3:19" x14ac:dyDescent="0.2">
      <c r="C689"/>
      <c r="S689">
        <v>9</v>
      </c>
    </row>
    <row r="690" spans="3:19" ht="6" customHeight="1" x14ac:dyDescent="0.2">
      <c r="C690"/>
      <c r="S690">
        <v>10</v>
      </c>
    </row>
    <row r="691" spans="3:19" x14ac:dyDescent="0.2">
      <c r="C691"/>
      <c r="S691">
        <v>11</v>
      </c>
    </row>
    <row r="692" spans="3:19" ht="6" customHeight="1" x14ac:dyDescent="0.2">
      <c r="C692"/>
      <c r="S692">
        <v>12</v>
      </c>
    </row>
    <row r="693" spans="3:19" x14ac:dyDescent="0.2">
      <c r="C693"/>
      <c r="S693">
        <v>13</v>
      </c>
    </row>
    <row r="694" spans="3:19" ht="6" customHeight="1" x14ac:dyDescent="0.2">
      <c r="C694"/>
      <c r="S694">
        <v>14</v>
      </c>
    </row>
    <row r="695" spans="3:19" x14ac:dyDescent="0.2">
      <c r="C695"/>
      <c r="S695">
        <v>15</v>
      </c>
    </row>
    <row r="696" spans="3:19" x14ac:dyDescent="0.2">
      <c r="C696"/>
      <c r="S696">
        <v>16</v>
      </c>
    </row>
    <row r="697" spans="3:19" x14ac:dyDescent="0.2">
      <c r="C697"/>
      <c r="S697">
        <v>17</v>
      </c>
    </row>
    <row r="698" spans="3:19" x14ac:dyDescent="0.2">
      <c r="C698"/>
      <c r="S698">
        <v>18</v>
      </c>
    </row>
    <row r="699" spans="3:19" x14ac:dyDescent="0.2">
      <c r="C699"/>
      <c r="S699">
        <v>19</v>
      </c>
    </row>
    <row r="700" spans="3:19" x14ac:dyDescent="0.2">
      <c r="C700"/>
      <c r="S700">
        <v>20</v>
      </c>
    </row>
    <row r="701" spans="3:19" x14ac:dyDescent="0.2">
      <c r="C701"/>
      <c r="S701">
        <v>21</v>
      </c>
    </row>
    <row r="702" spans="3:19" x14ac:dyDescent="0.2">
      <c r="C702"/>
      <c r="S702">
        <v>22</v>
      </c>
    </row>
    <row r="703" spans="3:19" x14ac:dyDescent="0.2">
      <c r="C703"/>
      <c r="S703">
        <v>23</v>
      </c>
    </row>
    <row r="704" spans="3:19" x14ac:dyDescent="0.2">
      <c r="C704"/>
      <c r="S704">
        <v>24</v>
      </c>
    </row>
    <row r="705" spans="3:19" ht="6" customHeight="1" x14ac:dyDescent="0.2">
      <c r="C705"/>
      <c r="S705">
        <v>25</v>
      </c>
    </row>
    <row r="706" spans="3:19" x14ac:dyDescent="0.2">
      <c r="C706"/>
      <c r="S706">
        <v>1</v>
      </c>
    </row>
    <row r="707" spans="3:19" x14ac:dyDescent="0.2">
      <c r="C707"/>
    </row>
    <row r="708" spans="3:19" x14ac:dyDescent="0.2">
      <c r="C708"/>
      <c r="S708">
        <v>2</v>
      </c>
    </row>
    <row r="709" spans="3:19" x14ac:dyDescent="0.2">
      <c r="C709"/>
      <c r="S709">
        <v>3</v>
      </c>
    </row>
    <row r="710" spans="3:19" x14ac:dyDescent="0.2">
      <c r="C710"/>
      <c r="S710">
        <v>4</v>
      </c>
    </row>
    <row r="711" spans="3:19" x14ac:dyDescent="0.2">
      <c r="C711"/>
      <c r="S711">
        <v>5</v>
      </c>
    </row>
    <row r="712" spans="3:19" x14ac:dyDescent="0.2">
      <c r="C712"/>
      <c r="S712">
        <v>6</v>
      </c>
    </row>
    <row r="713" spans="3:19" x14ac:dyDescent="0.2">
      <c r="C713"/>
      <c r="S713">
        <v>7</v>
      </c>
    </row>
    <row r="714" spans="3:19" x14ac:dyDescent="0.2">
      <c r="C714"/>
      <c r="S714">
        <v>8</v>
      </c>
    </row>
    <row r="715" spans="3:19" x14ac:dyDescent="0.2">
      <c r="C715"/>
      <c r="S715">
        <v>9</v>
      </c>
    </row>
    <row r="716" spans="3:19" ht="6" customHeight="1" x14ac:dyDescent="0.2">
      <c r="C716"/>
      <c r="S716">
        <v>10</v>
      </c>
    </row>
    <row r="717" spans="3:19" x14ac:dyDescent="0.2">
      <c r="C717"/>
      <c r="S717">
        <v>11</v>
      </c>
    </row>
    <row r="718" spans="3:19" ht="6" customHeight="1" x14ac:dyDescent="0.2">
      <c r="C718"/>
      <c r="S718">
        <v>12</v>
      </c>
    </row>
    <row r="719" spans="3:19" x14ac:dyDescent="0.2">
      <c r="C719"/>
      <c r="S719">
        <v>13</v>
      </c>
    </row>
    <row r="720" spans="3:19" ht="6" customHeight="1" x14ac:dyDescent="0.2">
      <c r="C720"/>
      <c r="S720">
        <v>14</v>
      </c>
    </row>
    <row r="721" spans="3:19" x14ac:dyDescent="0.2">
      <c r="C721"/>
      <c r="S721">
        <v>15</v>
      </c>
    </row>
    <row r="722" spans="3:19" x14ac:dyDescent="0.2">
      <c r="C722"/>
      <c r="S722">
        <v>16</v>
      </c>
    </row>
    <row r="723" spans="3:19" x14ac:dyDescent="0.2">
      <c r="C723"/>
      <c r="S723">
        <v>17</v>
      </c>
    </row>
    <row r="724" spans="3:19" x14ac:dyDescent="0.2">
      <c r="C724"/>
      <c r="S724">
        <v>18</v>
      </c>
    </row>
    <row r="725" spans="3:19" x14ac:dyDescent="0.2">
      <c r="C725"/>
      <c r="S725">
        <v>19</v>
      </c>
    </row>
    <row r="726" spans="3:19" x14ac:dyDescent="0.2">
      <c r="C726"/>
      <c r="S726">
        <v>20</v>
      </c>
    </row>
    <row r="727" spans="3:19" x14ac:dyDescent="0.2">
      <c r="C727"/>
      <c r="S727">
        <v>21</v>
      </c>
    </row>
    <row r="728" spans="3:19" x14ac:dyDescent="0.2">
      <c r="C728"/>
      <c r="S728">
        <v>22</v>
      </c>
    </row>
    <row r="729" spans="3:19" x14ac:dyDescent="0.2">
      <c r="C729"/>
      <c r="S729">
        <v>23</v>
      </c>
    </row>
    <row r="730" spans="3:19" x14ac:dyDescent="0.2">
      <c r="C730"/>
      <c r="S730">
        <v>24</v>
      </c>
    </row>
    <row r="731" spans="3:19" ht="6" customHeight="1" x14ac:dyDescent="0.2">
      <c r="C731"/>
      <c r="S731">
        <v>25</v>
      </c>
    </row>
    <row r="732" spans="3:19" x14ac:dyDescent="0.2">
      <c r="C732"/>
      <c r="S732">
        <v>1</v>
      </c>
    </row>
    <row r="733" spans="3:19" x14ac:dyDescent="0.2">
      <c r="C733"/>
    </row>
    <row r="734" spans="3:19" x14ac:dyDescent="0.2">
      <c r="C734"/>
      <c r="S734">
        <v>2</v>
      </c>
    </row>
    <row r="735" spans="3:19" x14ac:dyDescent="0.2">
      <c r="C735"/>
      <c r="S735">
        <v>3</v>
      </c>
    </row>
    <row r="736" spans="3:19" x14ac:dyDescent="0.2">
      <c r="C736"/>
      <c r="S736">
        <v>4</v>
      </c>
    </row>
    <row r="737" spans="3:19" x14ac:dyDescent="0.2">
      <c r="C737"/>
      <c r="S737">
        <v>5</v>
      </c>
    </row>
    <row r="738" spans="3:19" x14ac:dyDescent="0.2">
      <c r="C738"/>
      <c r="S738">
        <v>6</v>
      </c>
    </row>
    <row r="739" spans="3:19" x14ac:dyDescent="0.2">
      <c r="C739"/>
      <c r="S739">
        <v>7</v>
      </c>
    </row>
    <row r="740" spans="3:19" x14ac:dyDescent="0.2">
      <c r="C740"/>
      <c r="S740">
        <v>8</v>
      </c>
    </row>
    <row r="741" spans="3:19" x14ac:dyDescent="0.2">
      <c r="C741"/>
      <c r="S741">
        <v>9</v>
      </c>
    </row>
    <row r="742" spans="3:19" ht="6" customHeight="1" x14ac:dyDescent="0.2">
      <c r="C742"/>
      <c r="S742">
        <v>10</v>
      </c>
    </row>
    <row r="743" spans="3:19" x14ac:dyDescent="0.2">
      <c r="C743"/>
      <c r="S743">
        <v>11</v>
      </c>
    </row>
    <row r="744" spans="3:19" ht="6" customHeight="1" x14ac:dyDescent="0.2">
      <c r="C744"/>
      <c r="S744">
        <v>12</v>
      </c>
    </row>
    <row r="745" spans="3:19" x14ac:dyDescent="0.2">
      <c r="C745"/>
      <c r="S745">
        <v>13</v>
      </c>
    </row>
    <row r="746" spans="3:19" ht="6" customHeight="1" x14ac:dyDescent="0.2">
      <c r="C746"/>
      <c r="S746">
        <v>14</v>
      </c>
    </row>
    <row r="747" spans="3:19" x14ac:dyDescent="0.2">
      <c r="C747"/>
      <c r="S747">
        <v>15</v>
      </c>
    </row>
    <row r="748" spans="3:19" x14ac:dyDescent="0.2">
      <c r="C748"/>
      <c r="S748">
        <v>16</v>
      </c>
    </row>
    <row r="749" spans="3:19" x14ac:dyDescent="0.2">
      <c r="C749"/>
      <c r="S749">
        <v>17</v>
      </c>
    </row>
    <row r="750" spans="3:19" x14ac:dyDescent="0.2">
      <c r="C750"/>
      <c r="S750">
        <v>18</v>
      </c>
    </row>
    <row r="751" spans="3:19" x14ac:dyDescent="0.2">
      <c r="C751"/>
      <c r="S751">
        <v>19</v>
      </c>
    </row>
    <row r="752" spans="3:19" x14ac:dyDescent="0.2">
      <c r="C752"/>
      <c r="S752">
        <v>20</v>
      </c>
    </row>
    <row r="753" spans="3:19" x14ac:dyDescent="0.2">
      <c r="C753"/>
      <c r="S753">
        <v>21</v>
      </c>
    </row>
    <row r="754" spans="3:19" x14ac:dyDescent="0.2">
      <c r="C754"/>
      <c r="S754">
        <v>22</v>
      </c>
    </row>
    <row r="755" spans="3:19" x14ac:dyDescent="0.2">
      <c r="C755"/>
      <c r="S755">
        <v>23</v>
      </c>
    </row>
    <row r="756" spans="3:19" x14ac:dyDescent="0.2">
      <c r="C756"/>
      <c r="S756">
        <v>24</v>
      </c>
    </row>
    <row r="757" spans="3:19" ht="6" customHeight="1" x14ac:dyDescent="0.2">
      <c r="C757"/>
      <c r="S757">
        <v>25</v>
      </c>
    </row>
    <row r="758" spans="3:19" x14ac:dyDescent="0.2">
      <c r="C758"/>
      <c r="S758">
        <v>1</v>
      </c>
    </row>
    <row r="759" spans="3:19" x14ac:dyDescent="0.2">
      <c r="C759"/>
    </row>
    <row r="760" spans="3:19" x14ac:dyDescent="0.2">
      <c r="C760"/>
      <c r="S760">
        <v>2</v>
      </c>
    </row>
    <row r="761" spans="3:19" x14ac:dyDescent="0.2">
      <c r="C761"/>
      <c r="S761">
        <v>3</v>
      </c>
    </row>
    <row r="762" spans="3:19" x14ac:dyDescent="0.2">
      <c r="C762"/>
      <c r="S762">
        <v>4</v>
      </c>
    </row>
    <row r="763" spans="3:19" x14ac:dyDescent="0.2">
      <c r="C763"/>
      <c r="S763">
        <v>5</v>
      </c>
    </row>
    <row r="764" spans="3:19" x14ac:dyDescent="0.2">
      <c r="C764"/>
      <c r="S764">
        <v>6</v>
      </c>
    </row>
    <row r="765" spans="3:19" x14ac:dyDescent="0.2">
      <c r="C765"/>
      <c r="S765">
        <v>7</v>
      </c>
    </row>
    <row r="766" spans="3:19" x14ac:dyDescent="0.2">
      <c r="C766"/>
      <c r="S766">
        <v>8</v>
      </c>
    </row>
    <row r="767" spans="3:19" x14ac:dyDescent="0.2">
      <c r="C767"/>
      <c r="S767">
        <v>9</v>
      </c>
    </row>
    <row r="768" spans="3:19" ht="6" customHeight="1" x14ac:dyDescent="0.2">
      <c r="C768"/>
      <c r="S768">
        <v>10</v>
      </c>
    </row>
    <row r="769" spans="3:19" x14ac:dyDescent="0.2">
      <c r="C769"/>
      <c r="S769">
        <v>11</v>
      </c>
    </row>
    <row r="770" spans="3:19" ht="6" customHeight="1" x14ac:dyDescent="0.2">
      <c r="C770"/>
      <c r="S770">
        <v>12</v>
      </c>
    </row>
    <row r="771" spans="3:19" x14ac:dyDescent="0.2">
      <c r="C771"/>
      <c r="S771">
        <v>13</v>
      </c>
    </row>
    <row r="772" spans="3:19" ht="6" customHeight="1" x14ac:dyDescent="0.2">
      <c r="C772"/>
      <c r="S772">
        <v>14</v>
      </c>
    </row>
    <row r="773" spans="3:19" x14ac:dyDescent="0.2">
      <c r="C773"/>
      <c r="S773">
        <v>15</v>
      </c>
    </row>
    <row r="774" spans="3:19" x14ac:dyDescent="0.2">
      <c r="C774"/>
      <c r="S774">
        <v>16</v>
      </c>
    </row>
    <row r="775" spans="3:19" x14ac:dyDescent="0.2">
      <c r="C775"/>
      <c r="S775">
        <v>17</v>
      </c>
    </row>
    <row r="776" spans="3:19" x14ac:dyDescent="0.2">
      <c r="C776"/>
      <c r="S776">
        <v>18</v>
      </c>
    </row>
    <row r="777" spans="3:19" x14ac:dyDescent="0.2">
      <c r="C777"/>
      <c r="S777">
        <v>19</v>
      </c>
    </row>
    <row r="778" spans="3:19" x14ac:dyDescent="0.2">
      <c r="C778"/>
      <c r="S778">
        <v>20</v>
      </c>
    </row>
    <row r="779" spans="3:19" x14ac:dyDescent="0.2">
      <c r="C779"/>
      <c r="S779">
        <v>21</v>
      </c>
    </row>
    <row r="780" spans="3:19" x14ac:dyDescent="0.2">
      <c r="C780"/>
      <c r="S780">
        <v>22</v>
      </c>
    </row>
    <row r="781" spans="3:19" x14ac:dyDescent="0.2">
      <c r="C781"/>
      <c r="S781">
        <v>23</v>
      </c>
    </row>
    <row r="782" spans="3:19" x14ac:dyDescent="0.2">
      <c r="C782"/>
      <c r="S782">
        <v>24</v>
      </c>
    </row>
    <row r="783" spans="3:19" x14ac:dyDescent="0.2">
      <c r="S783">
        <v>25</v>
      </c>
    </row>
  </sheetData>
  <autoFilter ref="I1:I782" xr:uid="{00000000-0009-0000-0000-000002000000}"/>
  <phoneticPr fontId="7" type="noConversion"/>
  <conditionalFormatting sqref="D5 D32 D82 D108 D160 D134 D212 D186 D264 D238 D316 D290 D368 D342 D420 D394 D472 D446 D498 D58">
    <cfRule type="cellIs" dxfId="22" priority="4" stopIfTrue="1" operator="equal">
      <formula>"R"</formula>
    </cfRule>
    <cfRule type="cellIs" dxfId="21" priority="5" stopIfTrue="1" operator="equal">
      <formula>"G"</formula>
    </cfRule>
    <cfRule type="cellIs" dxfId="20" priority="6" stopIfTrue="1" operator="equal">
      <formula>"Y"</formula>
    </cfRule>
  </conditionalFormatting>
  <conditionalFormatting sqref="D10 D87 D37 D139 D165 D113 D243 D191 D269 D217 D347 D295 D373 D321 D451 D399 D477 D425 D503 D63">
    <cfRule type="cellIs" dxfId="19" priority="7" stopIfTrue="1" operator="equal">
      <formula>"Worsening"</formula>
    </cfRule>
    <cfRule type="cellIs" dxfId="18" priority="8" stopIfTrue="1" operator="equal">
      <formula>"Improving"</formula>
    </cfRule>
  </conditionalFormatting>
  <conditionalFormatting sqref="F9">
    <cfRule type="cellIs" dxfId="17" priority="9" stopIfTrue="1" operator="lessThan">
      <formula>C5</formula>
    </cfRule>
  </conditionalFormatting>
  <conditionalFormatting sqref="F10">
    <cfRule type="cellIs" dxfId="16" priority="10" stopIfTrue="1" operator="lessThan">
      <formula>$C$5</formula>
    </cfRule>
  </conditionalFormatting>
  <conditionalFormatting sqref="F37">
    <cfRule type="cellIs" dxfId="15" priority="11" stopIfTrue="1" operator="lessThan">
      <formula>C32</formula>
    </cfRule>
  </conditionalFormatting>
  <conditionalFormatting sqref="E50:F53">
    <cfRule type="cellIs" dxfId="14" priority="3" stopIfTrue="1" operator="lessThan">
      <formula>B46</formula>
    </cfRule>
  </conditionalFormatting>
  <conditionalFormatting sqref="E23:F26">
    <cfRule type="cellIs" dxfId="13" priority="2" stopIfTrue="1" operator="lessThan">
      <formula>B19</formula>
    </cfRule>
  </conditionalFormatting>
  <conditionalFormatting sqref="F36">
    <cfRule type="cellIs" dxfId="12" priority="1" stopIfTrue="1" operator="lessThan">
      <formula>C32</formula>
    </cfRule>
  </conditionalFormatting>
  <dataValidations count="8">
    <dataValidation type="list" allowBlank="1" showInputMessage="1" showErrorMessage="1" sqref="I2:I523" xr:uid="{00000000-0002-0000-0200-000000000000}">
      <formula1>"Ver, Ocultar"</formula1>
    </dataValidation>
    <dataValidation type="list" allowBlank="1" showInputMessage="1" showErrorMessage="1" error="Please enter Very High, High, Medium, Low, Very Low" sqref="C8:C9 C475:C476 C61:C62 C35:C36 C85:C86 C111:C112 C137:C138 C163:C164 C189:C190 C215:C216 C241:C242 C267:C268 C293:C294 C319:C320 C345:C346 C371:C372 C397:C398 C423:C424 C449:C450 C501:C502" xr:uid="{00000000-0002-0000-0200-000001000000}">
      <formula1>"Muy alta, Alta, Media, Baja, Muy baja"</formula1>
    </dataValidation>
    <dataValidation type="list" allowBlank="1" showInputMessage="1" showErrorMessage="1" sqref="C10 C477 C63 C37 C87 C113 C139 C165 C191 C217 C243 C269 C295 C321 C347 C373 C399 C425 C451 C503" xr:uid="{00000000-0002-0000-0200-000002000000}">
      <formula1>"&gt; 3 meses, 1-3 meses, &lt;1 mes"</formula1>
    </dataValidation>
    <dataValidation type="list" allowBlank="1" showInputMessage="1" showErrorMessage="1" sqref="D10 D37 D87 D63 D113 D139 D165 D191 D217 D243 D269 D295 D321 D347 D373 D399 D425 D451 D477 D503" xr:uid="{00000000-0002-0000-0200-000003000000}">
      <formula1>"Mejorado, Empeorado, Sin cambios, Nuevo"</formula1>
    </dataValidation>
    <dataValidation type="list" allowBlank="1" showInputMessage="1" showErrorMessage="1" error="Please enter either Mgmt or Technical" sqref="F7 F34 F84 F60 F110 F136 F162 F188 F214 F240 F266 F292 F318 F344 F370 F396 F422 F448 F474 F500" xr:uid="{00000000-0002-0000-0200-000004000000}">
      <formula1>"Admón, Tec"</formula1>
    </dataValidation>
    <dataValidation type="list" allowBlank="1" showInputMessage="1" showErrorMessage="1" error="Please enter either Internal or External" sqref="F8 F35 F85 F61 F111 F137 F163 F189 F215 F241 F267 F293 F319 F345 F371 F397 F423 F449 F475 F501" xr:uid="{00000000-0002-0000-0200-000005000000}">
      <formula1>"Interna, Externa"</formula1>
    </dataValidation>
    <dataValidation type="list" allowBlank="1" showInputMessage="1" showErrorMessage="1" error="Please enter Research, Accept, Watch, Mitigate, or Retired." sqref="F3:F4 F30:F31 F56:F57 F80:F81 F106:F107 F132:F133 F158:F159 F184:F185 F210:F211 F236:F237 F262:F263 F288:F289 F314:F315 F340:F341 F366:F367 F392:F393 F418:F419 F444:F445 F470:F471 F496:F497" xr:uid="{00000000-0002-0000-0200-000006000000}">
      <formula1>"Investigar, Aceptar, Prevenir,Mitigar,Retirar"</formula1>
    </dataValidation>
    <dataValidation type="list" errorStyle="warning" allowBlank="1" showInputMessage="1" showErrorMessage="1" error="Please select the source from the drop-down menu." sqref="F6 F33 F59 F83 F109 F135 F161 F187 F213 F239 F265 F291 F317 F343 F369 F395 F421 F447 F473 F499" xr:uid="{00000000-0002-0000-0200-000007000000}">
      <formula1>"Tec,Ext, Costo, Cal, Req, Proc, Rec"</formula1>
    </dataValidation>
  </dataValidations>
  <printOptions horizontalCentered="1" verticalCentered="1"/>
  <pageMargins left="0.5" right="0.5" top="0.75" bottom="0.75" header="0.5" footer="0.5"/>
  <pageSetup scale="71" fitToHeight="15" orientation="landscape" horizontalDpi="4294967293" r:id="rId1"/>
  <headerFooter alignWithMargins="0">
    <oddHeader>&amp;C&amp;"Arial,Bold"&amp;12Detailed Risk Status</oddHead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3">
    <pageSetUpPr fitToPage="1"/>
  </sheetPr>
  <dimension ref="A1:J41"/>
  <sheetViews>
    <sheetView showGridLines="0" topLeftCell="A16" workbookViewId="0">
      <selection activeCell="L31" sqref="L31"/>
    </sheetView>
  </sheetViews>
  <sheetFormatPr defaultColWidth="9.140625" defaultRowHeight="12.75" x14ac:dyDescent="0.2"/>
  <cols>
    <col min="1" max="1" width="9.140625" style="140" customWidth="1"/>
    <col min="2" max="2" width="8" style="140" customWidth="1"/>
    <col min="3" max="3" width="7.5703125" style="140" customWidth="1"/>
    <col min="4" max="4" width="65.140625" style="140" customWidth="1"/>
    <col min="5" max="5" width="13.5703125" style="140" customWidth="1"/>
    <col min="6" max="6" width="11.42578125" style="140" customWidth="1"/>
    <col min="7" max="7" width="12.42578125" style="140" customWidth="1"/>
    <col min="8" max="8" width="10" style="140" customWidth="1"/>
    <col min="9" max="9" width="11.140625" style="141" customWidth="1"/>
    <col min="10" max="10" width="11.42578125" style="141" customWidth="1"/>
    <col min="11" max="11" width="2.42578125" style="140" customWidth="1"/>
    <col min="12" max="16384" width="9.140625" style="140"/>
  </cols>
  <sheetData>
    <row r="1" spans="1:10" s="154" customFormat="1" ht="21.75" customHeight="1" x14ac:dyDescent="0.2">
      <c r="A1" s="150"/>
      <c r="B1" s="150"/>
      <c r="C1" s="151" t="str">
        <f>'Detalle del Riesgo'!D2</f>
        <v>Sitio web Acoatl Kayaks</v>
      </c>
      <c r="D1" s="151"/>
      <c r="E1" s="150"/>
      <c r="F1" s="150"/>
      <c r="G1" s="150"/>
      <c r="H1" s="150"/>
      <c r="I1" s="152" t="s">
        <v>207</v>
      </c>
      <c r="J1" s="153" t="str">
        <f>'Detalle del Riesgo'!F2</f>
        <v>06/13/18</v>
      </c>
    </row>
    <row r="2" spans="1:10" x14ac:dyDescent="0.2">
      <c r="A2" s="127"/>
      <c r="B2" s="128"/>
      <c r="C2" s="84"/>
      <c r="D2" s="84"/>
      <c r="E2" s="84"/>
      <c r="F2" s="84"/>
      <c r="G2" s="84"/>
      <c r="H2" s="84"/>
      <c r="I2" s="129"/>
      <c r="J2" s="130"/>
    </row>
    <row r="3" spans="1:10" x14ac:dyDescent="0.2">
      <c r="A3" s="84"/>
      <c r="B3" s="84"/>
      <c r="C3" s="84"/>
      <c r="D3" s="84"/>
      <c r="E3" s="84"/>
      <c r="F3" s="84"/>
      <c r="G3" s="84"/>
      <c r="H3" s="84"/>
      <c r="I3" s="85"/>
      <c r="J3" s="85"/>
    </row>
    <row r="4" spans="1:10" ht="13.5" thickBot="1" x14ac:dyDescent="0.25">
      <c r="A4" s="84"/>
      <c r="B4" s="84"/>
      <c r="C4" s="84"/>
      <c r="D4" s="144"/>
      <c r="E4" s="84"/>
      <c r="F4" s="84"/>
      <c r="G4" s="84"/>
      <c r="H4" s="84"/>
      <c r="I4" s="85"/>
      <c r="J4" s="85"/>
    </row>
    <row r="5" spans="1:10" ht="13.5" thickBot="1" x14ac:dyDescent="0.25">
      <c r="A5" s="84"/>
      <c r="B5" s="86" t="s">
        <v>104</v>
      </c>
      <c r="C5" s="87"/>
      <c r="D5" s="145"/>
      <c r="E5" s="84"/>
      <c r="F5" s="181" t="s">
        <v>118</v>
      </c>
      <c r="G5" s="122" t="s">
        <v>96</v>
      </c>
      <c r="H5" s="122" t="s">
        <v>108</v>
      </c>
      <c r="I5" s="126" t="s">
        <v>109</v>
      </c>
      <c r="J5" s="88" t="s">
        <v>110</v>
      </c>
    </row>
    <row r="6" spans="1:10" x14ac:dyDescent="0.2">
      <c r="A6" s="84"/>
      <c r="B6" s="89" t="s">
        <v>112</v>
      </c>
      <c r="C6" s="90"/>
      <c r="D6" s="145"/>
      <c r="E6" s="84"/>
      <c r="F6" s="120" t="s">
        <v>18</v>
      </c>
      <c r="G6" s="123">
        <f>Exposure!C5</f>
        <v>6</v>
      </c>
      <c r="H6" s="123">
        <f>Exposure!D5</f>
        <v>6</v>
      </c>
      <c r="I6" s="123">
        <f>Exposure!E5</f>
        <v>0</v>
      </c>
      <c r="J6" s="91">
        <f>Exposure!F5</f>
        <v>6</v>
      </c>
    </row>
    <row r="7" spans="1:10" x14ac:dyDescent="0.2">
      <c r="A7" s="84"/>
      <c r="B7" s="92" t="s">
        <v>113</v>
      </c>
      <c r="C7" s="93"/>
      <c r="D7" s="145"/>
      <c r="E7" s="84"/>
      <c r="F7" s="120" t="s">
        <v>19</v>
      </c>
      <c r="G7" s="124">
        <f>Exposure!C7</f>
        <v>12</v>
      </c>
      <c r="H7" s="124">
        <f>Exposure!D7</f>
        <v>10</v>
      </c>
      <c r="I7" s="124">
        <f>Exposure!E7</f>
        <v>0</v>
      </c>
      <c r="J7" s="94">
        <f>Exposure!F7</f>
        <v>12</v>
      </c>
    </row>
    <row r="8" spans="1:10" ht="13.5" thickBot="1" x14ac:dyDescent="0.25">
      <c r="A8" s="84"/>
      <c r="B8" s="92" t="s">
        <v>114</v>
      </c>
      <c r="C8" s="93"/>
      <c r="D8" s="145"/>
      <c r="E8" s="84"/>
      <c r="F8" s="120" t="s">
        <v>20</v>
      </c>
      <c r="G8" s="125">
        <f>Exposure!C9</f>
        <v>2</v>
      </c>
      <c r="H8" s="125">
        <f>Exposure!D9</f>
        <v>2</v>
      </c>
      <c r="I8" s="125">
        <f>Exposure!E9</f>
        <v>0</v>
      </c>
      <c r="J8" s="95">
        <f>Exposure!F9</f>
        <v>2</v>
      </c>
    </row>
    <row r="9" spans="1:10" ht="13.5" thickBot="1" x14ac:dyDescent="0.25">
      <c r="A9" s="84"/>
      <c r="B9" s="96" t="s">
        <v>115</v>
      </c>
      <c r="C9" s="97"/>
      <c r="D9" s="145"/>
      <c r="E9" s="84"/>
      <c r="F9" s="121" t="s">
        <v>111</v>
      </c>
      <c r="G9" s="125">
        <f>SUM(G6:G8)</f>
        <v>20</v>
      </c>
      <c r="H9" s="125">
        <f>SUM(H6:H8)</f>
        <v>18</v>
      </c>
      <c r="I9" s="125">
        <f>SUM(I6:I8)</f>
        <v>0</v>
      </c>
      <c r="J9" s="95">
        <f>SUM(J6:J8)</f>
        <v>20</v>
      </c>
    </row>
    <row r="10" spans="1:10" ht="27" customHeight="1" thickBot="1" x14ac:dyDescent="0.25">
      <c r="A10" s="84"/>
      <c r="B10" s="84"/>
      <c r="C10" s="84"/>
      <c r="D10" s="146"/>
      <c r="E10" s="84"/>
      <c r="F10" s="84"/>
      <c r="G10" s="84"/>
      <c r="H10" s="84"/>
      <c r="I10" s="85"/>
      <c r="J10" s="85"/>
    </row>
    <row r="11" spans="1:10" s="142" customFormat="1" ht="13.5" thickBot="1" x14ac:dyDescent="0.25">
      <c r="A11" s="148" t="s">
        <v>201</v>
      </c>
      <c r="B11" s="148" t="s">
        <v>202</v>
      </c>
      <c r="C11" s="148" t="s">
        <v>104</v>
      </c>
      <c r="D11" s="147" t="s">
        <v>203</v>
      </c>
      <c r="E11" s="148" t="s">
        <v>101</v>
      </c>
      <c r="F11" s="148" t="s">
        <v>118</v>
      </c>
      <c r="G11" s="148" t="s">
        <v>105</v>
      </c>
      <c r="H11" s="148" t="s">
        <v>106</v>
      </c>
      <c r="I11" s="149" t="s">
        <v>204</v>
      </c>
      <c r="J11" s="149" t="s">
        <v>107</v>
      </c>
    </row>
    <row r="12" spans="1:10" x14ac:dyDescent="0.2">
      <c r="A12" s="155">
        <f>IF(LEFT('Detalle del Riesgo'!D3)="&lt;","",'Detalle del Riesgo'!C3)</f>
        <v>139</v>
      </c>
      <c r="B12" s="156">
        <f>IF($A12="","",'Detalle del Riesgo'!F5)</f>
        <v>1</v>
      </c>
      <c r="C12" s="157" t="str">
        <f>IF($A12="","",LEFT('Detalle del Riesgo'!D10,1))</f>
        <v>N</v>
      </c>
      <c r="D12" s="158" t="str">
        <f>IF($A12="","",'Detalle del Riesgo'!D3)</f>
        <v>Pérdida de miembros en el equipo.</v>
      </c>
      <c r="E12" s="159" t="str">
        <f>IF($A12="","",'Detalle del Riesgo'!C7)</f>
        <v>Lider de proyecto</v>
      </c>
      <c r="F12" s="157" t="str">
        <f>IF(OR($A12="",$H12="Retirar"),"",'Detalle del Riesgo'!D5)</f>
        <v>Y</v>
      </c>
      <c r="G12" s="157" t="str">
        <f>IF($A12="","",'Detalle del Riesgo'!C10)</f>
        <v>1-3 meses</v>
      </c>
      <c r="H12" s="157" t="str">
        <f>IF($A12= "","",'Detalle del Riesgo'!F3)</f>
        <v>Prevenir</v>
      </c>
      <c r="I12" s="160">
        <f>IF($A12= "","",'Detalle del Riesgo'!C5)</f>
        <v>43264</v>
      </c>
      <c r="J12" s="161" t="str">
        <f>IF($A12= "","",'Detalle del Riesgo'!F9)</f>
        <v>06/13/2018</v>
      </c>
    </row>
    <row r="13" spans="1:10" x14ac:dyDescent="0.2">
      <c r="A13" s="155">
        <f>IF(LEFT('Detalle del Riesgo'!D30)="&lt;","",'Detalle del Riesgo'!C30)</f>
        <v>140</v>
      </c>
      <c r="B13" s="156">
        <f>IF($A13="","",'Detalle del Riesgo'!F32)</f>
        <v>1</v>
      </c>
      <c r="C13" s="157" t="str">
        <f>IF($A13="","",LEFT('Detalle del Riesgo'!D37,1))</f>
        <v>N</v>
      </c>
      <c r="D13" s="158" t="str">
        <f>IF($A13="","",'Detalle del Riesgo'!D30)</f>
        <v>Inexperiencia con la tecnología</v>
      </c>
      <c r="E13" s="159" t="str">
        <f>IF($A13="","",'Detalle del Riesgo'!C34)</f>
        <v>Lider de proyecto</v>
      </c>
      <c r="F13" s="157" t="str">
        <f>IF(OR($A13="",$H13="Retired"),"",'Detalle del Riesgo'!D32)</f>
        <v>Y</v>
      </c>
      <c r="G13" s="157" t="str">
        <f>IF($A13="","",'Detalle del Riesgo'!C37)</f>
        <v>1-3 meses</v>
      </c>
      <c r="H13" s="157" t="str">
        <f>IF($A13= "","",'Detalle del Riesgo'!F30)</f>
        <v>Mitigar</v>
      </c>
      <c r="I13" s="160">
        <f>IF($A13= "","",'Detalle del Riesgo'!C32)</f>
        <v>43264</v>
      </c>
      <c r="J13" s="161" t="str">
        <f>IF($A13= "","",'Detalle del Riesgo'!F36)</f>
        <v>06/13/2018</v>
      </c>
    </row>
    <row r="14" spans="1:10" x14ac:dyDescent="0.2">
      <c r="A14" s="155">
        <f>IF(LEFT('Detalle del Riesgo'!D56)="&lt;","",'Detalle del Riesgo'!C56)</f>
        <v>141</v>
      </c>
      <c r="B14" s="156">
        <f>IF($A14="","",'Detalle del Riesgo'!F58)</f>
        <v>2</v>
      </c>
      <c r="C14" s="157" t="str">
        <f>IF($A14="","",LEFT('Detalle del Riesgo'!D63,1))</f>
        <v>N</v>
      </c>
      <c r="D14" s="158" t="str">
        <f>IF($A14="","",'Detalle del Riesgo'!D56)</f>
        <v>Lentitud en una toma de decisiones</v>
      </c>
      <c r="E14" s="159" t="str">
        <f>IF($A14="","",'Detalle del Riesgo'!C60)</f>
        <v>Lider de proyecto</v>
      </c>
      <c r="F14" s="157" t="str">
        <f>IF(OR($A14="",$H14="Retired"),"",'Detalle del Riesgo'!D58)</f>
        <v>G</v>
      </c>
      <c r="G14" s="157" t="str">
        <f>IF($A14="","",'Detalle del Riesgo'!C63)</f>
        <v>1-3 meses</v>
      </c>
      <c r="H14" s="157" t="str">
        <f>IF($A14= "","",'Detalle del Riesgo'!F56)</f>
        <v>Prevenir</v>
      </c>
      <c r="I14" s="160">
        <f>IF($A14= "","",'Detalle del Riesgo'!C58)</f>
        <v>43264</v>
      </c>
      <c r="J14" s="161">
        <f>IF($A14= "","",'Detalle del Riesgo'!F62)</f>
        <v>43264</v>
      </c>
    </row>
    <row r="15" spans="1:10" x14ac:dyDescent="0.2">
      <c r="A15" s="155">
        <f>IF(LEFT('Detalle del Riesgo'!D80)="&lt;","",'Detalle del Riesgo'!C80)</f>
        <v>142</v>
      </c>
      <c r="B15" s="156">
        <f>IF($A15="","",'Detalle del Riesgo'!F82)</f>
        <v>1</v>
      </c>
      <c r="C15" s="157" t="str">
        <f>IF($A15="","",LEFT('Detalle del Riesgo'!D87,1))</f>
        <v>N</v>
      </c>
      <c r="D15" s="158" t="str">
        <f>IF($A15="","",'Detalle del Riesgo'!D80)</f>
        <v>Trabajos no programados.</v>
      </c>
      <c r="E15" s="159" t="str">
        <f>IF($A15="","",'Detalle del Riesgo'!C84)</f>
        <v>Lider de proyecto</v>
      </c>
      <c r="F15" s="157" t="str">
        <f>IF(OR($A15="",$H15="Retired"),"",'Detalle del Riesgo'!D82)</f>
        <v>R</v>
      </c>
      <c r="G15" s="157" t="str">
        <f>IF($A15="","",'Detalle del Riesgo'!C87)</f>
        <v>1-3 meses</v>
      </c>
      <c r="H15" s="157" t="str">
        <f>IF($A15= "","",'Detalle del Riesgo'!F80)</f>
        <v>Prevenir</v>
      </c>
      <c r="I15" s="160">
        <f>IF($A15= "","",'Detalle del Riesgo'!C82)</f>
        <v>43264</v>
      </c>
      <c r="J15" s="161">
        <f>IF($A15= "","",'Detalle del Riesgo'!F86)</f>
        <v>43264</v>
      </c>
    </row>
    <row r="16" spans="1:10" x14ac:dyDescent="0.2">
      <c r="A16" s="155">
        <f>IF(LEFT('Detalle del Riesgo'!D106)="&lt;","",'Detalle del Riesgo'!C106)</f>
        <v>143</v>
      </c>
      <c r="B16" s="156">
        <f>IF($A16="","",'Detalle del Riesgo'!F108)</f>
        <v>1</v>
      </c>
      <c r="C16" s="157" t="str">
        <f>IF($A16="","",LEFT('Detalle del Riesgo'!D113,1))</f>
        <v>N</v>
      </c>
      <c r="D16" s="158" t="str">
        <f>IF($A16="","",'Detalle del Riesgo'!D106)</f>
        <v>Crisis económica</v>
      </c>
      <c r="E16" s="159" t="str">
        <f>IF($A16="","",'Detalle del Riesgo'!C110)</f>
        <v>Lider de proyecto</v>
      </c>
      <c r="F16" s="157" t="str">
        <f>IF(OR($A16="",$H16="Retired"),"",'Detalle del Riesgo'!D108)</f>
        <v>Y</v>
      </c>
      <c r="G16" s="157" t="str">
        <f>IF($A16="","",'Detalle del Riesgo'!C113)</f>
        <v>1-3 meses</v>
      </c>
      <c r="H16" s="157" t="str">
        <f>IF($A16= "","",'Detalle del Riesgo'!F106)</f>
        <v>Mitigar</v>
      </c>
      <c r="I16" s="160">
        <f>IF($A16= "","",'Detalle del Riesgo'!C108)</f>
        <v>43264</v>
      </c>
      <c r="J16" s="161">
        <f>IF($A16= "","",'Detalle del Riesgo'!F112)</f>
        <v>43264</v>
      </c>
    </row>
    <row r="17" spans="1:10" x14ac:dyDescent="0.2">
      <c r="A17" s="155">
        <f>IF(LEFT('Detalle del Riesgo'!D132)="&lt;","",'Detalle del Riesgo'!C132)</f>
        <v>144</v>
      </c>
      <c r="B17" s="156">
        <f>IF($A17="","",'Detalle del Riesgo'!F134)</f>
        <v>1</v>
      </c>
      <c r="C17" s="157" t="str">
        <f>IF($A17="","",LEFT('Detalle del Riesgo'!D139,1))</f>
        <v>N</v>
      </c>
      <c r="D17" s="158" t="str">
        <f>IF($A17="","",'Detalle del Riesgo'!D132)</f>
        <v>Baja motivación</v>
      </c>
      <c r="E17" s="159" t="str">
        <f>IF($A17="","",'Detalle del Riesgo'!C136)</f>
        <v>Lider de proyecto</v>
      </c>
      <c r="F17" s="157" t="str">
        <f>IF(OR($A17="",$H17="Retired"),"",'Detalle del Riesgo'!D134)</f>
        <v>R</v>
      </c>
      <c r="G17" s="157" t="str">
        <f>IF($A17="","",'Detalle del Riesgo'!C139)</f>
        <v>1-3 meses</v>
      </c>
      <c r="H17" s="157" t="str">
        <f>IF($A17= "","",'Detalle del Riesgo'!F132)</f>
        <v>Prevenir</v>
      </c>
      <c r="I17" s="160">
        <f>IF($A17= "","",'Detalle del Riesgo'!C134)</f>
        <v>43264</v>
      </c>
      <c r="J17" s="161">
        <f>IF($A17= "","",'Detalle del Riesgo'!F138)</f>
        <v>43264</v>
      </c>
    </row>
    <row r="18" spans="1:10" x14ac:dyDescent="0.2">
      <c r="A18" s="155">
        <f>IF(LEFT('Detalle del Riesgo'!D158)="&lt;","",'Detalle del Riesgo'!C158)</f>
        <v>145</v>
      </c>
      <c r="B18" s="156">
        <f>IF($A18="","",'Detalle del Riesgo'!F160)</f>
        <v>1</v>
      </c>
      <c r="C18" s="157" t="str">
        <f>IF($A18="","",LEFT('Detalle del Riesgo'!D165,1))</f>
        <v>N</v>
      </c>
      <c r="D18" s="158" t="str">
        <f>IF($A18="","",'Detalle del Riesgo'!D158)</f>
        <v>Accidentes</v>
      </c>
      <c r="E18" s="159" t="str">
        <f>IF($A18="","",'Detalle del Riesgo'!C162)</f>
        <v>Lider de proyecto</v>
      </c>
      <c r="F18" s="157" t="str">
        <f>IF(OR($A18="",$H18="Retired"),"",'Detalle del Riesgo'!D160)</f>
        <v>Y</v>
      </c>
      <c r="G18" s="157" t="str">
        <f>IF($A18="","",'Detalle del Riesgo'!C165)</f>
        <v>1-3 meses</v>
      </c>
      <c r="H18" s="157" t="str">
        <f>IF($A18= "","",'Detalle del Riesgo'!F158)</f>
        <v>Prevenir</v>
      </c>
      <c r="I18" s="160">
        <f>IF($A18= "","",'Detalle del Riesgo'!C160)</f>
        <v>43264</v>
      </c>
      <c r="J18" s="161">
        <f>IF($A18= "","",'Detalle del Riesgo'!F164)</f>
        <v>43264</v>
      </c>
    </row>
    <row r="19" spans="1:10" x14ac:dyDescent="0.2">
      <c r="A19" s="155">
        <f>IF(LEFT('Detalle del Riesgo'!D184)="&lt;","",'Detalle del Riesgo'!C184)</f>
        <v>146</v>
      </c>
      <c r="B19" s="156">
        <f>IF($A19="","",'Detalle del Riesgo'!F186)</f>
        <v>1</v>
      </c>
      <c r="C19" s="157" t="str">
        <f>IF($A19="","",LEFT('Detalle del Riesgo'!D191,1))</f>
        <v>N</v>
      </c>
      <c r="D19" s="158" t="str">
        <f>IF($A19="","",'Detalle del Riesgo'!D184)</f>
        <v>Enfermedades</v>
      </c>
      <c r="E19" s="159" t="str">
        <f>IF($A19="","",'Detalle del Riesgo'!C188)</f>
        <v>Lider de proyecto</v>
      </c>
      <c r="F19" s="157" t="str">
        <f>IF(OR($A19="",$H19="Retired"),"",'Detalle del Riesgo'!D186)</f>
        <v>R</v>
      </c>
      <c r="G19" s="157" t="str">
        <f>IF($A19="","",'Detalle del Riesgo'!C191)</f>
        <v>1-3 meses</v>
      </c>
      <c r="H19" s="157" t="str">
        <f>IF($A19= "","",'Detalle del Riesgo'!F184)</f>
        <v>Prevenir</v>
      </c>
      <c r="I19" s="160">
        <f>IF($A19= "","",'Detalle del Riesgo'!C186)</f>
        <v>43264</v>
      </c>
      <c r="J19" s="161">
        <f>IF($A19= "","",'Detalle del Riesgo'!F190)</f>
        <v>43264</v>
      </c>
    </row>
    <row r="20" spans="1:10" x14ac:dyDescent="0.2">
      <c r="A20" s="155">
        <f>IF(LEFT('Detalle del Riesgo'!D210)="&lt;","",'Detalle del Riesgo'!C210)</f>
        <v>147</v>
      </c>
      <c r="B20" s="156">
        <f>IF($A20="","",'Detalle del Riesgo'!F212)</f>
        <v>1</v>
      </c>
      <c r="C20" s="157" t="str">
        <f>IF($A20="","",LEFT('Detalle del Riesgo'!D217,1))</f>
        <v>N</v>
      </c>
      <c r="D20" s="158" t="str">
        <f>IF($A20="","",'Detalle del Riesgo'!D210)</f>
        <v>Resistencia al cambio</v>
      </c>
      <c r="E20" s="159" t="str">
        <f>IF($A20="","",'Detalle del Riesgo'!C214)</f>
        <v>Lider de proyecto</v>
      </c>
      <c r="F20" s="157" t="str">
        <f>IF(OR($A20="",$H20="Retired"),"",'Detalle del Riesgo'!D212)</f>
        <v>Y</v>
      </c>
      <c r="G20" s="157" t="str">
        <f>IF($A20="","",'Detalle del Riesgo'!C217)</f>
        <v>1-3 meses</v>
      </c>
      <c r="H20" s="157" t="str">
        <f>IF($A20= "","",'Detalle del Riesgo'!F210)</f>
        <v>Mitigar</v>
      </c>
      <c r="I20" s="160">
        <f>IF($A20= "","",'Detalle del Riesgo'!C212)</f>
        <v>43264</v>
      </c>
      <c r="J20" s="161">
        <f>IF($A20= "","",'Detalle del Riesgo'!F216)</f>
        <v>43264</v>
      </c>
    </row>
    <row r="21" spans="1:10" x14ac:dyDescent="0.2">
      <c r="A21" s="155">
        <f>IF(LEFT('Detalle del Riesgo'!D236)="&lt;","",'Detalle del Riesgo'!C236)</f>
        <v>148</v>
      </c>
      <c r="B21" s="156">
        <f>IF($A21="","",'Detalle del Riesgo'!F238)</f>
        <v>1</v>
      </c>
      <c r="C21" s="157" t="str">
        <f>IF($A21="","",LEFT('Detalle del Riesgo'!D243,1))</f>
        <v>N</v>
      </c>
      <c r="D21" s="158" t="str">
        <f>IF($A21="","",'Detalle del Riesgo'!D236)</f>
        <v>Falta de disponibilidad</v>
      </c>
      <c r="E21" s="159" t="str">
        <f>IF($A21="","",'Detalle del Riesgo'!C240)</f>
        <v>Lider de proyecto</v>
      </c>
      <c r="F21" s="157" t="str">
        <f>IF(OR($A21="",$H21="Retired"),"",'Detalle del Riesgo'!D238)</f>
        <v>Y</v>
      </c>
      <c r="G21" s="157" t="str">
        <f>IF($A21="","",'Detalle del Riesgo'!C243)</f>
        <v>1-3 meses</v>
      </c>
      <c r="H21" s="157" t="str">
        <f>IF($A21= "","",'Detalle del Riesgo'!F236)</f>
        <v>Prevenir</v>
      </c>
      <c r="I21" s="160">
        <f>IF($A21= "","",'Detalle del Riesgo'!C238)</f>
        <v>43264</v>
      </c>
      <c r="J21" s="161">
        <f>IF($A21= "","",'Detalle del Riesgo'!F242)</f>
        <v>43264</v>
      </c>
    </row>
    <row r="22" spans="1:10" x14ac:dyDescent="0.2">
      <c r="A22" s="155">
        <f>IF(LEFT('Detalle del Riesgo'!D262)="&lt;","",'Detalle del Riesgo'!C262)</f>
        <v>149</v>
      </c>
      <c r="B22" s="156">
        <f>IF($A22="","",'Detalle del Riesgo'!F264)</f>
        <v>1</v>
      </c>
      <c r="C22" s="157" t="str">
        <f>IF($A22="","",LEFT('Detalle del Riesgo'!D269,1))</f>
        <v>N</v>
      </c>
      <c r="D22" s="158" t="str">
        <f>IF($A22="","",'Detalle del Riesgo'!D262)</f>
        <v>Las actividades son subvaloradas</v>
      </c>
      <c r="E22" s="159" t="str">
        <f>IF($A22="","",'Detalle del Riesgo'!C266)</f>
        <v>Lider de proyecto</v>
      </c>
      <c r="F22" s="157" t="str">
        <f>IF(OR($A22="",$H22="Retired"),"",'Detalle del Riesgo'!D264)</f>
        <v>R</v>
      </c>
      <c r="G22" s="157" t="str">
        <f>IF($A22="","",'Detalle del Riesgo'!C269)</f>
        <v>1-3 meses</v>
      </c>
      <c r="H22" s="157" t="str">
        <f>IF($A22= "","",'Detalle del Riesgo'!F262)</f>
        <v>Investigar</v>
      </c>
      <c r="I22" s="160">
        <f>IF($A22= "","",'Detalle del Riesgo'!C264)</f>
        <v>43264</v>
      </c>
      <c r="J22" s="161">
        <f>IF($A22= "","",'Detalle del Riesgo'!F268)</f>
        <v>43264</v>
      </c>
    </row>
    <row r="23" spans="1:10" x14ac:dyDescent="0.2">
      <c r="A23" s="155">
        <f>IF(LEFT('Detalle del Riesgo'!D288)="&lt;","",'Detalle del Riesgo'!C288)</f>
        <v>150</v>
      </c>
      <c r="B23" s="156">
        <f>IF($A23="","",'Detalle del Riesgo'!F290)</f>
        <v>1</v>
      </c>
      <c r="C23" s="157" t="str">
        <f>IF($A23="","",LEFT('Detalle del Riesgo'!D295,1))</f>
        <v>N</v>
      </c>
      <c r="D23" s="158" t="str">
        <f>IF($A23="","",'Detalle del Riesgo'!D288)</f>
        <v xml:space="preserve">Mala organización </v>
      </c>
      <c r="E23" s="159" t="str">
        <f>IF($A23="","",'Detalle del Riesgo'!C292)</f>
        <v>Lider de proyecto</v>
      </c>
      <c r="F23" s="157" t="str">
        <f>IF(OR($A23="",$H23="Retired"),"",'Detalle del Riesgo'!D290)</f>
        <v>Y</v>
      </c>
      <c r="G23" s="157" t="str">
        <f>IF($A23="","",'Detalle del Riesgo'!C295)</f>
        <v>1-3 meses</v>
      </c>
      <c r="H23" s="157" t="str">
        <f>IF($A23= "","",'Detalle del Riesgo'!F288)</f>
        <v>Investigar</v>
      </c>
      <c r="I23" s="160">
        <f>IF($A23= "","",'Detalle del Riesgo'!C290)</f>
        <v>43264</v>
      </c>
      <c r="J23" s="161">
        <f>IF($A23= "","",'Detalle del Riesgo'!F294)</f>
        <v>43264</v>
      </c>
    </row>
    <row r="24" spans="1:10" x14ac:dyDescent="0.2">
      <c r="A24" s="155">
        <f>IF(LEFT('Detalle del Riesgo'!D314)="&lt;","",'Detalle del Riesgo'!C314)</f>
        <v>151</v>
      </c>
      <c r="B24" s="156">
        <f>IF($A24="","",'Detalle del Riesgo'!F316)</f>
        <v>1</v>
      </c>
      <c r="C24" s="157" t="str">
        <f>IF($A24="","",LEFT('Detalle del Riesgo'!D321,1))</f>
        <v>N</v>
      </c>
      <c r="D24" s="158" t="str">
        <f>IF($A24="","",'Detalle del Riesgo'!D314)</f>
        <v>Pérdida de información importante.</v>
      </c>
      <c r="E24" s="159" t="str">
        <f>IF($A24="","",'Detalle del Riesgo'!C318)</f>
        <v>Lider de proyecto</v>
      </c>
      <c r="F24" s="157" t="str">
        <f>IF(OR($A24="",$H24="Retired"),"",'Detalle del Riesgo'!D316)</f>
        <v>R</v>
      </c>
      <c r="G24" s="157" t="str">
        <f>IF($A24="","",'Detalle del Riesgo'!C321)</f>
        <v>1-3 meses</v>
      </c>
      <c r="H24" s="157" t="str">
        <f>IF($A24= "","",'Detalle del Riesgo'!F314)</f>
        <v>Prevenir</v>
      </c>
      <c r="I24" s="160">
        <f>IF($A24= "","",'Detalle del Riesgo'!C316)</f>
        <v>43264</v>
      </c>
      <c r="J24" s="161">
        <f>IF($A24= "","",'Detalle del Riesgo'!F320)</f>
        <v>43264</v>
      </c>
    </row>
    <row r="25" spans="1:10" x14ac:dyDescent="0.2">
      <c r="A25" s="155">
        <f>IF(LEFT('Detalle del Riesgo'!D340)="&lt;","",'Detalle del Riesgo'!C340)</f>
        <v>154</v>
      </c>
      <c r="B25" s="156">
        <f>IF($A25="","",'Detalle del Riesgo'!F342)</f>
        <v>1</v>
      </c>
      <c r="C25" s="157" t="str">
        <f>IF($A25="","",LEFT('Detalle del Riesgo'!D347,1))</f>
        <v>N</v>
      </c>
      <c r="D25" s="158" t="str">
        <f>IF($A25="","",'Detalle del Riesgo'!D340)</f>
        <v>Falta de calidad</v>
      </c>
      <c r="E25" s="159" t="str">
        <f>IF($A25="","",'Detalle del Riesgo'!C344)</f>
        <v>Lider de proyecto</v>
      </c>
      <c r="F25" s="157" t="str">
        <f>IF(OR($A25="",$H25="Retired"),"",'Detalle del Riesgo'!D342)</f>
        <v>Y</v>
      </c>
      <c r="G25" s="157" t="str">
        <f>IF($A25="","",'Detalle del Riesgo'!C347)</f>
        <v>1-3 meses</v>
      </c>
      <c r="H25" s="157" t="str">
        <f>IF($A25= "","",'Detalle del Riesgo'!F340)</f>
        <v>Prevenir</v>
      </c>
      <c r="I25" s="160">
        <f>IF($A25= "","",'Detalle del Riesgo'!C342)</f>
        <v>43264</v>
      </c>
      <c r="J25" s="161">
        <f>IF($A25= "","",'Detalle del Riesgo'!F346)</f>
        <v>43264</v>
      </c>
    </row>
    <row r="26" spans="1:10" x14ac:dyDescent="0.2">
      <c r="A26" s="155">
        <f>IF(LEFT('Detalle del Riesgo'!D366)="&lt;","",'Detalle del Riesgo'!C366)</f>
        <v>155</v>
      </c>
      <c r="B26" s="156">
        <f>IF($A26="","",'Detalle del Riesgo'!F368)</f>
        <v>1</v>
      </c>
      <c r="C26" s="157" t="str">
        <f>IF($A26="","",LEFT('Detalle del Riesgo'!D373,1))</f>
        <v>N</v>
      </c>
      <c r="D26" s="158" t="str">
        <f>IF($A26="","",'Detalle del Riesgo'!D366)</f>
        <v>Falta de compromiso por parte del cliente</v>
      </c>
      <c r="E26" s="159" t="str">
        <f>IF($A26="","",'Detalle del Riesgo'!C370)</f>
        <v>Lider de proyecto</v>
      </c>
      <c r="F26" s="157" t="str">
        <f>IF(OR($A26="",$H26="Retired"),"",'Detalle del Riesgo'!D368)</f>
        <v>Y</v>
      </c>
      <c r="G26" s="157" t="str">
        <f>IF($A26="","",'Detalle del Riesgo'!C373)</f>
        <v>1-3 meses</v>
      </c>
      <c r="H26" s="157" t="str">
        <f>IF($A26= "","",'Detalle del Riesgo'!F366)</f>
        <v>Prevenir</v>
      </c>
      <c r="I26" s="160">
        <f>IF($A26= "","",'Detalle del Riesgo'!C368)</f>
        <v>43264</v>
      </c>
      <c r="J26" s="161">
        <f>IF($A26= "","",'Detalle del Riesgo'!F372)</f>
        <v>43264</v>
      </c>
    </row>
    <row r="27" spans="1:10" x14ac:dyDescent="0.2">
      <c r="A27" s="155">
        <f>IF(LEFT('Detalle del Riesgo'!D392)="&lt;","",'Detalle del Riesgo'!C392)</f>
        <v>156</v>
      </c>
      <c r="B27" s="156">
        <f>IF($A27="","",'Detalle del Riesgo'!F394)</f>
        <v>1</v>
      </c>
      <c r="C27" s="157" t="str">
        <f>IF($A27="","",LEFT('Detalle del Riesgo'!D399,1))</f>
        <v>N</v>
      </c>
      <c r="D27" s="158" t="str">
        <f>IF($A27="","",'Detalle del Riesgo'!D392)</f>
        <v>Miembros del equipo sin participación en el mismo.</v>
      </c>
      <c r="E27" s="159" t="str">
        <f>IF($A27="","",'Detalle del Riesgo'!C396)</f>
        <v>Lider de proyecto</v>
      </c>
      <c r="F27" s="157" t="str">
        <f>IF(OR($A27="",$H27="Retired"),"",'Detalle del Riesgo'!D394)</f>
        <v>G</v>
      </c>
      <c r="G27" s="157" t="str">
        <f>IF($A27="","",'Detalle del Riesgo'!C399)</f>
        <v>1-3 meses</v>
      </c>
      <c r="H27" s="157" t="str">
        <f>IF($A27= "","",'Detalle del Riesgo'!F392)</f>
        <v>Prevenir</v>
      </c>
      <c r="I27" s="160">
        <f>IF($A27= "","",'Detalle del Riesgo'!C394)</f>
        <v>43264</v>
      </c>
      <c r="J27" s="161">
        <f>IF($A27= "","",'Detalle del Riesgo'!F398)</f>
        <v>43264</v>
      </c>
    </row>
    <row r="28" spans="1:10" x14ac:dyDescent="0.2">
      <c r="A28" s="155">
        <f>IF(LEFT('Detalle del Riesgo'!D418)="&lt;","",'Detalle del Riesgo'!C418)</f>
        <v>157</v>
      </c>
      <c r="B28" s="156">
        <f>IF($A28="","",'Detalle del Riesgo'!F420)</f>
        <v>1</v>
      </c>
      <c r="C28" s="157" t="str">
        <f>IF($A28="","",LEFT('Detalle del Riesgo'!D425,1))</f>
        <v>N</v>
      </c>
      <c r="D28" s="158" t="str">
        <f>IF($A28="","",'Detalle del Riesgo'!D418)</f>
        <v>Incumplimiento de acuerdos</v>
      </c>
      <c r="E28" s="159" t="str">
        <f>IF($A28="","",'Detalle del Riesgo'!C422)</f>
        <v>Lider de proyecto</v>
      </c>
      <c r="F28" s="157" t="str">
        <f>IF(OR($A28="",$H28="Retired"),"",'Detalle del Riesgo'!D420)</f>
        <v>Y</v>
      </c>
      <c r="G28" s="157" t="str">
        <f>IF($A28="","",'Detalle del Riesgo'!C425)</f>
        <v>1-3 meses</v>
      </c>
      <c r="H28" s="157" t="str">
        <f>IF($A28= "","",'Detalle del Riesgo'!F418)</f>
        <v>Mitigar</v>
      </c>
      <c r="I28" s="160">
        <f>IF($A28= "","",'Detalle del Riesgo'!C420)</f>
        <v>43264</v>
      </c>
      <c r="J28" s="161">
        <f>IF($A28= "","",'Detalle del Riesgo'!F424)</f>
        <v>43264</v>
      </c>
    </row>
    <row r="29" spans="1:10" x14ac:dyDescent="0.2">
      <c r="A29" s="155">
        <f>IF(LEFT('Detalle del Riesgo'!D444)="&lt;","",'Detalle del Riesgo'!C444)</f>
        <v>158</v>
      </c>
      <c r="B29" s="156">
        <f>IF($A29="","",'Detalle del Riesgo'!F446)</f>
        <v>1</v>
      </c>
      <c r="C29" s="157" t="str">
        <f>IF($A29="","",LEFT('Detalle del Riesgo'!D451,1))</f>
        <v>N</v>
      </c>
      <c r="D29" s="158" t="str">
        <f>IF($A29="","",'Detalle del Riesgo'!D444)</f>
        <v>Mala documentación</v>
      </c>
      <c r="E29" s="159" t="str">
        <f>IF($A29="","",'Detalle del Riesgo'!C448)</f>
        <v>Lider de proyecto</v>
      </c>
      <c r="F29" s="157" t="str">
        <f>IF(OR($A29="",$H29="Retired"),"",'Detalle del Riesgo'!D446)</f>
        <v>Y</v>
      </c>
      <c r="G29" s="157" t="str">
        <f>IF($A29="","",'Detalle del Riesgo'!C451)</f>
        <v>1-3 meses</v>
      </c>
      <c r="H29" s="157" t="str">
        <f>IF($A29= "","",'Detalle del Riesgo'!F444)</f>
        <v>Prevenir</v>
      </c>
      <c r="I29" s="160">
        <f>IF($A29= "","",'Detalle del Riesgo'!C446)</f>
        <v>43264</v>
      </c>
      <c r="J29" s="161">
        <f>IF($A29= "","",'Detalle del Riesgo'!F450)</f>
        <v>43264</v>
      </c>
    </row>
    <row r="30" spans="1:10" x14ac:dyDescent="0.2">
      <c r="A30" s="155">
        <f>IF(LEFT('Detalle del Riesgo'!D470)="&lt;","",'Detalle del Riesgo'!C470)</f>
        <v>159</v>
      </c>
      <c r="B30" s="156">
        <f>IF($A30="","",'Detalle del Riesgo'!F472)</f>
        <v>1</v>
      </c>
      <c r="C30" s="157" t="str">
        <f>IF($A30="","",LEFT('Detalle del Riesgo'!D477,1))</f>
        <v>N</v>
      </c>
      <c r="D30" s="158" t="str">
        <f>IF($A30="","",'Detalle del Riesgo'!D470)</f>
        <v>Modificaciones del alcance del proyecto</v>
      </c>
      <c r="E30" s="159" t="str">
        <f>IF($A30="","",'Detalle del Riesgo'!C474)</f>
        <v>Lider de proyecto</v>
      </c>
      <c r="F30" s="157" t="str">
        <f>IF(OR($A30="",$H30="Retired"),"",'Detalle del Riesgo'!D472)</f>
        <v>R</v>
      </c>
      <c r="G30" s="157" t="str">
        <f>IF($A30="","",'Detalle del Riesgo'!C477)</f>
        <v>1-3 meses</v>
      </c>
      <c r="H30" s="157" t="str">
        <f>IF($A30= "","",'Detalle del Riesgo'!F470)</f>
        <v>Prevenir</v>
      </c>
      <c r="I30" s="160">
        <f>IF($A30= "","",'Detalle del Riesgo'!C472)</f>
        <v>43264</v>
      </c>
      <c r="J30" s="161">
        <f>IF($A30= "","",'Detalle del Riesgo'!F476)</f>
        <v>43264</v>
      </c>
    </row>
    <row r="31" spans="1:10" x14ac:dyDescent="0.2">
      <c r="A31" s="155">
        <f>IF(LEFT('Detalle del Riesgo'!D496)="&lt;","",'Detalle del Riesgo'!C496)</f>
        <v>151</v>
      </c>
      <c r="B31" s="156">
        <f>IF($A31="","",'Detalle del Riesgo'!F498)</f>
        <v>1</v>
      </c>
      <c r="C31" s="157" t="str">
        <f>IF($A31="","",LEFT('Detalle del Riesgo'!D503,1))</f>
        <v>N</v>
      </c>
      <c r="D31" s="158" t="str">
        <f>IF($A31="","",'Detalle del Riesgo'!D496)</f>
        <v>Desconocimiento del proyecto</v>
      </c>
      <c r="E31" s="159" t="str">
        <f>IF($A31="","",'Detalle del Riesgo'!C500)</f>
        <v>Lider de proyecto</v>
      </c>
      <c r="F31" s="157" t="str">
        <f>IF(OR($A31="",$H31="Retired"),"",'Detalle del Riesgo'!D498)</f>
        <v>Y</v>
      </c>
      <c r="G31" s="157" t="str">
        <f>IF($A31="","",'Detalle del Riesgo'!C503)</f>
        <v>1-3 meses</v>
      </c>
      <c r="H31" s="157" t="str">
        <f>IF($A31= "","",'Detalle del Riesgo'!F496)</f>
        <v>Prevenir</v>
      </c>
      <c r="I31" s="160">
        <f>IF($A31= "","",'Detalle del Riesgo'!C498)</f>
        <v>43264</v>
      </c>
      <c r="J31" s="161">
        <f>IF($A31= "","",'Detalle del Riesgo'!F502)</f>
        <v>43264</v>
      </c>
    </row>
    <row r="32" spans="1:10" x14ac:dyDescent="0.2">
      <c r="A32" s="155"/>
      <c r="B32" s="156"/>
      <c r="C32" s="157"/>
      <c r="D32" s="158"/>
      <c r="E32" s="159"/>
      <c r="F32" s="157"/>
      <c r="G32" s="157"/>
      <c r="H32" s="157"/>
      <c r="I32" s="160"/>
      <c r="J32" s="161"/>
    </row>
    <row r="33" spans="1:10" x14ac:dyDescent="0.2">
      <c r="A33" s="155"/>
      <c r="B33" s="156"/>
      <c r="C33" s="157"/>
      <c r="D33" s="158"/>
      <c r="E33" s="159"/>
      <c r="F33" s="157"/>
      <c r="G33" s="157"/>
      <c r="H33" s="157"/>
      <c r="I33" s="160"/>
      <c r="J33" s="161"/>
    </row>
    <row r="34" spans="1:10" x14ac:dyDescent="0.2">
      <c r="A34" s="155"/>
      <c r="B34" s="156"/>
      <c r="C34" s="157"/>
      <c r="D34" s="158"/>
      <c r="E34" s="159"/>
      <c r="F34" s="157"/>
      <c r="G34" s="157"/>
      <c r="H34" s="157"/>
      <c r="I34" s="160"/>
      <c r="J34" s="161"/>
    </row>
    <row r="35" spans="1:10" x14ac:dyDescent="0.2">
      <c r="A35" s="155"/>
      <c r="B35" s="156"/>
      <c r="C35" s="157"/>
      <c r="D35" s="158"/>
      <c r="E35" s="159"/>
      <c r="F35" s="157"/>
      <c r="G35" s="157"/>
      <c r="H35" s="157"/>
      <c r="I35" s="160"/>
      <c r="J35" s="161"/>
    </row>
    <row r="36" spans="1:10" x14ac:dyDescent="0.2">
      <c r="A36" s="155"/>
      <c r="B36" s="156"/>
      <c r="C36" s="157"/>
      <c r="D36" s="158"/>
      <c r="E36" s="159"/>
      <c r="F36" s="157"/>
      <c r="G36" s="157"/>
      <c r="H36" s="157"/>
      <c r="I36" s="160"/>
      <c r="J36" s="161"/>
    </row>
    <row r="37" spans="1:10" x14ac:dyDescent="0.2">
      <c r="A37" s="155"/>
      <c r="B37" s="156"/>
      <c r="C37" s="157"/>
      <c r="D37" s="158"/>
      <c r="E37" s="159"/>
      <c r="F37" s="157"/>
      <c r="G37" s="157"/>
      <c r="H37" s="157"/>
      <c r="I37" s="160"/>
      <c r="J37" s="161"/>
    </row>
    <row r="38" spans="1:10" x14ac:dyDescent="0.2">
      <c r="A38" s="155"/>
      <c r="B38" s="156"/>
      <c r="C38" s="157"/>
      <c r="D38" s="158"/>
      <c r="E38" s="159"/>
      <c r="F38" s="157"/>
      <c r="G38" s="157"/>
      <c r="H38" s="157"/>
      <c r="I38" s="160"/>
      <c r="J38" s="161"/>
    </row>
    <row r="39" spans="1:10" x14ac:dyDescent="0.2">
      <c r="A39" s="155"/>
      <c r="B39" s="156"/>
      <c r="C39" s="157"/>
      <c r="D39" s="158"/>
      <c r="E39" s="159"/>
      <c r="F39" s="157"/>
      <c r="G39" s="157"/>
      <c r="H39" s="157"/>
      <c r="I39" s="160"/>
      <c r="J39" s="161"/>
    </row>
    <row r="40" spans="1:10" x14ac:dyDescent="0.2">
      <c r="A40" s="155"/>
      <c r="B40" s="156"/>
      <c r="C40" s="157"/>
      <c r="D40" s="158"/>
      <c r="E40" s="159"/>
      <c r="F40" s="157"/>
      <c r="G40" s="157"/>
      <c r="H40" s="157"/>
      <c r="I40" s="160"/>
      <c r="J40" s="161"/>
    </row>
    <row r="41" spans="1:10" x14ac:dyDescent="0.2">
      <c r="A41" s="155"/>
      <c r="B41" s="156"/>
      <c r="C41" s="157"/>
      <c r="D41" s="158"/>
      <c r="E41" s="159"/>
      <c r="F41" s="157"/>
      <c r="G41" s="157"/>
      <c r="H41" s="157"/>
      <c r="I41" s="160"/>
      <c r="J41" s="161"/>
    </row>
  </sheetData>
  <sheetProtection sheet="1" objects="1" scenarios="1" formatRows="0" autoFilter="0"/>
  <autoFilter ref="A11:J41" xr:uid="{00000000-0009-0000-0000-000003000000}"/>
  <phoneticPr fontId="7" type="noConversion"/>
  <conditionalFormatting sqref="F12:F41 F6:F8">
    <cfRule type="cellIs" dxfId="11" priority="1" stopIfTrue="1" operator="equal">
      <formula>"R"</formula>
    </cfRule>
    <cfRule type="cellIs" dxfId="10" priority="2" stopIfTrue="1" operator="equal">
      <formula>"Y"</formula>
    </cfRule>
    <cfRule type="cellIs" dxfId="9" priority="3" stopIfTrue="1" operator="equal">
      <formula>"G"</formula>
    </cfRule>
  </conditionalFormatting>
  <pageMargins left="0.5" right="0.5" top="1" bottom="1" header="0.5" footer="0.5"/>
  <pageSetup scale="81" orientation="landscape" horizontalDpi="4294967293" r:id="rId1"/>
  <headerFooter alignWithMargins="0">
    <oddHeader>&amp;C&amp;"Arial,Bold"&amp;14Risk Summary</oddHeader>
    <oddFooter>&amp;L&amp;8&amp;F</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H1002"/>
  <sheetViews>
    <sheetView topLeftCell="A16" workbookViewId="0">
      <selection activeCell="C3" sqref="C3"/>
    </sheetView>
  </sheetViews>
  <sheetFormatPr defaultColWidth="0" defaultRowHeight="12.75" x14ac:dyDescent="0.2"/>
  <cols>
    <col min="1" max="4" width="11" customWidth="1"/>
    <col min="5" max="5" width="13.85546875" customWidth="1"/>
    <col min="6" max="7" width="11" customWidth="1"/>
    <col min="8" max="16384" width="11.42578125" hidden="1"/>
  </cols>
  <sheetData>
    <row r="3" spans="1:8" x14ac:dyDescent="0.2">
      <c r="A3" t="s">
        <v>229</v>
      </c>
    </row>
    <row r="8" spans="1:8" ht="18" x14ac:dyDescent="0.25">
      <c r="A8" s="197" t="s">
        <v>224</v>
      </c>
    </row>
    <row r="10" spans="1:8" ht="13.5" thickBot="1" x14ac:dyDescent="0.25"/>
    <row r="11" spans="1:8" ht="13.5" thickBot="1" x14ac:dyDescent="0.25">
      <c r="B11" s="181" t="s">
        <v>118</v>
      </c>
      <c r="C11" s="126" t="s">
        <v>111</v>
      </c>
      <c r="D11" s="126" t="s">
        <v>225</v>
      </c>
      <c r="E11" s="122" t="s">
        <v>226</v>
      </c>
      <c r="F11" s="122" t="s">
        <v>227</v>
      </c>
    </row>
    <row r="12" spans="1:8" x14ac:dyDescent="0.2">
      <c r="B12" s="120" t="s">
        <v>18</v>
      </c>
      <c r="C12" s="123">
        <f>Resumen!G6</f>
        <v>6</v>
      </c>
      <c r="D12" s="123">
        <f>Resumen!I6</f>
        <v>0</v>
      </c>
      <c r="E12" s="123">
        <f>COUNTIF($H$14:$H$1002,"RMitigar")</f>
        <v>0</v>
      </c>
      <c r="F12" s="123">
        <f>COUNTIF($H$14:$H$1002,"RAceptar")</f>
        <v>0</v>
      </c>
    </row>
    <row r="13" spans="1:8" x14ac:dyDescent="0.2">
      <c r="B13" s="120" t="s">
        <v>19</v>
      </c>
      <c r="C13" s="124">
        <f>Resumen!G7</f>
        <v>12</v>
      </c>
      <c r="D13" s="124">
        <f>Resumen!I7</f>
        <v>0</v>
      </c>
      <c r="E13" s="124">
        <f>COUNTIF($H$14:$H$1002,"YMitigar")</f>
        <v>4</v>
      </c>
      <c r="F13" s="124">
        <f>COUNTIF($H$14:$H$1002,"YAceptar")</f>
        <v>0</v>
      </c>
      <c r="H13" t="s">
        <v>228</v>
      </c>
    </row>
    <row r="14" spans="1:8" ht="13.5" thickBot="1" x14ac:dyDescent="0.25">
      <c r="B14" s="120" t="s">
        <v>20</v>
      </c>
      <c r="C14" s="125">
        <f>Resumen!G8</f>
        <v>2</v>
      </c>
      <c r="D14" s="125">
        <f>Resumen!I8</f>
        <v>0</v>
      </c>
      <c r="E14" s="125">
        <f>COUNTIF($H$14:$H$1002,"gMitigar")</f>
        <v>0</v>
      </c>
      <c r="F14" s="125">
        <f>COUNTIF($H$14:$H$1002,"GAceptar")</f>
        <v>0</v>
      </c>
      <c r="H14" s="198" t="str">
        <f>CONCATENATE(Resumen!F12,Resumen!H12)</f>
        <v>YPrevenir</v>
      </c>
    </row>
    <row r="15" spans="1:8" ht="13.5" thickBot="1" x14ac:dyDescent="0.25">
      <c r="B15" s="199" t="s">
        <v>111</v>
      </c>
      <c r="C15" s="200">
        <f>SUM(C12:C14)</f>
        <v>20</v>
      </c>
      <c r="D15" s="200">
        <f>SUM(D12:D14)</f>
        <v>0</v>
      </c>
      <c r="E15" s="200">
        <f>SUM(E12:E14)</f>
        <v>4</v>
      </c>
      <c r="F15" s="200">
        <f>SUM(F12:F14)</f>
        <v>0</v>
      </c>
      <c r="H15" s="198" t="str">
        <f>CONCATENATE(Resumen!F13,Resumen!H13)</f>
        <v>YMitigar</v>
      </c>
    </row>
    <row r="16" spans="1:8" x14ac:dyDescent="0.2">
      <c r="H16" s="198" t="str">
        <f>CONCATENATE(Resumen!F14,Resumen!H14)</f>
        <v>GPrevenir</v>
      </c>
    </row>
    <row r="17" spans="8:8" x14ac:dyDescent="0.2">
      <c r="H17" s="198" t="str">
        <f>CONCATENATE(Resumen!F15,Resumen!H15)</f>
        <v>RPrevenir</v>
      </c>
    </row>
    <row r="18" spans="8:8" x14ac:dyDescent="0.2">
      <c r="H18" s="198" t="str">
        <f>CONCATENATE(Resumen!F16,Resumen!H16)</f>
        <v>YMitigar</v>
      </c>
    </row>
    <row r="19" spans="8:8" x14ac:dyDescent="0.2">
      <c r="H19" s="198" t="str">
        <f>CONCATENATE(Resumen!F17,Resumen!H17)</f>
        <v>RPrevenir</v>
      </c>
    </row>
    <row r="20" spans="8:8" x14ac:dyDescent="0.2">
      <c r="H20" s="198" t="str">
        <f>CONCATENATE(Resumen!F18,Resumen!H18)</f>
        <v>YPrevenir</v>
      </c>
    </row>
    <row r="21" spans="8:8" x14ac:dyDescent="0.2">
      <c r="H21" s="198" t="str">
        <f>CONCATENATE(Resumen!F19,Resumen!H19)</f>
        <v>RPrevenir</v>
      </c>
    </row>
    <row r="22" spans="8:8" x14ac:dyDescent="0.2">
      <c r="H22" s="198" t="str">
        <f>CONCATENATE(Resumen!F20,Resumen!H20)</f>
        <v>YMitigar</v>
      </c>
    </row>
    <row r="23" spans="8:8" x14ac:dyDescent="0.2">
      <c r="H23" s="198" t="str">
        <f>CONCATENATE(Resumen!F21,Resumen!H21)</f>
        <v>YPrevenir</v>
      </c>
    </row>
    <row r="24" spans="8:8" x14ac:dyDescent="0.2">
      <c r="H24" s="198" t="str">
        <f>CONCATENATE(Resumen!F22,Resumen!H22)</f>
        <v>RInvestigar</v>
      </c>
    </row>
    <row r="25" spans="8:8" x14ac:dyDescent="0.2">
      <c r="H25" s="198" t="str">
        <f>CONCATENATE(Resumen!F23,Resumen!H23)</f>
        <v>YInvestigar</v>
      </c>
    </row>
    <row r="26" spans="8:8" x14ac:dyDescent="0.2">
      <c r="H26" s="198" t="str">
        <f>CONCATENATE(Resumen!F24,Resumen!H24)</f>
        <v>RPrevenir</v>
      </c>
    </row>
    <row r="27" spans="8:8" x14ac:dyDescent="0.2">
      <c r="H27" s="198" t="str">
        <f>CONCATENATE(Resumen!F25,Resumen!H25)</f>
        <v>YPrevenir</v>
      </c>
    </row>
    <row r="28" spans="8:8" x14ac:dyDescent="0.2">
      <c r="H28" s="198" t="str">
        <f>CONCATENATE(Resumen!F26,Resumen!H26)</f>
        <v>YPrevenir</v>
      </c>
    </row>
    <row r="29" spans="8:8" x14ac:dyDescent="0.2">
      <c r="H29" s="198" t="str">
        <f>CONCATENATE(Resumen!F27,Resumen!H27)</f>
        <v>GPrevenir</v>
      </c>
    </row>
    <row r="30" spans="8:8" x14ac:dyDescent="0.2">
      <c r="H30" s="198" t="str">
        <f>CONCATENATE(Resumen!F28,Resumen!H28)</f>
        <v>YMitigar</v>
      </c>
    </row>
    <row r="31" spans="8:8" x14ac:dyDescent="0.2">
      <c r="H31" s="198" t="str">
        <f>CONCATENATE(Resumen!F29,Resumen!H29)</f>
        <v>YPrevenir</v>
      </c>
    </row>
    <row r="32" spans="8:8" x14ac:dyDescent="0.2">
      <c r="H32" s="198" t="str">
        <f>CONCATENATE(Resumen!F30,Resumen!H30)</f>
        <v>RPrevenir</v>
      </c>
    </row>
    <row r="33" spans="8:8" x14ac:dyDescent="0.2">
      <c r="H33" s="198" t="str">
        <f>CONCATENATE(Resumen!F31,Resumen!H31)</f>
        <v>YPrevenir</v>
      </c>
    </row>
    <row r="34" spans="8:8" x14ac:dyDescent="0.2">
      <c r="H34" s="198" t="str">
        <f>CONCATENATE(Resumen!F32,Resumen!H32)</f>
        <v/>
      </c>
    </row>
    <row r="35" spans="8:8" x14ac:dyDescent="0.2">
      <c r="H35" s="198" t="str">
        <f>CONCATENATE(Resumen!F33,Resumen!H33)</f>
        <v/>
      </c>
    </row>
    <row r="36" spans="8:8" x14ac:dyDescent="0.2">
      <c r="H36" s="198" t="str">
        <f>CONCATENATE(Resumen!F34,Resumen!H34)</f>
        <v/>
      </c>
    </row>
    <row r="37" spans="8:8" x14ac:dyDescent="0.2">
      <c r="H37" s="198" t="str">
        <f>CONCATENATE(Resumen!F35,Resumen!H35)</f>
        <v/>
      </c>
    </row>
    <row r="38" spans="8:8" x14ac:dyDescent="0.2">
      <c r="H38" s="198" t="str">
        <f>CONCATENATE(Resumen!F36,Resumen!H36)</f>
        <v/>
      </c>
    </row>
    <row r="39" spans="8:8" x14ac:dyDescent="0.2">
      <c r="H39" s="198" t="str">
        <f>CONCATENATE(Resumen!F37,Resumen!H37)</f>
        <v/>
      </c>
    </row>
    <row r="40" spans="8:8" x14ac:dyDescent="0.2">
      <c r="H40" s="198" t="str">
        <f>CONCATENATE(Resumen!F38,Resumen!H38)</f>
        <v/>
      </c>
    </row>
    <row r="41" spans="8:8" x14ac:dyDescent="0.2">
      <c r="H41" s="198" t="str">
        <f>CONCATENATE(Resumen!F39,Resumen!H39)</f>
        <v/>
      </c>
    </row>
    <row r="42" spans="8:8" x14ac:dyDescent="0.2">
      <c r="H42" s="198" t="str">
        <f>CONCATENATE(Resumen!F40,Resumen!H40)</f>
        <v/>
      </c>
    </row>
    <row r="43" spans="8:8" x14ac:dyDescent="0.2">
      <c r="H43" s="198" t="str">
        <f>CONCATENATE(Resumen!F41,Resumen!H41)</f>
        <v/>
      </c>
    </row>
    <row r="44" spans="8:8" x14ac:dyDescent="0.2">
      <c r="H44" s="198" t="str">
        <f>CONCATENATE(Resumen!F42,Resumen!H42)</f>
        <v/>
      </c>
    </row>
    <row r="45" spans="8:8" x14ac:dyDescent="0.2">
      <c r="H45" s="198" t="str">
        <f>CONCATENATE(Resumen!F43,Resumen!H43)</f>
        <v/>
      </c>
    </row>
    <row r="46" spans="8:8" x14ac:dyDescent="0.2">
      <c r="H46" s="198" t="str">
        <f>CONCATENATE(Resumen!F44,Resumen!H44)</f>
        <v/>
      </c>
    </row>
    <row r="47" spans="8:8" x14ac:dyDescent="0.2">
      <c r="H47" s="198" t="str">
        <f>CONCATENATE(Resumen!F45,Resumen!H45)</f>
        <v/>
      </c>
    </row>
    <row r="48" spans="8:8" x14ac:dyDescent="0.2">
      <c r="H48" s="198" t="str">
        <f>CONCATENATE(Resumen!F46,Resumen!H46)</f>
        <v/>
      </c>
    </row>
    <row r="49" spans="8:8" x14ac:dyDescent="0.2">
      <c r="H49" s="198" t="str">
        <f>CONCATENATE(Resumen!F47,Resumen!H47)</f>
        <v/>
      </c>
    </row>
    <row r="50" spans="8:8" x14ac:dyDescent="0.2">
      <c r="H50" s="198" t="str">
        <f>CONCATENATE(Resumen!F48,Resumen!H48)</f>
        <v/>
      </c>
    </row>
    <row r="51" spans="8:8" x14ac:dyDescent="0.2">
      <c r="H51" s="198" t="str">
        <f>CONCATENATE(Resumen!F49,Resumen!H49)</f>
        <v/>
      </c>
    </row>
    <row r="52" spans="8:8" x14ac:dyDescent="0.2">
      <c r="H52" s="198" t="str">
        <f>CONCATENATE(Resumen!F50,Resumen!H50)</f>
        <v/>
      </c>
    </row>
    <row r="53" spans="8:8" x14ac:dyDescent="0.2">
      <c r="H53" s="198" t="str">
        <f>CONCATENATE(Resumen!F51,Resumen!H51)</f>
        <v/>
      </c>
    </row>
    <row r="54" spans="8:8" x14ac:dyDescent="0.2">
      <c r="H54" s="198" t="str">
        <f>CONCATENATE(Resumen!F52,Resumen!H52)</f>
        <v/>
      </c>
    </row>
    <row r="55" spans="8:8" x14ac:dyDescent="0.2">
      <c r="H55" s="198" t="str">
        <f>CONCATENATE(Resumen!F53,Resumen!H53)</f>
        <v/>
      </c>
    </row>
    <row r="56" spans="8:8" x14ac:dyDescent="0.2">
      <c r="H56" s="198" t="str">
        <f>CONCATENATE(Resumen!F54,Resumen!H54)</f>
        <v/>
      </c>
    </row>
    <row r="57" spans="8:8" x14ac:dyDescent="0.2">
      <c r="H57" s="198" t="str">
        <f>CONCATENATE(Resumen!F55,Resumen!H55)</f>
        <v/>
      </c>
    </row>
    <row r="58" spans="8:8" x14ac:dyDescent="0.2">
      <c r="H58" s="198" t="str">
        <f>CONCATENATE(Resumen!F56,Resumen!H56)</f>
        <v/>
      </c>
    </row>
    <row r="59" spans="8:8" x14ac:dyDescent="0.2">
      <c r="H59" s="198" t="str">
        <f>CONCATENATE(Resumen!F57,Resumen!H57)</f>
        <v/>
      </c>
    </row>
    <row r="60" spans="8:8" x14ac:dyDescent="0.2">
      <c r="H60" s="198" t="str">
        <f>CONCATENATE(Resumen!F58,Resumen!H58)</f>
        <v/>
      </c>
    </row>
    <row r="61" spans="8:8" x14ac:dyDescent="0.2">
      <c r="H61" s="198" t="str">
        <f>CONCATENATE(Resumen!F59,Resumen!H59)</f>
        <v/>
      </c>
    </row>
    <row r="62" spans="8:8" x14ac:dyDescent="0.2">
      <c r="H62" s="198" t="str">
        <f>CONCATENATE(Resumen!F60,Resumen!H60)</f>
        <v/>
      </c>
    </row>
    <row r="63" spans="8:8" x14ac:dyDescent="0.2">
      <c r="H63" s="198" t="str">
        <f>CONCATENATE(Resumen!F61,Resumen!H61)</f>
        <v/>
      </c>
    </row>
    <row r="64" spans="8:8" x14ac:dyDescent="0.2">
      <c r="H64" s="198" t="str">
        <f>CONCATENATE(Resumen!F62,Resumen!H62)</f>
        <v/>
      </c>
    </row>
    <row r="65" spans="8:8" x14ac:dyDescent="0.2">
      <c r="H65" s="198" t="str">
        <f>CONCATENATE(Resumen!F63,Resumen!H63)</f>
        <v/>
      </c>
    </row>
    <row r="66" spans="8:8" x14ac:dyDescent="0.2">
      <c r="H66" s="198" t="str">
        <f>CONCATENATE(Resumen!F64,Resumen!H64)</f>
        <v/>
      </c>
    </row>
    <row r="67" spans="8:8" x14ac:dyDescent="0.2">
      <c r="H67" s="198" t="str">
        <f>CONCATENATE(Resumen!F65,Resumen!H65)</f>
        <v/>
      </c>
    </row>
    <row r="68" spans="8:8" x14ac:dyDescent="0.2">
      <c r="H68" s="198" t="str">
        <f>CONCATENATE(Resumen!F66,Resumen!H66)</f>
        <v/>
      </c>
    </row>
    <row r="69" spans="8:8" x14ac:dyDescent="0.2">
      <c r="H69" s="198" t="str">
        <f>CONCATENATE(Resumen!F67,Resumen!H67)</f>
        <v/>
      </c>
    </row>
    <row r="70" spans="8:8" x14ac:dyDescent="0.2">
      <c r="H70" s="198" t="str">
        <f>CONCATENATE(Resumen!F68,Resumen!H68)</f>
        <v/>
      </c>
    </row>
    <row r="71" spans="8:8" x14ac:dyDescent="0.2">
      <c r="H71" s="198" t="str">
        <f>CONCATENATE(Resumen!F69,Resumen!H69)</f>
        <v/>
      </c>
    </row>
    <row r="72" spans="8:8" x14ac:dyDescent="0.2">
      <c r="H72" s="198" t="str">
        <f>CONCATENATE(Resumen!F70,Resumen!H70)</f>
        <v/>
      </c>
    </row>
    <row r="73" spans="8:8" x14ac:dyDescent="0.2">
      <c r="H73" s="198" t="str">
        <f>CONCATENATE(Resumen!F71,Resumen!H71)</f>
        <v/>
      </c>
    </row>
    <row r="74" spans="8:8" x14ac:dyDescent="0.2">
      <c r="H74" s="198" t="str">
        <f>CONCATENATE(Resumen!F72,Resumen!H72)</f>
        <v/>
      </c>
    </row>
    <row r="75" spans="8:8" x14ac:dyDescent="0.2">
      <c r="H75" s="198" t="str">
        <f>CONCATENATE(Resumen!F73,Resumen!H73)</f>
        <v/>
      </c>
    </row>
    <row r="76" spans="8:8" x14ac:dyDescent="0.2">
      <c r="H76" s="198" t="str">
        <f>CONCATENATE(Resumen!F74,Resumen!H74)</f>
        <v/>
      </c>
    </row>
    <row r="77" spans="8:8" x14ac:dyDescent="0.2">
      <c r="H77" s="198" t="str">
        <f>CONCATENATE(Resumen!F75,Resumen!H75)</f>
        <v/>
      </c>
    </row>
    <row r="78" spans="8:8" x14ac:dyDescent="0.2">
      <c r="H78" s="198" t="str">
        <f>CONCATENATE(Resumen!F76,Resumen!H76)</f>
        <v/>
      </c>
    </row>
    <row r="79" spans="8:8" x14ac:dyDescent="0.2">
      <c r="H79" s="198" t="str">
        <f>CONCATENATE(Resumen!F77,Resumen!H77)</f>
        <v/>
      </c>
    </row>
    <row r="80" spans="8:8" x14ac:dyDescent="0.2">
      <c r="H80" s="198" t="str">
        <f>CONCATENATE(Resumen!F78,Resumen!H78)</f>
        <v/>
      </c>
    </row>
    <row r="81" spans="8:8" x14ac:dyDescent="0.2">
      <c r="H81" s="198" t="str">
        <f>CONCATENATE(Resumen!F79,Resumen!H79)</f>
        <v/>
      </c>
    </row>
    <row r="82" spans="8:8" x14ac:dyDescent="0.2">
      <c r="H82" s="198" t="str">
        <f>CONCATENATE(Resumen!F80,Resumen!H80)</f>
        <v/>
      </c>
    </row>
    <row r="83" spans="8:8" x14ac:dyDescent="0.2">
      <c r="H83" s="198" t="str">
        <f>CONCATENATE(Resumen!F81,Resumen!H81)</f>
        <v/>
      </c>
    </row>
    <row r="84" spans="8:8" x14ac:dyDescent="0.2">
      <c r="H84" s="198" t="str">
        <f>CONCATENATE(Resumen!F82,Resumen!H82)</f>
        <v/>
      </c>
    </row>
    <row r="85" spans="8:8" x14ac:dyDescent="0.2">
      <c r="H85" s="198" t="str">
        <f>CONCATENATE(Resumen!F83,Resumen!H83)</f>
        <v/>
      </c>
    </row>
    <row r="86" spans="8:8" x14ac:dyDescent="0.2">
      <c r="H86" s="198" t="str">
        <f>CONCATENATE(Resumen!F84,Resumen!H84)</f>
        <v/>
      </c>
    </row>
    <row r="87" spans="8:8" x14ac:dyDescent="0.2">
      <c r="H87" s="198" t="str">
        <f>CONCATENATE(Resumen!F85,Resumen!H85)</f>
        <v/>
      </c>
    </row>
    <row r="88" spans="8:8" x14ac:dyDescent="0.2">
      <c r="H88" s="198" t="str">
        <f>CONCATENATE(Resumen!F86,Resumen!H86)</f>
        <v/>
      </c>
    </row>
    <row r="89" spans="8:8" x14ac:dyDescent="0.2">
      <c r="H89" s="198" t="str">
        <f>CONCATENATE(Resumen!F87,Resumen!H87)</f>
        <v/>
      </c>
    </row>
    <row r="90" spans="8:8" x14ac:dyDescent="0.2">
      <c r="H90" s="198" t="str">
        <f>CONCATENATE(Resumen!F88,Resumen!H88)</f>
        <v/>
      </c>
    </row>
    <row r="91" spans="8:8" x14ac:dyDescent="0.2">
      <c r="H91" s="198" t="str">
        <f>CONCATENATE(Resumen!F89,Resumen!H89)</f>
        <v/>
      </c>
    </row>
    <row r="92" spans="8:8" x14ac:dyDescent="0.2">
      <c r="H92" s="198" t="str">
        <f>CONCATENATE(Resumen!F90,Resumen!H90)</f>
        <v/>
      </c>
    </row>
    <row r="93" spans="8:8" x14ac:dyDescent="0.2">
      <c r="H93" s="198" t="str">
        <f>CONCATENATE(Resumen!F91,Resumen!H91)</f>
        <v/>
      </c>
    </row>
    <row r="94" spans="8:8" x14ac:dyDescent="0.2">
      <c r="H94" s="198" t="str">
        <f>CONCATENATE(Resumen!F92,Resumen!H92)</f>
        <v/>
      </c>
    </row>
    <row r="95" spans="8:8" x14ac:dyDescent="0.2">
      <c r="H95" s="198" t="str">
        <f>CONCATENATE(Resumen!F93,Resumen!H93)</f>
        <v/>
      </c>
    </row>
    <row r="96" spans="8:8" x14ac:dyDescent="0.2">
      <c r="H96" s="198" t="str">
        <f>CONCATENATE(Resumen!F94,Resumen!H94)</f>
        <v/>
      </c>
    </row>
    <row r="97" spans="8:8" x14ac:dyDescent="0.2">
      <c r="H97" s="198" t="str">
        <f>CONCATENATE(Resumen!F95,Resumen!H95)</f>
        <v/>
      </c>
    </row>
    <row r="98" spans="8:8" x14ac:dyDescent="0.2">
      <c r="H98" s="198" t="str">
        <f>CONCATENATE(Resumen!F96,Resumen!H96)</f>
        <v/>
      </c>
    </row>
    <row r="99" spans="8:8" x14ac:dyDescent="0.2">
      <c r="H99" s="198" t="str">
        <f>CONCATENATE(Resumen!F97,Resumen!H97)</f>
        <v/>
      </c>
    </row>
    <row r="100" spans="8:8" x14ac:dyDescent="0.2">
      <c r="H100" s="198" t="str">
        <f>CONCATENATE(Resumen!F98,Resumen!H98)</f>
        <v/>
      </c>
    </row>
    <row r="101" spans="8:8" x14ac:dyDescent="0.2">
      <c r="H101" s="198" t="str">
        <f>CONCATENATE(Resumen!F99,Resumen!H99)</f>
        <v/>
      </c>
    </row>
    <row r="102" spans="8:8" x14ac:dyDescent="0.2">
      <c r="H102" s="198" t="str">
        <f>CONCATENATE(Resumen!F100,Resumen!H100)</f>
        <v/>
      </c>
    </row>
    <row r="103" spans="8:8" x14ac:dyDescent="0.2">
      <c r="H103" s="198" t="str">
        <f>CONCATENATE(Resumen!F101,Resumen!H101)</f>
        <v/>
      </c>
    </row>
    <row r="104" spans="8:8" x14ac:dyDescent="0.2">
      <c r="H104" s="198" t="str">
        <f>CONCATENATE(Resumen!F102,Resumen!H102)</f>
        <v/>
      </c>
    </row>
    <row r="105" spans="8:8" x14ac:dyDescent="0.2">
      <c r="H105" s="198" t="str">
        <f>CONCATENATE(Resumen!F103,Resumen!H103)</f>
        <v/>
      </c>
    </row>
    <row r="106" spans="8:8" x14ac:dyDescent="0.2">
      <c r="H106" s="198" t="str">
        <f>CONCATENATE(Resumen!F104,Resumen!H104)</f>
        <v/>
      </c>
    </row>
    <row r="107" spans="8:8" x14ac:dyDescent="0.2">
      <c r="H107" s="198" t="str">
        <f>CONCATENATE(Resumen!F105,Resumen!H105)</f>
        <v/>
      </c>
    </row>
    <row r="108" spans="8:8" x14ac:dyDescent="0.2">
      <c r="H108" s="198" t="str">
        <f>CONCATENATE(Resumen!F106,Resumen!H106)</f>
        <v/>
      </c>
    </row>
    <row r="109" spans="8:8" x14ac:dyDescent="0.2">
      <c r="H109" s="198" t="str">
        <f>CONCATENATE(Resumen!F107,Resumen!H107)</f>
        <v/>
      </c>
    </row>
    <row r="110" spans="8:8" x14ac:dyDescent="0.2">
      <c r="H110" s="198" t="str">
        <f>CONCATENATE(Resumen!F108,Resumen!H108)</f>
        <v/>
      </c>
    </row>
    <row r="111" spans="8:8" x14ac:dyDescent="0.2">
      <c r="H111" s="198" t="str">
        <f>CONCATENATE(Resumen!F109,Resumen!H109)</f>
        <v/>
      </c>
    </row>
    <row r="112" spans="8:8" x14ac:dyDescent="0.2">
      <c r="H112" s="198" t="str">
        <f>CONCATENATE(Resumen!F110,Resumen!H110)</f>
        <v/>
      </c>
    </row>
    <row r="113" spans="8:8" x14ac:dyDescent="0.2">
      <c r="H113" s="198" t="str">
        <f>CONCATENATE(Resumen!F111,Resumen!H111)</f>
        <v/>
      </c>
    </row>
    <row r="114" spans="8:8" x14ac:dyDescent="0.2">
      <c r="H114" s="198" t="str">
        <f>CONCATENATE(Resumen!F112,Resumen!H112)</f>
        <v/>
      </c>
    </row>
    <row r="115" spans="8:8" x14ac:dyDescent="0.2">
      <c r="H115" s="198" t="str">
        <f>CONCATENATE(Resumen!F113,Resumen!H113)</f>
        <v/>
      </c>
    </row>
    <row r="116" spans="8:8" x14ac:dyDescent="0.2">
      <c r="H116" s="198" t="str">
        <f>CONCATENATE(Resumen!F114,Resumen!H114)</f>
        <v/>
      </c>
    </row>
    <row r="117" spans="8:8" x14ac:dyDescent="0.2">
      <c r="H117" s="198" t="str">
        <f>CONCATENATE(Resumen!F115,Resumen!H115)</f>
        <v/>
      </c>
    </row>
    <row r="118" spans="8:8" x14ac:dyDescent="0.2">
      <c r="H118" s="198" t="str">
        <f>CONCATENATE(Resumen!F116,Resumen!H116)</f>
        <v/>
      </c>
    </row>
    <row r="119" spans="8:8" x14ac:dyDescent="0.2">
      <c r="H119" s="198" t="str">
        <f>CONCATENATE(Resumen!F117,Resumen!H117)</f>
        <v/>
      </c>
    </row>
    <row r="120" spans="8:8" x14ac:dyDescent="0.2">
      <c r="H120" s="198" t="str">
        <f>CONCATENATE(Resumen!F118,Resumen!H118)</f>
        <v/>
      </c>
    </row>
    <row r="121" spans="8:8" x14ac:dyDescent="0.2">
      <c r="H121" s="198" t="str">
        <f>CONCATENATE(Resumen!F119,Resumen!H119)</f>
        <v/>
      </c>
    </row>
    <row r="122" spans="8:8" x14ac:dyDescent="0.2">
      <c r="H122" s="198" t="str">
        <f>CONCATENATE(Resumen!F120,Resumen!H120)</f>
        <v/>
      </c>
    </row>
    <row r="123" spans="8:8" x14ac:dyDescent="0.2">
      <c r="H123" s="198" t="str">
        <f>CONCATENATE(Resumen!F121,Resumen!H121)</f>
        <v/>
      </c>
    </row>
    <row r="124" spans="8:8" x14ac:dyDescent="0.2">
      <c r="H124" s="198" t="str">
        <f>CONCATENATE(Resumen!F122,Resumen!H122)</f>
        <v/>
      </c>
    </row>
    <row r="125" spans="8:8" x14ac:dyDescent="0.2">
      <c r="H125" s="198" t="str">
        <f>CONCATENATE(Resumen!F123,Resumen!H123)</f>
        <v/>
      </c>
    </row>
    <row r="126" spans="8:8" x14ac:dyDescent="0.2">
      <c r="H126" s="198" t="str">
        <f>CONCATENATE(Resumen!F124,Resumen!H124)</f>
        <v/>
      </c>
    </row>
    <row r="127" spans="8:8" x14ac:dyDescent="0.2">
      <c r="H127" s="198" t="str">
        <f>CONCATENATE(Resumen!F125,Resumen!H125)</f>
        <v/>
      </c>
    </row>
    <row r="128" spans="8:8" x14ac:dyDescent="0.2">
      <c r="H128" s="198" t="str">
        <f>CONCATENATE(Resumen!F126,Resumen!H126)</f>
        <v/>
      </c>
    </row>
    <row r="129" spans="8:8" x14ac:dyDescent="0.2">
      <c r="H129" s="198" t="str">
        <f>CONCATENATE(Resumen!F127,Resumen!H127)</f>
        <v/>
      </c>
    </row>
    <row r="130" spans="8:8" x14ac:dyDescent="0.2">
      <c r="H130" s="198" t="str">
        <f>CONCATENATE(Resumen!F128,Resumen!H128)</f>
        <v/>
      </c>
    </row>
    <row r="131" spans="8:8" x14ac:dyDescent="0.2">
      <c r="H131" s="198" t="str">
        <f>CONCATENATE(Resumen!F129,Resumen!H129)</f>
        <v/>
      </c>
    </row>
    <row r="132" spans="8:8" x14ac:dyDescent="0.2">
      <c r="H132" s="198" t="str">
        <f>CONCATENATE(Resumen!F130,Resumen!H130)</f>
        <v/>
      </c>
    </row>
    <row r="133" spans="8:8" x14ac:dyDescent="0.2">
      <c r="H133" s="198" t="str">
        <f>CONCATENATE(Resumen!F131,Resumen!H131)</f>
        <v/>
      </c>
    </row>
    <row r="134" spans="8:8" x14ac:dyDescent="0.2">
      <c r="H134" s="198" t="str">
        <f>CONCATENATE(Resumen!F132,Resumen!H132)</f>
        <v/>
      </c>
    </row>
    <row r="135" spans="8:8" x14ac:dyDescent="0.2">
      <c r="H135" s="198" t="str">
        <f>CONCATENATE(Resumen!F133,Resumen!H133)</f>
        <v/>
      </c>
    </row>
    <row r="136" spans="8:8" x14ac:dyDescent="0.2">
      <c r="H136" s="198" t="str">
        <f>CONCATENATE(Resumen!F134,Resumen!H134)</f>
        <v/>
      </c>
    </row>
    <row r="137" spans="8:8" x14ac:dyDescent="0.2">
      <c r="H137" s="198" t="str">
        <f>CONCATENATE(Resumen!F135,Resumen!H135)</f>
        <v/>
      </c>
    </row>
    <row r="138" spans="8:8" x14ac:dyDescent="0.2">
      <c r="H138" s="198" t="str">
        <f>CONCATENATE(Resumen!F136,Resumen!H136)</f>
        <v/>
      </c>
    </row>
    <row r="139" spans="8:8" x14ac:dyDescent="0.2">
      <c r="H139" s="198" t="str">
        <f>CONCATENATE(Resumen!F137,Resumen!H137)</f>
        <v/>
      </c>
    </row>
    <row r="140" spans="8:8" x14ac:dyDescent="0.2">
      <c r="H140" s="198" t="str">
        <f>CONCATENATE(Resumen!F138,Resumen!H138)</f>
        <v/>
      </c>
    </row>
    <row r="141" spans="8:8" x14ac:dyDescent="0.2">
      <c r="H141" s="198" t="str">
        <f>CONCATENATE(Resumen!F139,Resumen!H139)</f>
        <v/>
      </c>
    </row>
    <row r="142" spans="8:8" x14ac:dyDescent="0.2">
      <c r="H142" s="198" t="str">
        <f>CONCATENATE(Resumen!F140,Resumen!H140)</f>
        <v/>
      </c>
    </row>
    <row r="143" spans="8:8" x14ac:dyDescent="0.2">
      <c r="H143" s="198" t="str">
        <f>CONCATENATE(Resumen!F141,Resumen!H141)</f>
        <v/>
      </c>
    </row>
    <row r="144" spans="8:8" x14ac:dyDescent="0.2">
      <c r="H144" s="198" t="str">
        <f>CONCATENATE(Resumen!F142,Resumen!H142)</f>
        <v/>
      </c>
    </row>
    <row r="145" spans="8:8" x14ac:dyDescent="0.2">
      <c r="H145" s="198" t="str">
        <f>CONCATENATE(Resumen!F143,Resumen!H143)</f>
        <v/>
      </c>
    </row>
    <row r="146" spans="8:8" x14ac:dyDescent="0.2">
      <c r="H146" s="198" t="str">
        <f>CONCATENATE(Resumen!F144,Resumen!H144)</f>
        <v/>
      </c>
    </row>
    <row r="147" spans="8:8" x14ac:dyDescent="0.2">
      <c r="H147" s="198" t="str">
        <f>CONCATENATE(Resumen!F145,Resumen!H145)</f>
        <v/>
      </c>
    </row>
    <row r="148" spans="8:8" x14ac:dyDescent="0.2">
      <c r="H148" s="198" t="str">
        <f>CONCATENATE(Resumen!F146,Resumen!H146)</f>
        <v/>
      </c>
    </row>
    <row r="149" spans="8:8" x14ac:dyDescent="0.2">
      <c r="H149" s="198" t="str">
        <f>CONCATENATE(Resumen!F147,Resumen!H147)</f>
        <v/>
      </c>
    </row>
    <row r="150" spans="8:8" x14ac:dyDescent="0.2">
      <c r="H150" s="198" t="str">
        <f>CONCATENATE(Resumen!F148,Resumen!H148)</f>
        <v/>
      </c>
    </row>
    <row r="151" spans="8:8" x14ac:dyDescent="0.2">
      <c r="H151" s="198" t="str">
        <f>CONCATENATE(Resumen!F149,Resumen!H149)</f>
        <v/>
      </c>
    </row>
    <row r="152" spans="8:8" x14ac:dyDescent="0.2">
      <c r="H152" s="198" t="str">
        <f>CONCATENATE(Resumen!F150,Resumen!H150)</f>
        <v/>
      </c>
    </row>
    <row r="153" spans="8:8" x14ac:dyDescent="0.2">
      <c r="H153" s="198" t="str">
        <f>CONCATENATE(Resumen!F151,Resumen!H151)</f>
        <v/>
      </c>
    </row>
    <row r="154" spans="8:8" x14ac:dyDescent="0.2">
      <c r="H154" s="198" t="str">
        <f>CONCATENATE(Resumen!F152,Resumen!H152)</f>
        <v/>
      </c>
    </row>
    <row r="155" spans="8:8" x14ac:dyDescent="0.2">
      <c r="H155" s="198" t="str">
        <f>CONCATENATE(Resumen!F153,Resumen!H153)</f>
        <v/>
      </c>
    </row>
    <row r="156" spans="8:8" x14ac:dyDescent="0.2">
      <c r="H156" s="198" t="str">
        <f>CONCATENATE(Resumen!F154,Resumen!H154)</f>
        <v/>
      </c>
    </row>
    <row r="157" spans="8:8" x14ac:dyDescent="0.2">
      <c r="H157" s="198" t="str">
        <f>CONCATENATE(Resumen!F155,Resumen!H155)</f>
        <v/>
      </c>
    </row>
    <row r="158" spans="8:8" x14ac:dyDescent="0.2">
      <c r="H158" s="198" t="str">
        <f>CONCATENATE(Resumen!F156,Resumen!H156)</f>
        <v/>
      </c>
    </row>
    <row r="159" spans="8:8" x14ac:dyDescent="0.2">
      <c r="H159" s="198" t="str">
        <f>CONCATENATE(Resumen!F157,Resumen!H157)</f>
        <v/>
      </c>
    </row>
    <row r="160" spans="8:8" x14ac:dyDescent="0.2">
      <c r="H160" s="198" t="str">
        <f>CONCATENATE(Resumen!F158,Resumen!H158)</f>
        <v/>
      </c>
    </row>
    <row r="161" spans="8:8" x14ac:dyDescent="0.2">
      <c r="H161" s="198" t="str">
        <f>CONCATENATE(Resumen!F159,Resumen!H159)</f>
        <v/>
      </c>
    </row>
    <row r="162" spans="8:8" x14ac:dyDescent="0.2">
      <c r="H162" s="198" t="str">
        <f>CONCATENATE(Resumen!F160,Resumen!H160)</f>
        <v/>
      </c>
    </row>
    <row r="163" spans="8:8" x14ac:dyDescent="0.2">
      <c r="H163" s="198" t="str">
        <f>CONCATENATE(Resumen!F161,Resumen!H161)</f>
        <v/>
      </c>
    </row>
    <row r="164" spans="8:8" x14ac:dyDescent="0.2">
      <c r="H164" s="198" t="str">
        <f>CONCATENATE(Resumen!F162,Resumen!H162)</f>
        <v/>
      </c>
    </row>
    <row r="165" spans="8:8" x14ac:dyDescent="0.2">
      <c r="H165" s="198" t="str">
        <f>CONCATENATE(Resumen!F163,Resumen!H163)</f>
        <v/>
      </c>
    </row>
    <row r="166" spans="8:8" x14ac:dyDescent="0.2">
      <c r="H166" s="198" t="str">
        <f>CONCATENATE(Resumen!F164,Resumen!H164)</f>
        <v/>
      </c>
    </row>
    <row r="167" spans="8:8" x14ac:dyDescent="0.2">
      <c r="H167" s="198" t="str">
        <f>CONCATENATE(Resumen!F165,Resumen!H165)</f>
        <v/>
      </c>
    </row>
    <row r="168" spans="8:8" x14ac:dyDescent="0.2">
      <c r="H168" s="198" t="str">
        <f>CONCATENATE(Resumen!F166,Resumen!H166)</f>
        <v/>
      </c>
    </row>
    <row r="169" spans="8:8" x14ac:dyDescent="0.2">
      <c r="H169" s="198" t="str">
        <f>CONCATENATE(Resumen!F167,Resumen!H167)</f>
        <v/>
      </c>
    </row>
    <row r="170" spans="8:8" x14ac:dyDescent="0.2">
      <c r="H170" s="198" t="str">
        <f>CONCATENATE(Resumen!F168,Resumen!H168)</f>
        <v/>
      </c>
    </row>
    <row r="171" spans="8:8" x14ac:dyDescent="0.2">
      <c r="H171" s="198" t="str">
        <f>CONCATENATE(Resumen!F169,Resumen!H169)</f>
        <v/>
      </c>
    </row>
    <row r="172" spans="8:8" x14ac:dyDescent="0.2">
      <c r="H172" s="198" t="str">
        <f>CONCATENATE(Resumen!F170,Resumen!H170)</f>
        <v/>
      </c>
    </row>
    <row r="173" spans="8:8" x14ac:dyDescent="0.2">
      <c r="H173" s="198" t="str">
        <f>CONCATENATE(Resumen!F171,Resumen!H171)</f>
        <v/>
      </c>
    </row>
    <row r="174" spans="8:8" x14ac:dyDescent="0.2">
      <c r="H174" s="198" t="str">
        <f>CONCATENATE(Resumen!F172,Resumen!H172)</f>
        <v/>
      </c>
    </row>
    <row r="175" spans="8:8" x14ac:dyDescent="0.2">
      <c r="H175" s="198" t="str">
        <f>CONCATENATE(Resumen!F173,Resumen!H173)</f>
        <v/>
      </c>
    </row>
    <row r="176" spans="8:8" x14ac:dyDescent="0.2">
      <c r="H176" s="198" t="str">
        <f>CONCATENATE(Resumen!F174,Resumen!H174)</f>
        <v/>
      </c>
    </row>
    <row r="177" spans="8:8" x14ac:dyDescent="0.2">
      <c r="H177" s="198" t="str">
        <f>CONCATENATE(Resumen!F175,Resumen!H175)</f>
        <v/>
      </c>
    </row>
    <row r="178" spans="8:8" x14ac:dyDescent="0.2">
      <c r="H178" s="198" t="str">
        <f>CONCATENATE(Resumen!F176,Resumen!H176)</f>
        <v/>
      </c>
    </row>
    <row r="179" spans="8:8" x14ac:dyDescent="0.2">
      <c r="H179" s="198" t="str">
        <f>CONCATENATE(Resumen!F177,Resumen!H177)</f>
        <v/>
      </c>
    </row>
    <row r="180" spans="8:8" x14ac:dyDescent="0.2">
      <c r="H180" s="198" t="str">
        <f>CONCATENATE(Resumen!F178,Resumen!H178)</f>
        <v/>
      </c>
    </row>
    <row r="181" spans="8:8" x14ac:dyDescent="0.2">
      <c r="H181" s="198" t="str">
        <f>CONCATENATE(Resumen!F179,Resumen!H179)</f>
        <v/>
      </c>
    </row>
    <row r="182" spans="8:8" x14ac:dyDescent="0.2">
      <c r="H182" s="198" t="str">
        <f>CONCATENATE(Resumen!F180,Resumen!H180)</f>
        <v/>
      </c>
    </row>
    <row r="183" spans="8:8" x14ac:dyDescent="0.2">
      <c r="H183" s="198" t="str">
        <f>CONCATENATE(Resumen!F181,Resumen!H181)</f>
        <v/>
      </c>
    </row>
    <row r="184" spans="8:8" x14ac:dyDescent="0.2">
      <c r="H184" s="198" t="str">
        <f>CONCATENATE(Resumen!F182,Resumen!H182)</f>
        <v/>
      </c>
    </row>
    <row r="185" spans="8:8" x14ac:dyDescent="0.2">
      <c r="H185" s="198" t="str">
        <f>CONCATENATE(Resumen!F183,Resumen!H183)</f>
        <v/>
      </c>
    </row>
    <row r="186" spans="8:8" x14ac:dyDescent="0.2">
      <c r="H186" s="198" t="str">
        <f>CONCATENATE(Resumen!F184,Resumen!H184)</f>
        <v/>
      </c>
    </row>
    <row r="187" spans="8:8" x14ac:dyDescent="0.2">
      <c r="H187" s="198" t="str">
        <f>CONCATENATE(Resumen!F185,Resumen!H185)</f>
        <v/>
      </c>
    </row>
    <row r="188" spans="8:8" x14ac:dyDescent="0.2">
      <c r="H188" s="198" t="str">
        <f>CONCATENATE(Resumen!F186,Resumen!H186)</f>
        <v/>
      </c>
    </row>
    <row r="189" spans="8:8" x14ac:dyDescent="0.2">
      <c r="H189" s="198" t="str">
        <f>CONCATENATE(Resumen!F187,Resumen!H187)</f>
        <v/>
      </c>
    </row>
    <row r="190" spans="8:8" x14ac:dyDescent="0.2">
      <c r="H190" s="198" t="str">
        <f>CONCATENATE(Resumen!F188,Resumen!H188)</f>
        <v/>
      </c>
    </row>
    <row r="191" spans="8:8" x14ac:dyDescent="0.2">
      <c r="H191" s="198" t="str">
        <f>CONCATENATE(Resumen!F189,Resumen!H189)</f>
        <v/>
      </c>
    </row>
    <row r="192" spans="8:8" x14ac:dyDescent="0.2">
      <c r="H192" s="198" t="str">
        <f>CONCATENATE(Resumen!F190,Resumen!H190)</f>
        <v/>
      </c>
    </row>
    <row r="193" spans="8:8" x14ac:dyDescent="0.2">
      <c r="H193" s="198" t="str">
        <f>CONCATENATE(Resumen!F191,Resumen!H191)</f>
        <v/>
      </c>
    </row>
    <row r="194" spans="8:8" x14ac:dyDescent="0.2">
      <c r="H194" s="198" t="str">
        <f>CONCATENATE(Resumen!F192,Resumen!H192)</f>
        <v/>
      </c>
    </row>
    <row r="195" spans="8:8" x14ac:dyDescent="0.2">
      <c r="H195" s="198" t="str">
        <f>CONCATENATE(Resumen!F193,Resumen!H193)</f>
        <v/>
      </c>
    </row>
    <row r="196" spans="8:8" x14ac:dyDescent="0.2">
      <c r="H196" s="198" t="str">
        <f>CONCATENATE(Resumen!F194,Resumen!H194)</f>
        <v/>
      </c>
    </row>
    <row r="197" spans="8:8" x14ac:dyDescent="0.2">
      <c r="H197" s="198" t="str">
        <f>CONCATENATE(Resumen!F195,Resumen!H195)</f>
        <v/>
      </c>
    </row>
    <row r="198" spans="8:8" x14ac:dyDescent="0.2">
      <c r="H198" s="198" t="str">
        <f>CONCATENATE(Resumen!F196,Resumen!H196)</f>
        <v/>
      </c>
    </row>
    <row r="199" spans="8:8" x14ac:dyDescent="0.2">
      <c r="H199" s="198" t="str">
        <f>CONCATENATE(Resumen!F197,Resumen!H197)</f>
        <v/>
      </c>
    </row>
    <row r="200" spans="8:8" x14ac:dyDescent="0.2">
      <c r="H200" s="198" t="str">
        <f>CONCATENATE(Resumen!F198,Resumen!H198)</f>
        <v/>
      </c>
    </row>
    <row r="201" spans="8:8" x14ac:dyDescent="0.2">
      <c r="H201" s="198" t="str">
        <f>CONCATENATE(Resumen!F199,Resumen!H199)</f>
        <v/>
      </c>
    </row>
    <row r="202" spans="8:8" x14ac:dyDescent="0.2">
      <c r="H202" s="198" t="str">
        <f>CONCATENATE(Resumen!F200,Resumen!H200)</f>
        <v/>
      </c>
    </row>
    <row r="203" spans="8:8" x14ac:dyDescent="0.2">
      <c r="H203" s="198" t="str">
        <f>CONCATENATE(Resumen!F201,Resumen!H201)</f>
        <v/>
      </c>
    </row>
    <row r="204" spans="8:8" x14ac:dyDescent="0.2">
      <c r="H204" s="198" t="str">
        <f>CONCATENATE(Resumen!F202,Resumen!H202)</f>
        <v/>
      </c>
    </row>
    <row r="205" spans="8:8" x14ac:dyDescent="0.2">
      <c r="H205" s="198" t="str">
        <f>CONCATENATE(Resumen!F203,Resumen!H203)</f>
        <v/>
      </c>
    </row>
    <row r="206" spans="8:8" x14ac:dyDescent="0.2">
      <c r="H206" s="198" t="str">
        <f>CONCATENATE(Resumen!F204,Resumen!H204)</f>
        <v/>
      </c>
    </row>
    <row r="207" spans="8:8" x14ac:dyDescent="0.2">
      <c r="H207" s="198" t="str">
        <f>CONCATENATE(Resumen!F205,Resumen!H205)</f>
        <v/>
      </c>
    </row>
    <row r="208" spans="8:8" x14ac:dyDescent="0.2">
      <c r="H208" s="198" t="str">
        <f>CONCATENATE(Resumen!F206,Resumen!H206)</f>
        <v/>
      </c>
    </row>
    <row r="209" spans="8:8" x14ac:dyDescent="0.2">
      <c r="H209" s="198" t="str">
        <f>CONCATENATE(Resumen!F207,Resumen!H207)</f>
        <v/>
      </c>
    </row>
    <row r="210" spans="8:8" x14ac:dyDescent="0.2">
      <c r="H210" s="198" t="str">
        <f>CONCATENATE(Resumen!F208,Resumen!H208)</f>
        <v/>
      </c>
    </row>
    <row r="211" spans="8:8" x14ac:dyDescent="0.2">
      <c r="H211" s="198" t="str">
        <f>CONCATENATE(Resumen!F209,Resumen!H209)</f>
        <v/>
      </c>
    </row>
    <row r="212" spans="8:8" x14ac:dyDescent="0.2">
      <c r="H212" s="198" t="str">
        <f>CONCATENATE(Resumen!F210,Resumen!H210)</f>
        <v/>
      </c>
    </row>
    <row r="213" spans="8:8" x14ac:dyDescent="0.2">
      <c r="H213" s="198" t="str">
        <f>CONCATENATE(Resumen!F211,Resumen!H211)</f>
        <v/>
      </c>
    </row>
    <row r="214" spans="8:8" x14ac:dyDescent="0.2">
      <c r="H214" s="198" t="str">
        <f>CONCATENATE(Resumen!F212,Resumen!H212)</f>
        <v/>
      </c>
    </row>
    <row r="215" spans="8:8" x14ac:dyDescent="0.2">
      <c r="H215" s="198" t="str">
        <f>CONCATENATE(Resumen!F213,Resumen!H213)</f>
        <v/>
      </c>
    </row>
    <row r="216" spans="8:8" x14ac:dyDescent="0.2">
      <c r="H216" s="198" t="str">
        <f>CONCATENATE(Resumen!F214,Resumen!H214)</f>
        <v/>
      </c>
    </row>
    <row r="217" spans="8:8" x14ac:dyDescent="0.2">
      <c r="H217" s="198" t="str">
        <f>CONCATENATE(Resumen!F215,Resumen!H215)</f>
        <v/>
      </c>
    </row>
    <row r="218" spans="8:8" x14ac:dyDescent="0.2">
      <c r="H218" s="198" t="str">
        <f>CONCATENATE(Resumen!F216,Resumen!H216)</f>
        <v/>
      </c>
    </row>
    <row r="219" spans="8:8" x14ac:dyDescent="0.2">
      <c r="H219" s="198" t="str">
        <f>CONCATENATE(Resumen!F217,Resumen!H217)</f>
        <v/>
      </c>
    </row>
    <row r="220" spans="8:8" x14ac:dyDescent="0.2">
      <c r="H220" s="198" t="str">
        <f>CONCATENATE(Resumen!F218,Resumen!H218)</f>
        <v/>
      </c>
    </row>
    <row r="221" spans="8:8" x14ac:dyDescent="0.2">
      <c r="H221" s="198" t="str">
        <f>CONCATENATE(Resumen!F219,Resumen!H219)</f>
        <v/>
      </c>
    </row>
    <row r="222" spans="8:8" x14ac:dyDescent="0.2">
      <c r="H222" s="198" t="str">
        <f>CONCATENATE(Resumen!F220,Resumen!H220)</f>
        <v/>
      </c>
    </row>
    <row r="223" spans="8:8" x14ac:dyDescent="0.2">
      <c r="H223" s="198" t="str">
        <f>CONCATENATE(Resumen!F221,Resumen!H221)</f>
        <v/>
      </c>
    </row>
    <row r="224" spans="8:8" x14ac:dyDescent="0.2">
      <c r="H224" s="198" t="str">
        <f>CONCATENATE(Resumen!F222,Resumen!H222)</f>
        <v/>
      </c>
    </row>
    <row r="225" spans="8:8" x14ac:dyDescent="0.2">
      <c r="H225" s="198" t="str">
        <f>CONCATENATE(Resumen!F223,Resumen!H223)</f>
        <v/>
      </c>
    </row>
    <row r="226" spans="8:8" x14ac:dyDescent="0.2">
      <c r="H226" s="198" t="str">
        <f>CONCATENATE(Resumen!F224,Resumen!H224)</f>
        <v/>
      </c>
    </row>
    <row r="227" spans="8:8" x14ac:dyDescent="0.2">
      <c r="H227" s="198" t="str">
        <f>CONCATENATE(Resumen!F225,Resumen!H225)</f>
        <v/>
      </c>
    </row>
    <row r="228" spans="8:8" x14ac:dyDescent="0.2">
      <c r="H228" s="198" t="str">
        <f>CONCATENATE(Resumen!F226,Resumen!H226)</f>
        <v/>
      </c>
    </row>
    <row r="229" spans="8:8" x14ac:dyDescent="0.2">
      <c r="H229" s="198" t="str">
        <f>CONCATENATE(Resumen!F227,Resumen!H227)</f>
        <v/>
      </c>
    </row>
    <row r="230" spans="8:8" x14ac:dyDescent="0.2">
      <c r="H230" s="198" t="str">
        <f>CONCATENATE(Resumen!F228,Resumen!H228)</f>
        <v/>
      </c>
    </row>
    <row r="231" spans="8:8" x14ac:dyDescent="0.2">
      <c r="H231" s="198" t="str">
        <f>CONCATENATE(Resumen!F229,Resumen!H229)</f>
        <v/>
      </c>
    </row>
    <row r="232" spans="8:8" x14ac:dyDescent="0.2">
      <c r="H232" s="198" t="str">
        <f>CONCATENATE(Resumen!F230,Resumen!H230)</f>
        <v/>
      </c>
    </row>
    <row r="233" spans="8:8" x14ac:dyDescent="0.2">
      <c r="H233" s="198" t="str">
        <f>CONCATENATE(Resumen!F231,Resumen!H231)</f>
        <v/>
      </c>
    </row>
    <row r="234" spans="8:8" x14ac:dyDescent="0.2">
      <c r="H234" s="198" t="str">
        <f>CONCATENATE(Resumen!F232,Resumen!H232)</f>
        <v/>
      </c>
    </row>
    <row r="235" spans="8:8" x14ac:dyDescent="0.2">
      <c r="H235" s="198" t="str">
        <f>CONCATENATE(Resumen!F233,Resumen!H233)</f>
        <v/>
      </c>
    </row>
    <row r="236" spans="8:8" x14ac:dyDescent="0.2">
      <c r="H236" s="198" t="str">
        <f>CONCATENATE(Resumen!F234,Resumen!H234)</f>
        <v/>
      </c>
    </row>
    <row r="237" spans="8:8" x14ac:dyDescent="0.2">
      <c r="H237" s="198" t="str">
        <f>CONCATENATE(Resumen!F235,Resumen!H235)</f>
        <v/>
      </c>
    </row>
    <row r="238" spans="8:8" x14ac:dyDescent="0.2">
      <c r="H238" s="198" t="str">
        <f>CONCATENATE(Resumen!F236,Resumen!H236)</f>
        <v/>
      </c>
    </row>
    <row r="239" spans="8:8" x14ac:dyDescent="0.2">
      <c r="H239" s="198" t="str">
        <f>CONCATENATE(Resumen!F237,Resumen!H237)</f>
        <v/>
      </c>
    </row>
    <row r="240" spans="8:8" x14ac:dyDescent="0.2">
      <c r="H240" s="198" t="str">
        <f>CONCATENATE(Resumen!F238,Resumen!H238)</f>
        <v/>
      </c>
    </row>
    <row r="241" spans="8:8" x14ac:dyDescent="0.2">
      <c r="H241" s="198" t="str">
        <f>CONCATENATE(Resumen!F239,Resumen!H239)</f>
        <v/>
      </c>
    </row>
    <row r="242" spans="8:8" x14ac:dyDescent="0.2">
      <c r="H242" s="198" t="str">
        <f>CONCATENATE(Resumen!F240,Resumen!H240)</f>
        <v/>
      </c>
    </row>
    <row r="243" spans="8:8" x14ac:dyDescent="0.2">
      <c r="H243" s="198" t="str">
        <f>CONCATENATE(Resumen!F241,Resumen!H241)</f>
        <v/>
      </c>
    </row>
    <row r="244" spans="8:8" x14ac:dyDescent="0.2">
      <c r="H244" s="198" t="str">
        <f>CONCATENATE(Resumen!F242,Resumen!H242)</f>
        <v/>
      </c>
    </row>
    <row r="245" spans="8:8" x14ac:dyDescent="0.2">
      <c r="H245" s="198" t="str">
        <f>CONCATENATE(Resumen!F243,Resumen!H243)</f>
        <v/>
      </c>
    </row>
    <row r="246" spans="8:8" x14ac:dyDescent="0.2">
      <c r="H246" s="198" t="str">
        <f>CONCATENATE(Resumen!F244,Resumen!H244)</f>
        <v/>
      </c>
    </row>
    <row r="247" spans="8:8" x14ac:dyDescent="0.2">
      <c r="H247" s="198" t="str">
        <f>CONCATENATE(Resumen!F245,Resumen!H245)</f>
        <v/>
      </c>
    </row>
    <row r="248" spans="8:8" x14ac:dyDescent="0.2">
      <c r="H248" s="198" t="str">
        <f>CONCATENATE(Resumen!F246,Resumen!H246)</f>
        <v/>
      </c>
    </row>
    <row r="249" spans="8:8" x14ac:dyDescent="0.2">
      <c r="H249" s="198" t="str">
        <f>CONCATENATE(Resumen!F247,Resumen!H247)</f>
        <v/>
      </c>
    </row>
    <row r="250" spans="8:8" x14ac:dyDescent="0.2">
      <c r="H250" s="198" t="str">
        <f>CONCATENATE(Resumen!F248,Resumen!H248)</f>
        <v/>
      </c>
    </row>
    <row r="251" spans="8:8" x14ac:dyDescent="0.2">
      <c r="H251" s="198" t="str">
        <f>CONCATENATE(Resumen!F249,Resumen!H249)</f>
        <v/>
      </c>
    </row>
    <row r="252" spans="8:8" x14ac:dyDescent="0.2">
      <c r="H252" s="198" t="str">
        <f>CONCATENATE(Resumen!F250,Resumen!H250)</f>
        <v/>
      </c>
    </row>
    <row r="253" spans="8:8" x14ac:dyDescent="0.2">
      <c r="H253" s="198" t="str">
        <f>CONCATENATE(Resumen!F251,Resumen!H251)</f>
        <v/>
      </c>
    </row>
    <row r="254" spans="8:8" x14ac:dyDescent="0.2">
      <c r="H254" s="198" t="str">
        <f>CONCATENATE(Resumen!F252,Resumen!H252)</f>
        <v/>
      </c>
    </row>
    <row r="255" spans="8:8" x14ac:dyDescent="0.2">
      <c r="H255" s="198" t="str">
        <f>CONCATENATE(Resumen!F253,Resumen!H253)</f>
        <v/>
      </c>
    </row>
    <row r="256" spans="8:8" x14ac:dyDescent="0.2">
      <c r="H256" s="198" t="str">
        <f>CONCATENATE(Resumen!F254,Resumen!H254)</f>
        <v/>
      </c>
    </row>
    <row r="257" spans="8:8" x14ac:dyDescent="0.2">
      <c r="H257" s="198" t="str">
        <f>CONCATENATE(Resumen!F255,Resumen!H255)</f>
        <v/>
      </c>
    </row>
    <row r="258" spans="8:8" x14ac:dyDescent="0.2">
      <c r="H258" s="198" t="str">
        <f>CONCATENATE(Resumen!F256,Resumen!H256)</f>
        <v/>
      </c>
    </row>
    <row r="259" spans="8:8" x14ac:dyDescent="0.2">
      <c r="H259" s="198" t="str">
        <f>CONCATENATE(Resumen!F257,Resumen!H257)</f>
        <v/>
      </c>
    </row>
    <row r="260" spans="8:8" x14ac:dyDescent="0.2">
      <c r="H260" s="198" t="str">
        <f>CONCATENATE(Resumen!F258,Resumen!H258)</f>
        <v/>
      </c>
    </row>
    <row r="261" spans="8:8" x14ac:dyDescent="0.2">
      <c r="H261" s="198" t="str">
        <f>CONCATENATE(Resumen!F259,Resumen!H259)</f>
        <v/>
      </c>
    </row>
    <row r="262" spans="8:8" x14ac:dyDescent="0.2">
      <c r="H262" s="198" t="str">
        <f>CONCATENATE(Resumen!F260,Resumen!H260)</f>
        <v/>
      </c>
    </row>
    <row r="263" spans="8:8" x14ac:dyDescent="0.2">
      <c r="H263" s="198" t="str">
        <f>CONCATENATE(Resumen!F261,Resumen!H261)</f>
        <v/>
      </c>
    </row>
    <row r="264" spans="8:8" x14ac:dyDescent="0.2">
      <c r="H264" s="198" t="str">
        <f>CONCATENATE(Resumen!F262,Resumen!H262)</f>
        <v/>
      </c>
    </row>
    <row r="265" spans="8:8" x14ac:dyDescent="0.2">
      <c r="H265" s="198" t="str">
        <f>CONCATENATE(Resumen!F263,Resumen!H263)</f>
        <v/>
      </c>
    </row>
    <row r="266" spans="8:8" x14ac:dyDescent="0.2">
      <c r="H266" s="198" t="str">
        <f>CONCATENATE(Resumen!F264,Resumen!H264)</f>
        <v/>
      </c>
    </row>
    <row r="267" spans="8:8" x14ac:dyDescent="0.2">
      <c r="H267" s="198" t="str">
        <f>CONCATENATE(Resumen!F265,Resumen!H265)</f>
        <v/>
      </c>
    </row>
    <row r="268" spans="8:8" x14ac:dyDescent="0.2">
      <c r="H268" s="198" t="str">
        <f>CONCATENATE(Resumen!F266,Resumen!H266)</f>
        <v/>
      </c>
    </row>
    <row r="269" spans="8:8" x14ac:dyDescent="0.2">
      <c r="H269" s="198" t="str">
        <f>CONCATENATE(Resumen!F267,Resumen!H267)</f>
        <v/>
      </c>
    </row>
    <row r="270" spans="8:8" x14ac:dyDescent="0.2">
      <c r="H270" s="198" t="str">
        <f>CONCATENATE(Resumen!F268,Resumen!H268)</f>
        <v/>
      </c>
    </row>
    <row r="271" spans="8:8" x14ac:dyDescent="0.2">
      <c r="H271" s="198" t="str">
        <f>CONCATENATE(Resumen!F269,Resumen!H269)</f>
        <v/>
      </c>
    </row>
    <row r="272" spans="8:8" x14ac:dyDescent="0.2">
      <c r="H272" s="198" t="str">
        <f>CONCATENATE(Resumen!F270,Resumen!H270)</f>
        <v/>
      </c>
    </row>
    <row r="273" spans="8:8" x14ac:dyDescent="0.2">
      <c r="H273" s="198" t="str">
        <f>CONCATENATE(Resumen!F271,Resumen!H271)</f>
        <v/>
      </c>
    </row>
    <row r="274" spans="8:8" x14ac:dyDescent="0.2">
      <c r="H274" s="198" t="str">
        <f>CONCATENATE(Resumen!F272,Resumen!H272)</f>
        <v/>
      </c>
    </row>
    <row r="275" spans="8:8" x14ac:dyDescent="0.2">
      <c r="H275" s="198" t="str">
        <f>CONCATENATE(Resumen!F273,Resumen!H273)</f>
        <v/>
      </c>
    </row>
    <row r="276" spans="8:8" x14ac:dyDescent="0.2">
      <c r="H276" s="198" t="str">
        <f>CONCATENATE(Resumen!F274,Resumen!H274)</f>
        <v/>
      </c>
    </row>
    <row r="277" spans="8:8" x14ac:dyDescent="0.2">
      <c r="H277" s="198" t="str">
        <f>CONCATENATE(Resumen!F275,Resumen!H275)</f>
        <v/>
      </c>
    </row>
    <row r="278" spans="8:8" x14ac:dyDescent="0.2">
      <c r="H278" s="198" t="str">
        <f>CONCATENATE(Resumen!F276,Resumen!H276)</f>
        <v/>
      </c>
    </row>
    <row r="279" spans="8:8" x14ac:dyDescent="0.2">
      <c r="H279" s="198" t="str">
        <f>CONCATENATE(Resumen!F277,Resumen!H277)</f>
        <v/>
      </c>
    </row>
    <row r="280" spans="8:8" x14ac:dyDescent="0.2">
      <c r="H280" s="198" t="str">
        <f>CONCATENATE(Resumen!F278,Resumen!H278)</f>
        <v/>
      </c>
    </row>
    <row r="281" spans="8:8" x14ac:dyDescent="0.2">
      <c r="H281" s="198" t="str">
        <f>CONCATENATE(Resumen!F279,Resumen!H279)</f>
        <v/>
      </c>
    </row>
    <row r="282" spans="8:8" x14ac:dyDescent="0.2">
      <c r="H282" s="198" t="str">
        <f>CONCATENATE(Resumen!F280,Resumen!H280)</f>
        <v/>
      </c>
    </row>
    <row r="283" spans="8:8" x14ac:dyDescent="0.2">
      <c r="H283" s="198" t="str">
        <f>CONCATENATE(Resumen!F281,Resumen!H281)</f>
        <v/>
      </c>
    </row>
    <row r="284" spans="8:8" x14ac:dyDescent="0.2">
      <c r="H284" s="198" t="str">
        <f>CONCATENATE(Resumen!F282,Resumen!H282)</f>
        <v/>
      </c>
    </row>
    <row r="285" spans="8:8" x14ac:dyDescent="0.2">
      <c r="H285" s="198" t="str">
        <f>CONCATENATE(Resumen!F283,Resumen!H283)</f>
        <v/>
      </c>
    </row>
    <row r="286" spans="8:8" x14ac:dyDescent="0.2">
      <c r="H286" s="198" t="str">
        <f>CONCATENATE(Resumen!F284,Resumen!H284)</f>
        <v/>
      </c>
    </row>
    <row r="287" spans="8:8" x14ac:dyDescent="0.2">
      <c r="H287" s="198" t="str">
        <f>CONCATENATE(Resumen!F285,Resumen!H285)</f>
        <v/>
      </c>
    </row>
    <row r="288" spans="8:8" x14ac:dyDescent="0.2">
      <c r="H288" s="198" t="str">
        <f>CONCATENATE(Resumen!F286,Resumen!H286)</f>
        <v/>
      </c>
    </row>
    <row r="289" spans="8:8" x14ac:dyDescent="0.2">
      <c r="H289" s="198" t="str">
        <f>CONCATENATE(Resumen!F287,Resumen!H287)</f>
        <v/>
      </c>
    </row>
    <row r="290" spans="8:8" x14ac:dyDescent="0.2">
      <c r="H290" s="198" t="str">
        <f>CONCATENATE(Resumen!F288,Resumen!H288)</f>
        <v/>
      </c>
    </row>
    <row r="291" spans="8:8" x14ac:dyDescent="0.2">
      <c r="H291" s="198" t="str">
        <f>CONCATENATE(Resumen!F289,Resumen!H289)</f>
        <v/>
      </c>
    </row>
    <row r="292" spans="8:8" x14ac:dyDescent="0.2">
      <c r="H292" s="198" t="str">
        <f>CONCATENATE(Resumen!F290,Resumen!H290)</f>
        <v/>
      </c>
    </row>
    <row r="293" spans="8:8" x14ac:dyDescent="0.2">
      <c r="H293" s="198" t="str">
        <f>CONCATENATE(Resumen!F291,Resumen!H291)</f>
        <v/>
      </c>
    </row>
    <row r="294" spans="8:8" x14ac:dyDescent="0.2">
      <c r="H294" s="198" t="str">
        <f>CONCATENATE(Resumen!F292,Resumen!H292)</f>
        <v/>
      </c>
    </row>
    <row r="295" spans="8:8" x14ac:dyDescent="0.2">
      <c r="H295" s="198" t="str">
        <f>CONCATENATE(Resumen!F293,Resumen!H293)</f>
        <v/>
      </c>
    </row>
    <row r="296" spans="8:8" x14ac:dyDescent="0.2">
      <c r="H296" s="198" t="str">
        <f>CONCATENATE(Resumen!F294,Resumen!H294)</f>
        <v/>
      </c>
    </row>
    <row r="297" spans="8:8" x14ac:dyDescent="0.2">
      <c r="H297" s="198" t="str">
        <f>CONCATENATE(Resumen!F295,Resumen!H295)</f>
        <v/>
      </c>
    </row>
    <row r="298" spans="8:8" x14ac:dyDescent="0.2">
      <c r="H298" s="198" t="str">
        <f>CONCATENATE(Resumen!F296,Resumen!H296)</f>
        <v/>
      </c>
    </row>
    <row r="299" spans="8:8" x14ac:dyDescent="0.2">
      <c r="H299" s="198" t="str">
        <f>CONCATENATE(Resumen!F297,Resumen!H297)</f>
        <v/>
      </c>
    </row>
    <row r="300" spans="8:8" x14ac:dyDescent="0.2">
      <c r="H300" s="198" t="str">
        <f>CONCATENATE(Resumen!F298,Resumen!H298)</f>
        <v/>
      </c>
    </row>
    <row r="301" spans="8:8" x14ac:dyDescent="0.2">
      <c r="H301" s="198" t="str">
        <f>CONCATENATE(Resumen!F299,Resumen!H299)</f>
        <v/>
      </c>
    </row>
    <row r="302" spans="8:8" x14ac:dyDescent="0.2">
      <c r="H302" s="198" t="str">
        <f>CONCATENATE(Resumen!F300,Resumen!H300)</f>
        <v/>
      </c>
    </row>
    <row r="303" spans="8:8" x14ac:dyDescent="0.2">
      <c r="H303" s="198" t="str">
        <f>CONCATENATE(Resumen!F301,Resumen!H301)</f>
        <v/>
      </c>
    </row>
    <row r="304" spans="8:8" x14ac:dyDescent="0.2">
      <c r="H304" s="198" t="str">
        <f>CONCATENATE(Resumen!F302,Resumen!H302)</f>
        <v/>
      </c>
    </row>
    <row r="305" spans="8:8" x14ac:dyDescent="0.2">
      <c r="H305" s="198" t="str">
        <f>CONCATENATE(Resumen!F303,Resumen!H303)</f>
        <v/>
      </c>
    </row>
    <row r="306" spans="8:8" x14ac:dyDescent="0.2">
      <c r="H306" s="198" t="str">
        <f>CONCATENATE(Resumen!F304,Resumen!H304)</f>
        <v/>
      </c>
    </row>
    <row r="307" spans="8:8" x14ac:dyDescent="0.2">
      <c r="H307" s="198" t="str">
        <f>CONCATENATE(Resumen!F305,Resumen!H305)</f>
        <v/>
      </c>
    </row>
    <row r="308" spans="8:8" x14ac:dyDescent="0.2">
      <c r="H308" s="198" t="str">
        <f>CONCATENATE(Resumen!F306,Resumen!H306)</f>
        <v/>
      </c>
    </row>
    <row r="309" spans="8:8" x14ac:dyDescent="0.2">
      <c r="H309" s="198" t="str">
        <f>CONCATENATE(Resumen!F307,Resumen!H307)</f>
        <v/>
      </c>
    </row>
    <row r="310" spans="8:8" x14ac:dyDescent="0.2">
      <c r="H310" s="198" t="str">
        <f>CONCATENATE(Resumen!F308,Resumen!H308)</f>
        <v/>
      </c>
    </row>
    <row r="311" spans="8:8" x14ac:dyDescent="0.2">
      <c r="H311" s="198" t="str">
        <f>CONCATENATE(Resumen!F309,Resumen!H309)</f>
        <v/>
      </c>
    </row>
    <row r="312" spans="8:8" x14ac:dyDescent="0.2">
      <c r="H312" s="198" t="str">
        <f>CONCATENATE(Resumen!F310,Resumen!H310)</f>
        <v/>
      </c>
    </row>
    <row r="313" spans="8:8" x14ac:dyDescent="0.2">
      <c r="H313" s="198" t="str">
        <f>CONCATENATE(Resumen!F311,Resumen!H311)</f>
        <v/>
      </c>
    </row>
    <row r="314" spans="8:8" x14ac:dyDescent="0.2">
      <c r="H314" s="198" t="str">
        <f>CONCATENATE(Resumen!F312,Resumen!H312)</f>
        <v/>
      </c>
    </row>
    <row r="315" spans="8:8" x14ac:dyDescent="0.2">
      <c r="H315" s="198" t="str">
        <f>CONCATENATE(Resumen!F313,Resumen!H313)</f>
        <v/>
      </c>
    </row>
    <row r="316" spans="8:8" x14ac:dyDescent="0.2">
      <c r="H316" s="198" t="str">
        <f>CONCATENATE(Resumen!F314,Resumen!H314)</f>
        <v/>
      </c>
    </row>
    <row r="317" spans="8:8" x14ac:dyDescent="0.2">
      <c r="H317" s="198" t="str">
        <f>CONCATENATE(Resumen!F315,Resumen!H315)</f>
        <v/>
      </c>
    </row>
    <row r="318" spans="8:8" x14ac:dyDescent="0.2">
      <c r="H318" s="198" t="str">
        <f>CONCATENATE(Resumen!F316,Resumen!H316)</f>
        <v/>
      </c>
    </row>
    <row r="319" spans="8:8" x14ac:dyDescent="0.2">
      <c r="H319" s="198" t="str">
        <f>CONCATENATE(Resumen!F317,Resumen!H317)</f>
        <v/>
      </c>
    </row>
    <row r="320" spans="8:8" x14ac:dyDescent="0.2">
      <c r="H320" s="198" t="str">
        <f>CONCATENATE(Resumen!F318,Resumen!H318)</f>
        <v/>
      </c>
    </row>
    <row r="321" spans="8:8" x14ac:dyDescent="0.2">
      <c r="H321" s="198" t="str">
        <f>CONCATENATE(Resumen!F319,Resumen!H319)</f>
        <v/>
      </c>
    </row>
    <row r="322" spans="8:8" x14ac:dyDescent="0.2">
      <c r="H322" s="198" t="str">
        <f>CONCATENATE(Resumen!F320,Resumen!H320)</f>
        <v/>
      </c>
    </row>
    <row r="323" spans="8:8" x14ac:dyDescent="0.2">
      <c r="H323" s="198" t="str">
        <f>CONCATENATE(Resumen!F321,Resumen!H321)</f>
        <v/>
      </c>
    </row>
    <row r="324" spans="8:8" x14ac:dyDescent="0.2">
      <c r="H324" s="198" t="str">
        <f>CONCATENATE(Resumen!F322,Resumen!H322)</f>
        <v/>
      </c>
    </row>
    <row r="325" spans="8:8" x14ac:dyDescent="0.2">
      <c r="H325" s="198" t="str">
        <f>CONCATENATE(Resumen!F323,Resumen!H323)</f>
        <v/>
      </c>
    </row>
    <row r="326" spans="8:8" x14ac:dyDescent="0.2">
      <c r="H326" s="198" t="str">
        <f>CONCATENATE(Resumen!F324,Resumen!H324)</f>
        <v/>
      </c>
    </row>
    <row r="327" spans="8:8" x14ac:dyDescent="0.2">
      <c r="H327" s="198" t="str">
        <f>CONCATENATE(Resumen!F325,Resumen!H325)</f>
        <v/>
      </c>
    </row>
    <row r="328" spans="8:8" x14ac:dyDescent="0.2">
      <c r="H328" s="198" t="str">
        <f>CONCATENATE(Resumen!F326,Resumen!H326)</f>
        <v/>
      </c>
    </row>
    <row r="329" spans="8:8" x14ac:dyDescent="0.2">
      <c r="H329" s="198" t="str">
        <f>CONCATENATE(Resumen!F327,Resumen!H327)</f>
        <v/>
      </c>
    </row>
    <row r="330" spans="8:8" x14ac:dyDescent="0.2">
      <c r="H330" s="198" t="str">
        <f>CONCATENATE(Resumen!F328,Resumen!H328)</f>
        <v/>
      </c>
    </row>
    <row r="331" spans="8:8" x14ac:dyDescent="0.2">
      <c r="H331" s="198" t="str">
        <f>CONCATENATE(Resumen!F329,Resumen!H329)</f>
        <v/>
      </c>
    </row>
    <row r="332" spans="8:8" x14ac:dyDescent="0.2">
      <c r="H332" s="198" t="str">
        <f>CONCATENATE(Resumen!F330,Resumen!H330)</f>
        <v/>
      </c>
    </row>
    <row r="333" spans="8:8" x14ac:dyDescent="0.2">
      <c r="H333" s="198" t="str">
        <f>CONCATENATE(Resumen!F331,Resumen!H331)</f>
        <v/>
      </c>
    </row>
    <row r="334" spans="8:8" x14ac:dyDescent="0.2">
      <c r="H334" s="198" t="str">
        <f>CONCATENATE(Resumen!F332,Resumen!H332)</f>
        <v/>
      </c>
    </row>
    <row r="335" spans="8:8" x14ac:dyDescent="0.2">
      <c r="H335" s="198" t="str">
        <f>CONCATENATE(Resumen!F333,Resumen!H333)</f>
        <v/>
      </c>
    </row>
    <row r="336" spans="8:8" x14ac:dyDescent="0.2">
      <c r="H336" s="198" t="str">
        <f>CONCATENATE(Resumen!F334,Resumen!H334)</f>
        <v/>
      </c>
    </row>
    <row r="337" spans="8:8" x14ac:dyDescent="0.2">
      <c r="H337" s="198" t="str">
        <f>CONCATENATE(Resumen!F335,Resumen!H335)</f>
        <v/>
      </c>
    </row>
    <row r="338" spans="8:8" x14ac:dyDescent="0.2">
      <c r="H338" s="198" t="str">
        <f>CONCATENATE(Resumen!F336,Resumen!H336)</f>
        <v/>
      </c>
    </row>
    <row r="339" spans="8:8" x14ac:dyDescent="0.2">
      <c r="H339" s="198" t="str">
        <f>CONCATENATE(Resumen!F337,Resumen!H337)</f>
        <v/>
      </c>
    </row>
    <row r="340" spans="8:8" x14ac:dyDescent="0.2">
      <c r="H340" s="198" t="str">
        <f>CONCATENATE(Resumen!F338,Resumen!H338)</f>
        <v/>
      </c>
    </row>
    <row r="341" spans="8:8" x14ac:dyDescent="0.2">
      <c r="H341" s="198" t="str">
        <f>CONCATENATE(Resumen!F339,Resumen!H339)</f>
        <v/>
      </c>
    </row>
    <row r="342" spans="8:8" x14ac:dyDescent="0.2">
      <c r="H342" s="198" t="str">
        <f>CONCATENATE(Resumen!F340,Resumen!H340)</f>
        <v/>
      </c>
    </row>
    <row r="343" spans="8:8" x14ac:dyDescent="0.2">
      <c r="H343" s="198" t="str">
        <f>CONCATENATE(Resumen!F341,Resumen!H341)</f>
        <v/>
      </c>
    </row>
    <row r="344" spans="8:8" x14ac:dyDescent="0.2">
      <c r="H344" s="198" t="str">
        <f>CONCATENATE(Resumen!F342,Resumen!H342)</f>
        <v/>
      </c>
    </row>
    <row r="345" spans="8:8" x14ac:dyDescent="0.2">
      <c r="H345" s="198" t="str">
        <f>CONCATENATE(Resumen!F343,Resumen!H343)</f>
        <v/>
      </c>
    </row>
    <row r="346" spans="8:8" x14ac:dyDescent="0.2">
      <c r="H346" s="198" t="str">
        <f>CONCATENATE(Resumen!F344,Resumen!H344)</f>
        <v/>
      </c>
    </row>
    <row r="347" spans="8:8" x14ac:dyDescent="0.2">
      <c r="H347" s="198" t="str">
        <f>CONCATENATE(Resumen!F345,Resumen!H345)</f>
        <v/>
      </c>
    </row>
    <row r="348" spans="8:8" x14ac:dyDescent="0.2">
      <c r="H348" s="198" t="str">
        <f>CONCATENATE(Resumen!F346,Resumen!H346)</f>
        <v/>
      </c>
    </row>
    <row r="349" spans="8:8" x14ac:dyDescent="0.2">
      <c r="H349" s="198" t="str">
        <f>CONCATENATE(Resumen!F347,Resumen!H347)</f>
        <v/>
      </c>
    </row>
    <row r="350" spans="8:8" x14ac:dyDescent="0.2">
      <c r="H350" s="198" t="str">
        <f>CONCATENATE(Resumen!F348,Resumen!H348)</f>
        <v/>
      </c>
    </row>
    <row r="351" spans="8:8" x14ac:dyDescent="0.2">
      <c r="H351" s="198" t="str">
        <f>CONCATENATE(Resumen!F349,Resumen!H349)</f>
        <v/>
      </c>
    </row>
    <row r="352" spans="8:8" x14ac:dyDescent="0.2">
      <c r="H352" s="198" t="str">
        <f>CONCATENATE(Resumen!F350,Resumen!H350)</f>
        <v/>
      </c>
    </row>
    <row r="353" spans="8:8" x14ac:dyDescent="0.2">
      <c r="H353" s="198" t="str">
        <f>CONCATENATE(Resumen!F351,Resumen!H351)</f>
        <v/>
      </c>
    </row>
    <row r="354" spans="8:8" x14ac:dyDescent="0.2">
      <c r="H354" s="198" t="str">
        <f>CONCATENATE(Resumen!F352,Resumen!H352)</f>
        <v/>
      </c>
    </row>
    <row r="355" spans="8:8" x14ac:dyDescent="0.2">
      <c r="H355" s="198" t="str">
        <f>CONCATENATE(Resumen!F353,Resumen!H353)</f>
        <v/>
      </c>
    </row>
    <row r="356" spans="8:8" x14ac:dyDescent="0.2">
      <c r="H356" s="198" t="str">
        <f>CONCATENATE(Resumen!F354,Resumen!H354)</f>
        <v/>
      </c>
    </row>
    <row r="357" spans="8:8" x14ac:dyDescent="0.2">
      <c r="H357" s="198" t="str">
        <f>CONCATENATE(Resumen!F355,Resumen!H355)</f>
        <v/>
      </c>
    </row>
    <row r="358" spans="8:8" x14ac:dyDescent="0.2">
      <c r="H358" s="198" t="str">
        <f>CONCATENATE(Resumen!F356,Resumen!H356)</f>
        <v/>
      </c>
    </row>
    <row r="359" spans="8:8" x14ac:dyDescent="0.2">
      <c r="H359" s="198" t="str">
        <f>CONCATENATE(Resumen!F357,Resumen!H357)</f>
        <v/>
      </c>
    </row>
    <row r="360" spans="8:8" x14ac:dyDescent="0.2">
      <c r="H360" s="198" t="str">
        <f>CONCATENATE(Resumen!F358,Resumen!H358)</f>
        <v/>
      </c>
    </row>
    <row r="361" spans="8:8" x14ac:dyDescent="0.2">
      <c r="H361" s="198" t="str">
        <f>CONCATENATE(Resumen!F359,Resumen!H359)</f>
        <v/>
      </c>
    </row>
    <row r="362" spans="8:8" x14ac:dyDescent="0.2">
      <c r="H362" s="198" t="str">
        <f>CONCATENATE(Resumen!F360,Resumen!H360)</f>
        <v/>
      </c>
    </row>
    <row r="363" spans="8:8" x14ac:dyDescent="0.2">
      <c r="H363" s="198" t="str">
        <f>CONCATENATE(Resumen!F361,Resumen!H361)</f>
        <v/>
      </c>
    </row>
    <row r="364" spans="8:8" x14ac:dyDescent="0.2">
      <c r="H364" s="198" t="str">
        <f>CONCATENATE(Resumen!F362,Resumen!H362)</f>
        <v/>
      </c>
    </row>
    <row r="365" spans="8:8" x14ac:dyDescent="0.2">
      <c r="H365" s="198" t="str">
        <f>CONCATENATE(Resumen!F363,Resumen!H363)</f>
        <v/>
      </c>
    </row>
    <row r="366" spans="8:8" x14ac:dyDescent="0.2">
      <c r="H366" s="198" t="str">
        <f>CONCATENATE(Resumen!F364,Resumen!H364)</f>
        <v/>
      </c>
    </row>
    <row r="367" spans="8:8" x14ac:dyDescent="0.2">
      <c r="H367" s="198" t="str">
        <f>CONCATENATE(Resumen!F365,Resumen!H365)</f>
        <v/>
      </c>
    </row>
    <row r="368" spans="8:8" x14ac:dyDescent="0.2">
      <c r="H368" s="198" t="str">
        <f>CONCATENATE(Resumen!F366,Resumen!H366)</f>
        <v/>
      </c>
    </row>
    <row r="369" spans="8:8" x14ac:dyDescent="0.2">
      <c r="H369" s="198" t="str">
        <f>CONCATENATE(Resumen!F367,Resumen!H367)</f>
        <v/>
      </c>
    </row>
    <row r="370" spans="8:8" x14ac:dyDescent="0.2">
      <c r="H370" s="198" t="str">
        <f>CONCATENATE(Resumen!F368,Resumen!H368)</f>
        <v/>
      </c>
    </row>
    <row r="371" spans="8:8" x14ac:dyDescent="0.2">
      <c r="H371" s="198" t="str">
        <f>CONCATENATE(Resumen!F369,Resumen!H369)</f>
        <v/>
      </c>
    </row>
    <row r="372" spans="8:8" x14ac:dyDescent="0.2">
      <c r="H372" s="198" t="str">
        <f>CONCATENATE(Resumen!F370,Resumen!H370)</f>
        <v/>
      </c>
    </row>
    <row r="373" spans="8:8" x14ac:dyDescent="0.2">
      <c r="H373" s="198" t="str">
        <f>CONCATENATE(Resumen!F371,Resumen!H371)</f>
        <v/>
      </c>
    </row>
    <row r="374" spans="8:8" x14ac:dyDescent="0.2">
      <c r="H374" s="198" t="str">
        <f>CONCATENATE(Resumen!F372,Resumen!H372)</f>
        <v/>
      </c>
    </row>
    <row r="375" spans="8:8" x14ac:dyDescent="0.2">
      <c r="H375" s="198" t="str">
        <f>CONCATENATE(Resumen!F373,Resumen!H373)</f>
        <v/>
      </c>
    </row>
    <row r="376" spans="8:8" x14ac:dyDescent="0.2">
      <c r="H376" s="198" t="str">
        <f>CONCATENATE(Resumen!F374,Resumen!H374)</f>
        <v/>
      </c>
    </row>
    <row r="377" spans="8:8" x14ac:dyDescent="0.2">
      <c r="H377" s="198" t="str">
        <f>CONCATENATE(Resumen!F375,Resumen!H375)</f>
        <v/>
      </c>
    </row>
    <row r="378" spans="8:8" x14ac:dyDescent="0.2">
      <c r="H378" s="198" t="str">
        <f>CONCATENATE(Resumen!F376,Resumen!H376)</f>
        <v/>
      </c>
    </row>
    <row r="379" spans="8:8" x14ac:dyDescent="0.2">
      <c r="H379" s="198" t="str">
        <f>CONCATENATE(Resumen!F377,Resumen!H377)</f>
        <v/>
      </c>
    </row>
    <row r="380" spans="8:8" x14ac:dyDescent="0.2">
      <c r="H380" s="198" t="str">
        <f>CONCATENATE(Resumen!F378,Resumen!H378)</f>
        <v/>
      </c>
    </row>
    <row r="381" spans="8:8" x14ac:dyDescent="0.2">
      <c r="H381" s="198" t="str">
        <f>CONCATENATE(Resumen!F379,Resumen!H379)</f>
        <v/>
      </c>
    </row>
    <row r="382" spans="8:8" x14ac:dyDescent="0.2">
      <c r="H382" s="198" t="str">
        <f>CONCATENATE(Resumen!F380,Resumen!H380)</f>
        <v/>
      </c>
    </row>
    <row r="383" spans="8:8" x14ac:dyDescent="0.2">
      <c r="H383" s="198" t="str">
        <f>CONCATENATE(Resumen!F381,Resumen!H381)</f>
        <v/>
      </c>
    </row>
    <row r="384" spans="8:8" x14ac:dyDescent="0.2">
      <c r="H384" s="198" t="str">
        <f>CONCATENATE(Resumen!F382,Resumen!H382)</f>
        <v/>
      </c>
    </row>
    <row r="385" spans="8:8" x14ac:dyDescent="0.2">
      <c r="H385" s="198" t="str">
        <f>CONCATENATE(Resumen!F383,Resumen!H383)</f>
        <v/>
      </c>
    </row>
    <row r="386" spans="8:8" x14ac:dyDescent="0.2">
      <c r="H386" s="198" t="str">
        <f>CONCATENATE(Resumen!F384,Resumen!H384)</f>
        <v/>
      </c>
    </row>
    <row r="387" spans="8:8" x14ac:dyDescent="0.2">
      <c r="H387" s="198" t="str">
        <f>CONCATENATE(Resumen!F385,Resumen!H385)</f>
        <v/>
      </c>
    </row>
    <row r="388" spans="8:8" x14ac:dyDescent="0.2">
      <c r="H388" s="198" t="str">
        <f>CONCATENATE(Resumen!F386,Resumen!H386)</f>
        <v/>
      </c>
    </row>
    <row r="389" spans="8:8" x14ac:dyDescent="0.2">
      <c r="H389" s="198" t="str">
        <f>CONCATENATE(Resumen!F387,Resumen!H387)</f>
        <v/>
      </c>
    </row>
    <row r="390" spans="8:8" x14ac:dyDescent="0.2">
      <c r="H390" s="198" t="str">
        <f>CONCATENATE(Resumen!F388,Resumen!H388)</f>
        <v/>
      </c>
    </row>
    <row r="391" spans="8:8" x14ac:dyDescent="0.2">
      <c r="H391" s="198" t="str">
        <f>CONCATENATE(Resumen!F389,Resumen!H389)</f>
        <v/>
      </c>
    </row>
    <row r="392" spans="8:8" x14ac:dyDescent="0.2">
      <c r="H392" s="198" t="str">
        <f>CONCATENATE(Resumen!F390,Resumen!H390)</f>
        <v/>
      </c>
    </row>
    <row r="393" spans="8:8" x14ac:dyDescent="0.2">
      <c r="H393" s="198" t="str">
        <f>CONCATENATE(Resumen!F391,Resumen!H391)</f>
        <v/>
      </c>
    </row>
    <row r="394" spans="8:8" x14ac:dyDescent="0.2">
      <c r="H394" s="198" t="str">
        <f>CONCATENATE(Resumen!F392,Resumen!H392)</f>
        <v/>
      </c>
    </row>
    <row r="395" spans="8:8" x14ac:dyDescent="0.2">
      <c r="H395" s="198" t="str">
        <f>CONCATENATE(Resumen!F393,Resumen!H393)</f>
        <v/>
      </c>
    </row>
    <row r="396" spans="8:8" x14ac:dyDescent="0.2">
      <c r="H396" s="198" t="str">
        <f>CONCATENATE(Resumen!F394,Resumen!H394)</f>
        <v/>
      </c>
    </row>
    <row r="397" spans="8:8" x14ac:dyDescent="0.2">
      <c r="H397" s="198" t="str">
        <f>CONCATENATE(Resumen!F395,Resumen!H395)</f>
        <v/>
      </c>
    </row>
    <row r="398" spans="8:8" x14ac:dyDescent="0.2">
      <c r="H398" s="198" t="str">
        <f>CONCATENATE(Resumen!F396,Resumen!H396)</f>
        <v/>
      </c>
    </row>
    <row r="399" spans="8:8" x14ac:dyDescent="0.2">
      <c r="H399" s="198" t="str">
        <f>CONCATENATE(Resumen!F397,Resumen!H397)</f>
        <v/>
      </c>
    </row>
    <row r="400" spans="8:8" x14ac:dyDescent="0.2">
      <c r="H400" s="198" t="str">
        <f>CONCATENATE(Resumen!F398,Resumen!H398)</f>
        <v/>
      </c>
    </row>
    <row r="401" spans="8:8" x14ac:dyDescent="0.2">
      <c r="H401" s="198" t="str">
        <f>CONCATENATE(Resumen!F399,Resumen!H399)</f>
        <v/>
      </c>
    </row>
    <row r="402" spans="8:8" x14ac:dyDescent="0.2">
      <c r="H402" s="198" t="str">
        <f>CONCATENATE(Resumen!F400,Resumen!H400)</f>
        <v/>
      </c>
    </row>
    <row r="403" spans="8:8" x14ac:dyDescent="0.2">
      <c r="H403" s="198" t="str">
        <f>CONCATENATE(Resumen!F401,Resumen!H401)</f>
        <v/>
      </c>
    </row>
    <row r="404" spans="8:8" x14ac:dyDescent="0.2">
      <c r="H404" s="198" t="str">
        <f>CONCATENATE(Resumen!F402,Resumen!H402)</f>
        <v/>
      </c>
    </row>
    <row r="405" spans="8:8" x14ac:dyDescent="0.2">
      <c r="H405" s="198" t="str">
        <f>CONCATENATE(Resumen!F403,Resumen!H403)</f>
        <v/>
      </c>
    </row>
    <row r="406" spans="8:8" x14ac:dyDescent="0.2">
      <c r="H406" s="198" t="str">
        <f>CONCATENATE(Resumen!F404,Resumen!H404)</f>
        <v/>
      </c>
    </row>
    <row r="407" spans="8:8" x14ac:dyDescent="0.2">
      <c r="H407" s="198" t="str">
        <f>CONCATENATE(Resumen!F405,Resumen!H405)</f>
        <v/>
      </c>
    </row>
    <row r="408" spans="8:8" x14ac:dyDescent="0.2">
      <c r="H408" s="198" t="str">
        <f>CONCATENATE(Resumen!F406,Resumen!H406)</f>
        <v/>
      </c>
    </row>
    <row r="409" spans="8:8" x14ac:dyDescent="0.2">
      <c r="H409" s="198" t="str">
        <f>CONCATENATE(Resumen!F407,Resumen!H407)</f>
        <v/>
      </c>
    </row>
    <row r="410" spans="8:8" x14ac:dyDescent="0.2">
      <c r="H410" s="198" t="str">
        <f>CONCATENATE(Resumen!F408,Resumen!H408)</f>
        <v/>
      </c>
    </row>
    <row r="411" spans="8:8" x14ac:dyDescent="0.2">
      <c r="H411" s="198" t="str">
        <f>CONCATENATE(Resumen!F409,Resumen!H409)</f>
        <v/>
      </c>
    </row>
    <row r="412" spans="8:8" x14ac:dyDescent="0.2">
      <c r="H412" s="198" t="str">
        <f>CONCATENATE(Resumen!F410,Resumen!H410)</f>
        <v/>
      </c>
    </row>
    <row r="413" spans="8:8" x14ac:dyDescent="0.2">
      <c r="H413" s="198" t="str">
        <f>CONCATENATE(Resumen!F411,Resumen!H411)</f>
        <v/>
      </c>
    </row>
    <row r="414" spans="8:8" x14ac:dyDescent="0.2">
      <c r="H414" s="198" t="str">
        <f>CONCATENATE(Resumen!F412,Resumen!H412)</f>
        <v/>
      </c>
    </row>
    <row r="415" spans="8:8" x14ac:dyDescent="0.2">
      <c r="H415" s="198" t="str">
        <f>CONCATENATE(Resumen!F413,Resumen!H413)</f>
        <v/>
      </c>
    </row>
    <row r="416" spans="8:8" x14ac:dyDescent="0.2">
      <c r="H416" s="198" t="str">
        <f>CONCATENATE(Resumen!F414,Resumen!H414)</f>
        <v/>
      </c>
    </row>
    <row r="417" spans="8:8" x14ac:dyDescent="0.2">
      <c r="H417" s="198" t="str">
        <f>CONCATENATE(Resumen!F415,Resumen!H415)</f>
        <v/>
      </c>
    </row>
    <row r="418" spans="8:8" x14ac:dyDescent="0.2">
      <c r="H418" s="198" t="str">
        <f>CONCATENATE(Resumen!F416,Resumen!H416)</f>
        <v/>
      </c>
    </row>
    <row r="419" spans="8:8" x14ac:dyDescent="0.2">
      <c r="H419" s="198" t="str">
        <f>CONCATENATE(Resumen!F417,Resumen!H417)</f>
        <v/>
      </c>
    </row>
    <row r="420" spans="8:8" x14ac:dyDescent="0.2">
      <c r="H420" s="198" t="str">
        <f>CONCATENATE(Resumen!F418,Resumen!H418)</f>
        <v/>
      </c>
    </row>
    <row r="421" spans="8:8" x14ac:dyDescent="0.2">
      <c r="H421" s="198" t="str">
        <f>CONCATENATE(Resumen!F419,Resumen!H419)</f>
        <v/>
      </c>
    </row>
    <row r="422" spans="8:8" x14ac:dyDescent="0.2">
      <c r="H422" s="198" t="str">
        <f>CONCATENATE(Resumen!F420,Resumen!H420)</f>
        <v/>
      </c>
    </row>
    <row r="423" spans="8:8" x14ac:dyDescent="0.2">
      <c r="H423" s="198" t="str">
        <f>CONCATENATE(Resumen!F421,Resumen!H421)</f>
        <v/>
      </c>
    </row>
    <row r="424" spans="8:8" x14ac:dyDescent="0.2">
      <c r="H424" s="198" t="str">
        <f>CONCATENATE(Resumen!F422,Resumen!H422)</f>
        <v/>
      </c>
    </row>
    <row r="425" spans="8:8" x14ac:dyDescent="0.2">
      <c r="H425" s="198" t="str">
        <f>CONCATENATE(Resumen!F423,Resumen!H423)</f>
        <v/>
      </c>
    </row>
    <row r="426" spans="8:8" x14ac:dyDescent="0.2">
      <c r="H426" s="198" t="str">
        <f>CONCATENATE(Resumen!F424,Resumen!H424)</f>
        <v/>
      </c>
    </row>
    <row r="427" spans="8:8" x14ac:dyDescent="0.2">
      <c r="H427" s="198" t="str">
        <f>CONCATENATE(Resumen!F425,Resumen!H425)</f>
        <v/>
      </c>
    </row>
    <row r="428" spans="8:8" x14ac:dyDescent="0.2">
      <c r="H428" s="198" t="str">
        <f>CONCATENATE(Resumen!F426,Resumen!H426)</f>
        <v/>
      </c>
    </row>
    <row r="429" spans="8:8" x14ac:dyDescent="0.2">
      <c r="H429" s="198" t="str">
        <f>CONCATENATE(Resumen!F427,Resumen!H427)</f>
        <v/>
      </c>
    </row>
    <row r="430" spans="8:8" x14ac:dyDescent="0.2">
      <c r="H430" s="198" t="str">
        <f>CONCATENATE(Resumen!F428,Resumen!H428)</f>
        <v/>
      </c>
    </row>
    <row r="431" spans="8:8" x14ac:dyDescent="0.2">
      <c r="H431" s="198" t="str">
        <f>CONCATENATE(Resumen!F429,Resumen!H429)</f>
        <v/>
      </c>
    </row>
    <row r="432" spans="8:8" x14ac:dyDescent="0.2">
      <c r="H432" s="198" t="str">
        <f>CONCATENATE(Resumen!F430,Resumen!H430)</f>
        <v/>
      </c>
    </row>
    <row r="433" spans="8:8" x14ac:dyDescent="0.2">
      <c r="H433" s="198" t="str">
        <f>CONCATENATE(Resumen!F431,Resumen!H431)</f>
        <v/>
      </c>
    </row>
    <row r="434" spans="8:8" x14ac:dyDescent="0.2">
      <c r="H434" s="198" t="str">
        <f>CONCATENATE(Resumen!F432,Resumen!H432)</f>
        <v/>
      </c>
    </row>
    <row r="435" spans="8:8" x14ac:dyDescent="0.2">
      <c r="H435" s="198" t="str">
        <f>CONCATENATE(Resumen!F433,Resumen!H433)</f>
        <v/>
      </c>
    </row>
    <row r="436" spans="8:8" x14ac:dyDescent="0.2">
      <c r="H436" s="198" t="str">
        <f>CONCATENATE(Resumen!F434,Resumen!H434)</f>
        <v/>
      </c>
    </row>
    <row r="437" spans="8:8" x14ac:dyDescent="0.2">
      <c r="H437" s="198" t="str">
        <f>CONCATENATE(Resumen!F435,Resumen!H435)</f>
        <v/>
      </c>
    </row>
    <row r="438" spans="8:8" x14ac:dyDescent="0.2">
      <c r="H438" s="198" t="str">
        <f>CONCATENATE(Resumen!F436,Resumen!H436)</f>
        <v/>
      </c>
    </row>
    <row r="439" spans="8:8" x14ac:dyDescent="0.2">
      <c r="H439" s="198" t="str">
        <f>CONCATENATE(Resumen!F437,Resumen!H437)</f>
        <v/>
      </c>
    </row>
    <row r="440" spans="8:8" x14ac:dyDescent="0.2">
      <c r="H440" s="198" t="str">
        <f>CONCATENATE(Resumen!F438,Resumen!H438)</f>
        <v/>
      </c>
    </row>
    <row r="441" spans="8:8" x14ac:dyDescent="0.2">
      <c r="H441" s="198" t="str">
        <f>CONCATENATE(Resumen!F439,Resumen!H439)</f>
        <v/>
      </c>
    </row>
    <row r="442" spans="8:8" x14ac:dyDescent="0.2">
      <c r="H442" s="198" t="str">
        <f>CONCATENATE(Resumen!F440,Resumen!H440)</f>
        <v/>
      </c>
    </row>
    <row r="443" spans="8:8" x14ac:dyDescent="0.2">
      <c r="H443" s="198" t="str">
        <f>CONCATENATE(Resumen!F441,Resumen!H441)</f>
        <v/>
      </c>
    </row>
    <row r="444" spans="8:8" x14ac:dyDescent="0.2">
      <c r="H444" s="198" t="str">
        <f>CONCATENATE(Resumen!F442,Resumen!H442)</f>
        <v/>
      </c>
    </row>
    <row r="445" spans="8:8" x14ac:dyDescent="0.2">
      <c r="H445" s="198" t="str">
        <f>CONCATENATE(Resumen!F443,Resumen!H443)</f>
        <v/>
      </c>
    </row>
    <row r="446" spans="8:8" x14ac:dyDescent="0.2">
      <c r="H446" s="198" t="str">
        <f>CONCATENATE(Resumen!F444,Resumen!H444)</f>
        <v/>
      </c>
    </row>
    <row r="447" spans="8:8" x14ac:dyDescent="0.2">
      <c r="H447" s="198" t="str">
        <f>CONCATENATE(Resumen!F445,Resumen!H445)</f>
        <v/>
      </c>
    </row>
    <row r="448" spans="8:8" x14ac:dyDescent="0.2">
      <c r="H448" s="198" t="str">
        <f>CONCATENATE(Resumen!F446,Resumen!H446)</f>
        <v/>
      </c>
    </row>
    <row r="449" spans="8:8" x14ac:dyDescent="0.2">
      <c r="H449" s="198" t="str">
        <f>CONCATENATE(Resumen!F447,Resumen!H447)</f>
        <v/>
      </c>
    </row>
    <row r="450" spans="8:8" x14ac:dyDescent="0.2">
      <c r="H450" s="198" t="str">
        <f>CONCATENATE(Resumen!F448,Resumen!H448)</f>
        <v/>
      </c>
    </row>
    <row r="451" spans="8:8" x14ac:dyDescent="0.2">
      <c r="H451" s="198" t="str">
        <f>CONCATENATE(Resumen!F449,Resumen!H449)</f>
        <v/>
      </c>
    </row>
    <row r="452" spans="8:8" x14ac:dyDescent="0.2">
      <c r="H452" s="198" t="str">
        <f>CONCATENATE(Resumen!F450,Resumen!H450)</f>
        <v/>
      </c>
    </row>
    <row r="453" spans="8:8" x14ac:dyDescent="0.2">
      <c r="H453" s="198" t="str">
        <f>CONCATENATE(Resumen!F451,Resumen!H451)</f>
        <v/>
      </c>
    </row>
    <row r="454" spans="8:8" x14ac:dyDescent="0.2">
      <c r="H454" s="198" t="str">
        <f>CONCATENATE(Resumen!F452,Resumen!H452)</f>
        <v/>
      </c>
    </row>
    <row r="455" spans="8:8" x14ac:dyDescent="0.2">
      <c r="H455" s="198" t="str">
        <f>CONCATENATE(Resumen!F453,Resumen!H453)</f>
        <v/>
      </c>
    </row>
    <row r="456" spans="8:8" x14ac:dyDescent="0.2">
      <c r="H456" s="198" t="str">
        <f>CONCATENATE(Resumen!F454,Resumen!H454)</f>
        <v/>
      </c>
    </row>
    <row r="457" spans="8:8" x14ac:dyDescent="0.2">
      <c r="H457" s="198" t="str">
        <f>CONCATENATE(Resumen!F455,Resumen!H455)</f>
        <v/>
      </c>
    </row>
    <row r="458" spans="8:8" x14ac:dyDescent="0.2">
      <c r="H458" s="198" t="str">
        <f>CONCATENATE(Resumen!F456,Resumen!H456)</f>
        <v/>
      </c>
    </row>
    <row r="459" spans="8:8" x14ac:dyDescent="0.2">
      <c r="H459" s="198" t="str">
        <f>CONCATENATE(Resumen!F457,Resumen!H457)</f>
        <v/>
      </c>
    </row>
    <row r="460" spans="8:8" x14ac:dyDescent="0.2">
      <c r="H460" s="198" t="str">
        <f>CONCATENATE(Resumen!F458,Resumen!H458)</f>
        <v/>
      </c>
    </row>
    <row r="461" spans="8:8" x14ac:dyDescent="0.2">
      <c r="H461" s="198" t="str">
        <f>CONCATENATE(Resumen!F459,Resumen!H459)</f>
        <v/>
      </c>
    </row>
    <row r="462" spans="8:8" x14ac:dyDescent="0.2">
      <c r="H462" s="198" t="str">
        <f>CONCATENATE(Resumen!F460,Resumen!H460)</f>
        <v/>
      </c>
    </row>
    <row r="463" spans="8:8" x14ac:dyDescent="0.2">
      <c r="H463" s="198" t="str">
        <f>CONCATENATE(Resumen!F461,Resumen!H461)</f>
        <v/>
      </c>
    </row>
    <row r="464" spans="8:8" x14ac:dyDescent="0.2">
      <c r="H464" s="198" t="str">
        <f>CONCATENATE(Resumen!F462,Resumen!H462)</f>
        <v/>
      </c>
    </row>
    <row r="465" spans="8:8" x14ac:dyDescent="0.2">
      <c r="H465" s="198" t="str">
        <f>CONCATENATE(Resumen!F463,Resumen!H463)</f>
        <v/>
      </c>
    </row>
    <row r="466" spans="8:8" x14ac:dyDescent="0.2">
      <c r="H466" s="198" t="str">
        <f>CONCATENATE(Resumen!F464,Resumen!H464)</f>
        <v/>
      </c>
    </row>
    <row r="467" spans="8:8" x14ac:dyDescent="0.2">
      <c r="H467" s="198" t="str">
        <f>CONCATENATE(Resumen!F465,Resumen!H465)</f>
        <v/>
      </c>
    </row>
    <row r="468" spans="8:8" x14ac:dyDescent="0.2">
      <c r="H468" s="198" t="str">
        <f>CONCATENATE(Resumen!F466,Resumen!H466)</f>
        <v/>
      </c>
    </row>
    <row r="469" spans="8:8" x14ac:dyDescent="0.2">
      <c r="H469" s="198" t="str">
        <f>CONCATENATE(Resumen!F467,Resumen!H467)</f>
        <v/>
      </c>
    </row>
    <row r="470" spans="8:8" x14ac:dyDescent="0.2">
      <c r="H470" s="198" t="str">
        <f>CONCATENATE(Resumen!F468,Resumen!H468)</f>
        <v/>
      </c>
    </row>
    <row r="471" spans="8:8" x14ac:dyDescent="0.2">
      <c r="H471" s="198" t="str">
        <f>CONCATENATE(Resumen!F469,Resumen!H469)</f>
        <v/>
      </c>
    </row>
    <row r="472" spans="8:8" x14ac:dyDescent="0.2">
      <c r="H472" s="198" t="str">
        <f>CONCATENATE(Resumen!F470,Resumen!H470)</f>
        <v/>
      </c>
    </row>
    <row r="473" spans="8:8" x14ac:dyDescent="0.2">
      <c r="H473" s="198" t="str">
        <f>CONCATENATE(Resumen!F471,Resumen!H471)</f>
        <v/>
      </c>
    </row>
    <row r="474" spans="8:8" x14ac:dyDescent="0.2">
      <c r="H474" s="198" t="str">
        <f>CONCATENATE(Resumen!F472,Resumen!H472)</f>
        <v/>
      </c>
    </row>
    <row r="475" spans="8:8" x14ac:dyDescent="0.2">
      <c r="H475" s="198" t="str">
        <f>CONCATENATE(Resumen!F473,Resumen!H473)</f>
        <v/>
      </c>
    </row>
    <row r="476" spans="8:8" x14ac:dyDescent="0.2">
      <c r="H476" s="198" t="str">
        <f>CONCATENATE(Resumen!F474,Resumen!H474)</f>
        <v/>
      </c>
    </row>
    <row r="477" spans="8:8" x14ac:dyDescent="0.2">
      <c r="H477" s="198" t="str">
        <f>CONCATENATE(Resumen!F475,Resumen!H475)</f>
        <v/>
      </c>
    </row>
    <row r="478" spans="8:8" x14ac:dyDescent="0.2">
      <c r="H478" s="198" t="str">
        <f>CONCATENATE(Resumen!F476,Resumen!H476)</f>
        <v/>
      </c>
    </row>
    <row r="479" spans="8:8" x14ac:dyDescent="0.2">
      <c r="H479" s="198" t="str">
        <f>CONCATENATE(Resumen!F477,Resumen!H477)</f>
        <v/>
      </c>
    </row>
    <row r="480" spans="8:8" x14ac:dyDescent="0.2">
      <c r="H480" s="198" t="str">
        <f>CONCATENATE(Resumen!F478,Resumen!H478)</f>
        <v/>
      </c>
    </row>
    <row r="481" spans="8:8" x14ac:dyDescent="0.2">
      <c r="H481" s="198" t="str">
        <f>CONCATENATE(Resumen!F479,Resumen!H479)</f>
        <v/>
      </c>
    </row>
    <row r="482" spans="8:8" x14ac:dyDescent="0.2">
      <c r="H482" s="198" t="str">
        <f>CONCATENATE(Resumen!F480,Resumen!H480)</f>
        <v/>
      </c>
    </row>
    <row r="483" spans="8:8" x14ac:dyDescent="0.2">
      <c r="H483" s="198" t="str">
        <f>CONCATENATE(Resumen!F481,Resumen!H481)</f>
        <v/>
      </c>
    </row>
    <row r="484" spans="8:8" x14ac:dyDescent="0.2">
      <c r="H484" s="198" t="str">
        <f>CONCATENATE(Resumen!F482,Resumen!H482)</f>
        <v/>
      </c>
    </row>
    <row r="485" spans="8:8" x14ac:dyDescent="0.2">
      <c r="H485" s="198" t="str">
        <f>CONCATENATE(Resumen!F483,Resumen!H483)</f>
        <v/>
      </c>
    </row>
    <row r="486" spans="8:8" x14ac:dyDescent="0.2">
      <c r="H486" s="198" t="str">
        <f>CONCATENATE(Resumen!F484,Resumen!H484)</f>
        <v/>
      </c>
    </row>
    <row r="487" spans="8:8" x14ac:dyDescent="0.2">
      <c r="H487" s="198" t="str">
        <f>CONCATENATE(Resumen!F485,Resumen!H485)</f>
        <v/>
      </c>
    </row>
    <row r="488" spans="8:8" x14ac:dyDescent="0.2">
      <c r="H488" s="198" t="str">
        <f>CONCATENATE(Resumen!F486,Resumen!H486)</f>
        <v/>
      </c>
    </row>
    <row r="489" spans="8:8" x14ac:dyDescent="0.2">
      <c r="H489" s="198" t="str">
        <f>CONCATENATE(Resumen!F487,Resumen!H487)</f>
        <v/>
      </c>
    </row>
    <row r="490" spans="8:8" x14ac:dyDescent="0.2">
      <c r="H490" s="198" t="str">
        <f>CONCATENATE(Resumen!F488,Resumen!H488)</f>
        <v/>
      </c>
    </row>
    <row r="491" spans="8:8" x14ac:dyDescent="0.2">
      <c r="H491" s="198" t="str">
        <f>CONCATENATE(Resumen!F489,Resumen!H489)</f>
        <v/>
      </c>
    </row>
    <row r="492" spans="8:8" x14ac:dyDescent="0.2">
      <c r="H492" s="198" t="str">
        <f>CONCATENATE(Resumen!F490,Resumen!H490)</f>
        <v/>
      </c>
    </row>
    <row r="493" spans="8:8" x14ac:dyDescent="0.2">
      <c r="H493" s="198" t="str">
        <f>CONCATENATE(Resumen!F491,Resumen!H491)</f>
        <v/>
      </c>
    </row>
    <row r="494" spans="8:8" x14ac:dyDescent="0.2">
      <c r="H494" s="198" t="str">
        <f>CONCATENATE(Resumen!F492,Resumen!H492)</f>
        <v/>
      </c>
    </row>
    <row r="495" spans="8:8" x14ac:dyDescent="0.2">
      <c r="H495" s="198" t="str">
        <f>CONCATENATE(Resumen!F493,Resumen!H493)</f>
        <v/>
      </c>
    </row>
    <row r="496" spans="8:8" x14ac:dyDescent="0.2">
      <c r="H496" s="198" t="str">
        <f>CONCATENATE(Resumen!F494,Resumen!H494)</f>
        <v/>
      </c>
    </row>
    <row r="497" spans="8:8" x14ac:dyDescent="0.2">
      <c r="H497" s="198" t="str">
        <f>CONCATENATE(Resumen!F495,Resumen!H495)</f>
        <v/>
      </c>
    </row>
    <row r="498" spans="8:8" x14ac:dyDescent="0.2">
      <c r="H498" s="198" t="str">
        <f>CONCATENATE(Resumen!F496,Resumen!H496)</f>
        <v/>
      </c>
    </row>
    <row r="499" spans="8:8" x14ac:dyDescent="0.2">
      <c r="H499" s="198" t="str">
        <f>CONCATENATE(Resumen!F497,Resumen!H497)</f>
        <v/>
      </c>
    </row>
    <row r="500" spans="8:8" x14ac:dyDescent="0.2">
      <c r="H500" s="198" t="str">
        <f>CONCATENATE(Resumen!F498,Resumen!H498)</f>
        <v/>
      </c>
    </row>
    <row r="501" spans="8:8" x14ac:dyDescent="0.2">
      <c r="H501" s="198" t="str">
        <f>CONCATENATE(Resumen!F499,Resumen!H499)</f>
        <v/>
      </c>
    </row>
    <row r="502" spans="8:8" x14ac:dyDescent="0.2">
      <c r="H502" s="198" t="str">
        <f>CONCATENATE(Resumen!F500,Resumen!H500)</f>
        <v/>
      </c>
    </row>
    <row r="503" spans="8:8" x14ac:dyDescent="0.2">
      <c r="H503" s="198" t="str">
        <f>CONCATENATE(Resumen!F501,Resumen!H501)</f>
        <v/>
      </c>
    </row>
    <row r="504" spans="8:8" x14ac:dyDescent="0.2">
      <c r="H504" s="198" t="str">
        <f>CONCATENATE(Resumen!F502,Resumen!H502)</f>
        <v/>
      </c>
    </row>
    <row r="505" spans="8:8" x14ac:dyDescent="0.2">
      <c r="H505" s="198" t="str">
        <f>CONCATENATE(Resumen!F503,Resumen!H503)</f>
        <v/>
      </c>
    </row>
    <row r="506" spans="8:8" x14ac:dyDescent="0.2">
      <c r="H506" s="198" t="str">
        <f>CONCATENATE(Resumen!F504,Resumen!H504)</f>
        <v/>
      </c>
    </row>
    <row r="507" spans="8:8" x14ac:dyDescent="0.2">
      <c r="H507" s="198" t="str">
        <f>CONCATENATE(Resumen!F505,Resumen!H505)</f>
        <v/>
      </c>
    </row>
    <row r="508" spans="8:8" x14ac:dyDescent="0.2">
      <c r="H508" s="198" t="str">
        <f>CONCATENATE(Resumen!F506,Resumen!H506)</f>
        <v/>
      </c>
    </row>
    <row r="509" spans="8:8" x14ac:dyDescent="0.2">
      <c r="H509" s="198" t="str">
        <f>CONCATENATE(Resumen!F507,Resumen!H507)</f>
        <v/>
      </c>
    </row>
    <row r="510" spans="8:8" x14ac:dyDescent="0.2">
      <c r="H510" s="198" t="str">
        <f>CONCATENATE(Resumen!F508,Resumen!H508)</f>
        <v/>
      </c>
    </row>
    <row r="511" spans="8:8" x14ac:dyDescent="0.2">
      <c r="H511" s="198" t="str">
        <f>CONCATENATE(Resumen!F509,Resumen!H509)</f>
        <v/>
      </c>
    </row>
    <row r="512" spans="8:8" x14ac:dyDescent="0.2">
      <c r="H512" s="198" t="str">
        <f>CONCATENATE(Resumen!F510,Resumen!H510)</f>
        <v/>
      </c>
    </row>
    <row r="513" spans="8:8" x14ac:dyDescent="0.2">
      <c r="H513" s="198" t="str">
        <f>CONCATENATE(Resumen!F511,Resumen!H511)</f>
        <v/>
      </c>
    </row>
    <row r="514" spans="8:8" x14ac:dyDescent="0.2">
      <c r="H514" s="198" t="str">
        <f>CONCATENATE(Resumen!F512,Resumen!H512)</f>
        <v/>
      </c>
    </row>
    <row r="515" spans="8:8" x14ac:dyDescent="0.2">
      <c r="H515" s="198" t="str">
        <f>CONCATENATE(Resumen!F513,Resumen!H513)</f>
        <v/>
      </c>
    </row>
    <row r="516" spans="8:8" x14ac:dyDescent="0.2">
      <c r="H516" s="198" t="str">
        <f>CONCATENATE(Resumen!F514,Resumen!H514)</f>
        <v/>
      </c>
    </row>
    <row r="517" spans="8:8" x14ac:dyDescent="0.2">
      <c r="H517" s="198" t="str">
        <f>CONCATENATE(Resumen!F515,Resumen!H515)</f>
        <v/>
      </c>
    </row>
    <row r="518" spans="8:8" x14ac:dyDescent="0.2">
      <c r="H518" s="198" t="str">
        <f>CONCATENATE(Resumen!F516,Resumen!H516)</f>
        <v/>
      </c>
    </row>
    <row r="519" spans="8:8" x14ac:dyDescent="0.2">
      <c r="H519" s="198" t="str">
        <f>CONCATENATE(Resumen!F517,Resumen!H517)</f>
        <v/>
      </c>
    </row>
    <row r="520" spans="8:8" x14ac:dyDescent="0.2">
      <c r="H520" s="198" t="str">
        <f>CONCATENATE(Resumen!F518,Resumen!H518)</f>
        <v/>
      </c>
    </row>
    <row r="521" spans="8:8" x14ac:dyDescent="0.2">
      <c r="H521" s="198" t="str">
        <f>CONCATENATE(Resumen!F519,Resumen!H519)</f>
        <v/>
      </c>
    </row>
    <row r="522" spans="8:8" x14ac:dyDescent="0.2">
      <c r="H522" s="198" t="str">
        <f>CONCATENATE(Resumen!F520,Resumen!H520)</f>
        <v/>
      </c>
    </row>
    <row r="523" spans="8:8" x14ac:dyDescent="0.2">
      <c r="H523" s="198" t="str">
        <f>CONCATENATE(Resumen!F521,Resumen!H521)</f>
        <v/>
      </c>
    </row>
    <row r="524" spans="8:8" x14ac:dyDescent="0.2">
      <c r="H524" s="198" t="str">
        <f>CONCATENATE(Resumen!F522,Resumen!H522)</f>
        <v/>
      </c>
    </row>
    <row r="525" spans="8:8" x14ac:dyDescent="0.2">
      <c r="H525" s="198" t="str">
        <f>CONCATENATE(Resumen!F523,Resumen!H523)</f>
        <v/>
      </c>
    </row>
    <row r="526" spans="8:8" x14ac:dyDescent="0.2">
      <c r="H526" s="198" t="str">
        <f>CONCATENATE(Resumen!F524,Resumen!H524)</f>
        <v/>
      </c>
    </row>
    <row r="527" spans="8:8" x14ac:dyDescent="0.2">
      <c r="H527" s="198" t="str">
        <f>CONCATENATE(Resumen!F525,Resumen!H525)</f>
        <v/>
      </c>
    </row>
    <row r="528" spans="8:8" x14ac:dyDescent="0.2">
      <c r="H528" s="198" t="str">
        <f>CONCATENATE(Resumen!F526,Resumen!H526)</f>
        <v/>
      </c>
    </row>
    <row r="529" spans="8:8" x14ac:dyDescent="0.2">
      <c r="H529" s="198" t="str">
        <f>CONCATENATE(Resumen!F527,Resumen!H527)</f>
        <v/>
      </c>
    </row>
    <row r="530" spans="8:8" x14ac:dyDescent="0.2">
      <c r="H530" s="198" t="str">
        <f>CONCATENATE(Resumen!F528,Resumen!H528)</f>
        <v/>
      </c>
    </row>
    <row r="531" spans="8:8" x14ac:dyDescent="0.2">
      <c r="H531" s="198" t="str">
        <f>CONCATENATE(Resumen!F529,Resumen!H529)</f>
        <v/>
      </c>
    </row>
    <row r="532" spans="8:8" x14ac:dyDescent="0.2">
      <c r="H532" s="198" t="str">
        <f>CONCATENATE(Resumen!F530,Resumen!H530)</f>
        <v/>
      </c>
    </row>
    <row r="533" spans="8:8" x14ac:dyDescent="0.2">
      <c r="H533" s="198" t="str">
        <f>CONCATENATE(Resumen!F531,Resumen!H531)</f>
        <v/>
      </c>
    </row>
    <row r="534" spans="8:8" x14ac:dyDescent="0.2">
      <c r="H534" s="198" t="str">
        <f>CONCATENATE(Resumen!F532,Resumen!H532)</f>
        <v/>
      </c>
    </row>
    <row r="535" spans="8:8" x14ac:dyDescent="0.2">
      <c r="H535" s="198" t="str">
        <f>CONCATENATE(Resumen!F533,Resumen!H533)</f>
        <v/>
      </c>
    </row>
    <row r="536" spans="8:8" x14ac:dyDescent="0.2">
      <c r="H536" s="198" t="str">
        <f>CONCATENATE(Resumen!F534,Resumen!H534)</f>
        <v/>
      </c>
    </row>
    <row r="537" spans="8:8" x14ac:dyDescent="0.2">
      <c r="H537" s="198" t="str">
        <f>CONCATENATE(Resumen!F535,Resumen!H535)</f>
        <v/>
      </c>
    </row>
    <row r="538" spans="8:8" x14ac:dyDescent="0.2">
      <c r="H538" s="198" t="str">
        <f>CONCATENATE(Resumen!F536,Resumen!H536)</f>
        <v/>
      </c>
    </row>
    <row r="539" spans="8:8" x14ac:dyDescent="0.2">
      <c r="H539" s="198" t="str">
        <f>CONCATENATE(Resumen!F537,Resumen!H537)</f>
        <v/>
      </c>
    </row>
    <row r="540" spans="8:8" x14ac:dyDescent="0.2">
      <c r="H540" s="198" t="str">
        <f>CONCATENATE(Resumen!F538,Resumen!H538)</f>
        <v/>
      </c>
    </row>
    <row r="541" spans="8:8" x14ac:dyDescent="0.2">
      <c r="H541" s="198" t="str">
        <f>CONCATENATE(Resumen!F539,Resumen!H539)</f>
        <v/>
      </c>
    </row>
    <row r="542" spans="8:8" x14ac:dyDescent="0.2">
      <c r="H542" s="198" t="str">
        <f>CONCATENATE(Resumen!F540,Resumen!H540)</f>
        <v/>
      </c>
    </row>
    <row r="543" spans="8:8" x14ac:dyDescent="0.2">
      <c r="H543" s="198" t="str">
        <f>CONCATENATE(Resumen!F541,Resumen!H541)</f>
        <v/>
      </c>
    </row>
    <row r="544" spans="8:8" x14ac:dyDescent="0.2">
      <c r="H544" s="198" t="str">
        <f>CONCATENATE(Resumen!F542,Resumen!H542)</f>
        <v/>
      </c>
    </row>
    <row r="545" spans="8:8" x14ac:dyDescent="0.2">
      <c r="H545" s="198" t="str">
        <f>CONCATENATE(Resumen!F543,Resumen!H543)</f>
        <v/>
      </c>
    </row>
    <row r="546" spans="8:8" x14ac:dyDescent="0.2">
      <c r="H546" s="198" t="str">
        <f>CONCATENATE(Resumen!F544,Resumen!H544)</f>
        <v/>
      </c>
    </row>
    <row r="547" spans="8:8" x14ac:dyDescent="0.2">
      <c r="H547" s="198" t="str">
        <f>CONCATENATE(Resumen!F545,Resumen!H545)</f>
        <v/>
      </c>
    </row>
    <row r="548" spans="8:8" x14ac:dyDescent="0.2">
      <c r="H548" s="198" t="str">
        <f>CONCATENATE(Resumen!F546,Resumen!H546)</f>
        <v/>
      </c>
    </row>
    <row r="549" spans="8:8" x14ac:dyDescent="0.2">
      <c r="H549" s="198" t="str">
        <f>CONCATENATE(Resumen!F547,Resumen!H547)</f>
        <v/>
      </c>
    </row>
    <row r="550" spans="8:8" x14ac:dyDescent="0.2">
      <c r="H550" s="198" t="str">
        <f>CONCATENATE(Resumen!F548,Resumen!H548)</f>
        <v/>
      </c>
    </row>
    <row r="551" spans="8:8" x14ac:dyDescent="0.2">
      <c r="H551" s="198" t="str">
        <f>CONCATENATE(Resumen!F549,Resumen!H549)</f>
        <v/>
      </c>
    </row>
    <row r="552" spans="8:8" x14ac:dyDescent="0.2">
      <c r="H552" s="198" t="str">
        <f>CONCATENATE(Resumen!F550,Resumen!H550)</f>
        <v/>
      </c>
    </row>
    <row r="553" spans="8:8" x14ac:dyDescent="0.2">
      <c r="H553" s="198" t="str">
        <f>CONCATENATE(Resumen!F551,Resumen!H551)</f>
        <v/>
      </c>
    </row>
    <row r="554" spans="8:8" x14ac:dyDescent="0.2">
      <c r="H554" s="198" t="str">
        <f>CONCATENATE(Resumen!F552,Resumen!H552)</f>
        <v/>
      </c>
    </row>
    <row r="555" spans="8:8" x14ac:dyDescent="0.2">
      <c r="H555" s="198" t="str">
        <f>CONCATENATE(Resumen!F553,Resumen!H553)</f>
        <v/>
      </c>
    </row>
    <row r="556" spans="8:8" x14ac:dyDescent="0.2">
      <c r="H556" s="198" t="str">
        <f>CONCATENATE(Resumen!F554,Resumen!H554)</f>
        <v/>
      </c>
    </row>
    <row r="557" spans="8:8" x14ac:dyDescent="0.2">
      <c r="H557" s="198" t="str">
        <f>CONCATENATE(Resumen!F555,Resumen!H555)</f>
        <v/>
      </c>
    </row>
    <row r="558" spans="8:8" x14ac:dyDescent="0.2">
      <c r="H558" s="198" t="str">
        <f>CONCATENATE(Resumen!F556,Resumen!H556)</f>
        <v/>
      </c>
    </row>
    <row r="559" spans="8:8" x14ac:dyDescent="0.2">
      <c r="H559" s="198" t="str">
        <f>CONCATENATE(Resumen!F557,Resumen!H557)</f>
        <v/>
      </c>
    </row>
    <row r="560" spans="8:8" x14ac:dyDescent="0.2">
      <c r="H560" s="198" t="str">
        <f>CONCATENATE(Resumen!F558,Resumen!H558)</f>
        <v/>
      </c>
    </row>
    <row r="561" spans="8:8" x14ac:dyDescent="0.2">
      <c r="H561" s="198" t="str">
        <f>CONCATENATE(Resumen!F559,Resumen!H559)</f>
        <v/>
      </c>
    </row>
    <row r="562" spans="8:8" x14ac:dyDescent="0.2">
      <c r="H562" s="198" t="str">
        <f>CONCATENATE(Resumen!F560,Resumen!H560)</f>
        <v/>
      </c>
    </row>
    <row r="563" spans="8:8" x14ac:dyDescent="0.2">
      <c r="H563" s="198" t="str">
        <f>CONCATENATE(Resumen!F561,Resumen!H561)</f>
        <v/>
      </c>
    </row>
    <row r="564" spans="8:8" x14ac:dyDescent="0.2">
      <c r="H564" s="198" t="str">
        <f>CONCATENATE(Resumen!F562,Resumen!H562)</f>
        <v/>
      </c>
    </row>
    <row r="565" spans="8:8" x14ac:dyDescent="0.2">
      <c r="H565" s="198" t="str">
        <f>CONCATENATE(Resumen!F563,Resumen!H563)</f>
        <v/>
      </c>
    </row>
    <row r="566" spans="8:8" x14ac:dyDescent="0.2">
      <c r="H566" s="198" t="str">
        <f>CONCATENATE(Resumen!F564,Resumen!H564)</f>
        <v/>
      </c>
    </row>
    <row r="567" spans="8:8" x14ac:dyDescent="0.2">
      <c r="H567" s="198" t="str">
        <f>CONCATENATE(Resumen!F565,Resumen!H565)</f>
        <v/>
      </c>
    </row>
    <row r="568" spans="8:8" x14ac:dyDescent="0.2">
      <c r="H568" s="198" t="str">
        <f>CONCATENATE(Resumen!F566,Resumen!H566)</f>
        <v/>
      </c>
    </row>
    <row r="569" spans="8:8" x14ac:dyDescent="0.2">
      <c r="H569" s="198" t="str">
        <f>CONCATENATE(Resumen!F567,Resumen!H567)</f>
        <v/>
      </c>
    </row>
    <row r="570" spans="8:8" x14ac:dyDescent="0.2">
      <c r="H570" s="198" t="str">
        <f>CONCATENATE(Resumen!F568,Resumen!H568)</f>
        <v/>
      </c>
    </row>
    <row r="571" spans="8:8" x14ac:dyDescent="0.2">
      <c r="H571" s="198" t="str">
        <f>CONCATENATE(Resumen!F569,Resumen!H569)</f>
        <v/>
      </c>
    </row>
    <row r="572" spans="8:8" x14ac:dyDescent="0.2">
      <c r="H572" s="198" t="str">
        <f>CONCATENATE(Resumen!F570,Resumen!H570)</f>
        <v/>
      </c>
    </row>
    <row r="573" spans="8:8" x14ac:dyDescent="0.2">
      <c r="H573" s="198" t="str">
        <f>CONCATENATE(Resumen!F571,Resumen!H571)</f>
        <v/>
      </c>
    </row>
    <row r="574" spans="8:8" x14ac:dyDescent="0.2">
      <c r="H574" s="198" t="str">
        <f>CONCATENATE(Resumen!F572,Resumen!H572)</f>
        <v/>
      </c>
    </row>
    <row r="575" spans="8:8" x14ac:dyDescent="0.2">
      <c r="H575" s="198" t="str">
        <f>CONCATENATE(Resumen!F573,Resumen!H573)</f>
        <v/>
      </c>
    </row>
    <row r="576" spans="8:8" x14ac:dyDescent="0.2">
      <c r="H576" s="198" t="str">
        <f>CONCATENATE(Resumen!F574,Resumen!H574)</f>
        <v/>
      </c>
    </row>
    <row r="577" spans="8:8" x14ac:dyDescent="0.2">
      <c r="H577" s="198" t="str">
        <f>CONCATENATE(Resumen!F575,Resumen!H575)</f>
        <v/>
      </c>
    </row>
    <row r="578" spans="8:8" x14ac:dyDescent="0.2">
      <c r="H578" s="198" t="str">
        <f>CONCATENATE(Resumen!F576,Resumen!H576)</f>
        <v/>
      </c>
    </row>
    <row r="579" spans="8:8" x14ac:dyDescent="0.2">
      <c r="H579" s="198" t="str">
        <f>CONCATENATE(Resumen!F577,Resumen!H577)</f>
        <v/>
      </c>
    </row>
    <row r="580" spans="8:8" x14ac:dyDescent="0.2">
      <c r="H580" s="198" t="str">
        <f>CONCATENATE(Resumen!F578,Resumen!H578)</f>
        <v/>
      </c>
    </row>
    <row r="581" spans="8:8" x14ac:dyDescent="0.2">
      <c r="H581" s="198" t="str">
        <f>CONCATENATE(Resumen!F579,Resumen!H579)</f>
        <v/>
      </c>
    </row>
    <row r="582" spans="8:8" x14ac:dyDescent="0.2">
      <c r="H582" s="198" t="str">
        <f>CONCATENATE(Resumen!F580,Resumen!H580)</f>
        <v/>
      </c>
    </row>
    <row r="583" spans="8:8" x14ac:dyDescent="0.2">
      <c r="H583" s="198" t="str">
        <f>CONCATENATE(Resumen!F581,Resumen!H581)</f>
        <v/>
      </c>
    </row>
    <row r="584" spans="8:8" x14ac:dyDescent="0.2">
      <c r="H584" s="198" t="str">
        <f>CONCATENATE(Resumen!F582,Resumen!H582)</f>
        <v/>
      </c>
    </row>
    <row r="585" spans="8:8" x14ac:dyDescent="0.2">
      <c r="H585" s="198" t="str">
        <f>CONCATENATE(Resumen!F583,Resumen!H583)</f>
        <v/>
      </c>
    </row>
    <row r="586" spans="8:8" x14ac:dyDescent="0.2">
      <c r="H586" s="198" t="str">
        <f>CONCATENATE(Resumen!F584,Resumen!H584)</f>
        <v/>
      </c>
    </row>
    <row r="587" spans="8:8" x14ac:dyDescent="0.2">
      <c r="H587" s="198" t="str">
        <f>CONCATENATE(Resumen!F585,Resumen!H585)</f>
        <v/>
      </c>
    </row>
    <row r="588" spans="8:8" x14ac:dyDescent="0.2">
      <c r="H588" s="198" t="str">
        <f>CONCATENATE(Resumen!F586,Resumen!H586)</f>
        <v/>
      </c>
    </row>
    <row r="589" spans="8:8" x14ac:dyDescent="0.2">
      <c r="H589" s="198" t="str">
        <f>CONCATENATE(Resumen!F587,Resumen!H587)</f>
        <v/>
      </c>
    </row>
    <row r="590" spans="8:8" x14ac:dyDescent="0.2">
      <c r="H590" s="198" t="str">
        <f>CONCATENATE(Resumen!F588,Resumen!H588)</f>
        <v/>
      </c>
    </row>
    <row r="591" spans="8:8" x14ac:dyDescent="0.2">
      <c r="H591" s="198" t="str">
        <f>CONCATENATE(Resumen!F589,Resumen!H589)</f>
        <v/>
      </c>
    </row>
    <row r="592" spans="8:8" x14ac:dyDescent="0.2">
      <c r="H592" s="198" t="str">
        <f>CONCATENATE(Resumen!F590,Resumen!H590)</f>
        <v/>
      </c>
    </row>
    <row r="593" spans="8:8" x14ac:dyDescent="0.2">
      <c r="H593" s="198" t="str">
        <f>CONCATENATE(Resumen!F591,Resumen!H591)</f>
        <v/>
      </c>
    </row>
    <row r="594" spans="8:8" x14ac:dyDescent="0.2">
      <c r="H594" s="198" t="str">
        <f>CONCATENATE(Resumen!F592,Resumen!H592)</f>
        <v/>
      </c>
    </row>
    <row r="595" spans="8:8" x14ac:dyDescent="0.2">
      <c r="H595" s="198" t="str">
        <f>CONCATENATE(Resumen!F593,Resumen!H593)</f>
        <v/>
      </c>
    </row>
    <row r="596" spans="8:8" x14ac:dyDescent="0.2">
      <c r="H596" s="198" t="str">
        <f>CONCATENATE(Resumen!F594,Resumen!H594)</f>
        <v/>
      </c>
    </row>
    <row r="597" spans="8:8" x14ac:dyDescent="0.2">
      <c r="H597" s="198" t="str">
        <f>CONCATENATE(Resumen!F595,Resumen!H595)</f>
        <v/>
      </c>
    </row>
    <row r="598" spans="8:8" x14ac:dyDescent="0.2">
      <c r="H598" s="198" t="str">
        <f>CONCATENATE(Resumen!F596,Resumen!H596)</f>
        <v/>
      </c>
    </row>
    <row r="599" spans="8:8" x14ac:dyDescent="0.2">
      <c r="H599" s="198" t="str">
        <f>CONCATENATE(Resumen!F597,Resumen!H597)</f>
        <v/>
      </c>
    </row>
    <row r="600" spans="8:8" x14ac:dyDescent="0.2">
      <c r="H600" s="198" t="str">
        <f>CONCATENATE(Resumen!F598,Resumen!H598)</f>
        <v/>
      </c>
    </row>
    <row r="601" spans="8:8" x14ac:dyDescent="0.2">
      <c r="H601" s="198" t="str">
        <f>CONCATENATE(Resumen!F599,Resumen!H599)</f>
        <v/>
      </c>
    </row>
    <row r="602" spans="8:8" x14ac:dyDescent="0.2">
      <c r="H602" s="198" t="str">
        <f>CONCATENATE(Resumen!F600,Resumen!H600)</f>
        <v/>
      </c>
    </row>
    <row r="603" spans="8:8" x14ac:dyDescent="0.2">
      <c r="H603" s="198" t="str">
        <f>CONCATENATE(Resumen!F601,Resumen!H601)</f>
        <v/>
      </c>
    </row>
    <row r="604" spans="8:8" x14ac:dyDescent="0.2">
      <c r="H604" s="198" t="str">
        <f>CONCATENATE(Resumen!F602,Resumen!H602)</f>
        <v/>
      </c>
    </row>
    <row r="605" spans="8:8" x14ac:dyDescent="0.2">
      <c r="H605" s="198" t="str">
        <f>CONCATENATE(Resumen!F603,Resumen!H603)</f>
        <v/>
      </c>
    </row>
    <row r="606" spans="8:8" x14ac:dyDescent="0.2">
      <c r="H606" s="198" t="str">
        <f>CONCATENATE(Resumen!F604,Resumen!H604)</f>
        <v/>
      </c>
    </row>
    <row r="607" spans="8:8" x14ac:dyDescent="0.2">
      <c r="H607" s="198" t="str">
        <f>CONCATENATE(Resumen!F605,Resumen!H605)</f>
        <v/>
      </c>
    </row>
    <row r="608" spans="8:8" x14ac:dyDescent="0.2">
      <c r="H608" s="198" t="str">
        <f>CONCATENATE(Resumen!F606,Resumen!H606)</f>
        <v/>
      </c>
    </row>
    <row r="609" spans="8:8" x14ac:dyDescent="0.2">
      <c r="H609" s="198" t="str">
        <f>CONCATENATE(Resumen!F607,Resumen!H607)</f>
        <v/>
      </c>
    </row>
    <row r="610" spans="8:8" x14ac:dyDescent="0.2">
      <c r="H610" s="198" t="str">
        <f>CONCATENATE(Resumen!F608,Resumen!H608)</f>
        <v/>
      </c>
    </row>
    <row r="611" spans="8:8" x14ac:dyDescent="0.2">
      <c r="H611" s="198" t="str">
        <f>CONCATENATE(Resumen!F609,Resumen!H609)</f>
        <v/>
      </c>
    </row>
    <row r="612" spans="8:8" x14ac:dyDescent="0.2">
      <c r="H612" s="198" t="str">
        <f>CONCATENATE(Resumen!F610,Resumen!H610)</f>
        <v/>
      </c>
    </row>
    <row r="613" spans="8:8" x14ac:dyDescent="0.2">
      <c r="H613" s="198" t="str">
        <f>CONCATENATE(Resumen!F611,Resumen!H611)</f>
        <v/>
      </c>
    </row>
    <row r="614" spans="8:8" x14ac:dyDescent="0.2">
      <c r="H614" s="198" t="str">
        <f>CONCATENATE(Resumen!F612,Resumen!H612)</f>
        <v/>
      </c>
    </row>
    <row r="615" spans="8:8" x14ac:dyDescent="0.2">
      <c r="H615" s="198" t="str">
        <f>CONCATENATE(Resumen!F613,Resumen!H613)</f>
        <v/>
      </c>
    </row>
    <row r="616" spans="8:8" x14ac:dyDescent="0.2">
      <c r="H616" s="198" t="str">
        <f>CONCATENATE(Resumen!F614,Resumen!H614)</f>
        <v/>
      </c>
    </row>
    <row r="617" spans="8:8" x14ac:dyDescent="0.2">
      <c r="H617" s="198" t="str">
        <f>CONCATENATE(Resumen!F615,Resumen!H615)</f>
        <v/>
      </c>
    </row>
    <row r="618" spans="8:8" x14ac:dyDescent="0.2">
      <c r="H618" s="198" t="str">
        <f>CONCATENATE(Resumen!F616,Resumen!H616)</f>
        <v/>
      </c>
    </row>
    <row r="619" spans="8:8" x14ac:dyDescent="0.2">
      <c r="H619" s="198" t="str">
        <f>CONCATENATE(Resumen!F617,Resumen!H617)</f>
        <v/>
      </c>
    </row>
    <row r="620" spans="8:8" x14ac:dyDescent="0.2">
      <c r="H620" s="198" t="str">
        <f>CONCATENATE(Resumen!F618,Resumen!H618)</f>
        <v/>
      </c>
    </row>
    <row r="621" spans="8:8" x14ac:dyDescent="0.2">
      <c r="H621" s="198" t="str">
        <f>CONCATENATE(Resumen!F619,Resumen!H619)</f>
        <v/>
      </c>
    </row>
    <row r="622" spans="8:8" x14ac:dyDescent="0.2">
      <c r="H622" s="198" t="str">
        <f>CONCATENATE(Resumen!F620,Resumen!H620)</f>
        <v/>
      </c>
    </row>
    <row r="623" spans="8:8" x14ac:dyDescent="0.2">
      <c r="H623" s="198" t="str">
        <f>CONCATENATE(Resumen!F621,Resumen!H621)</f>
        <v/>
      </c>
    </row>
    <row r="624" spans="8:8" x14ac:dyDescent="0.2">
      <c r="H624" s="198" t="str">
        <f>CONCATENATE(Resumen!F622,Resumen!H622)</f>
        <v/>
      </c>
    </row>
    <row r="625" spans="8:8" x14ac:dyDescent="0.2">
      <c r="H625" s="198" t="str">
        <f>CONCATENATE(Resumen!F623,Resumen!H623)</f>
        <v/>
      </c>
    </row>
    <row r="626" spans="8:8" x14ac:dyDescent="0.2">
      <c r="H626" s="198" t="str">
        <f>CONCATENATE(Resumen!F624,Resumen!H624)</f>
        <v/>
      </c>
    </row>
    <row r="627" spans="8:8" x14ac:dyDescent="0.2">
      <c r="H627" s="198" t="str">
        <f>CONCATENATE(Resumen!F625,Resumen!H625)</f>
        <v/>
      </c>
    </row>
    <row r="628" spans="8:8" x14ac:dyDescent="0.2">
      <c r="H628" s="198" t="str">
        <f>CONCATENATE(Resumen!F626,Resumen!H626)</f>
        <v/>
      </c>
    </row>
    <row r="629" spans="8:8" x14ac:dyDescent="0.2">
      <c r="H629" s="198" t="str">
        <f>CONCATENATE(Resumen!F627,Resumen!H627)</f>
        <v/>
      </c>
    </row>
    <row r="630" spans="8:8" x14ac:dyDescent="0.2">
      <c r="H630" s="198" t="str">
        <f>CONCATENATE(Resumen!F628,Resumen!H628)</f>
        <v/>
      </c>
    </row>
    <row r="631" spans="8:8" x14ac:dyDescent="0.2">
      <c r="H631" s="198" t="str">
        <f>CONCATENATE(Resumen!F629,Resumen!H629)</f>
        <v/>
      </c>
    </row>
    <row r="632" spans="8:8" x14ac:dyDescent="0.2">
      <c r="H632" s="198" t="str">
        <f>CONCATENATE(Resumen!F630,Resumen!H630)</f>
        <v/>
      </c>
    </row>
    <row r="633" spans="8:8" x14ac:dyDescent="0.2">
      <c r="H633" s="198" t="str">
        <f>CONCATENATE(Resumen!F631,Resumen!H631)</f>
        <v/>
      </c>
    </row>
    <row r="634" spans="8:8" x14ac:dyDescent="0.2">
      <c r="H634" s="198" t="str">
        <f>CONCATENATE(Resumen!F632,Resumen!H632)</f>
        <v/>
      </c>
    </row>
    <row r="635" spans="8:8" x14ac:dyDescent="0.2">
      <c r="H635" s="198" t="str">
        <f>CONCATENATE(Resumen!F633,Resumen!H633)</f>
        <v/>
      </c>
    </row>
    <row r="636" spans="8:8" x14ac:dyDescent="0.2">
      <c r="H636" s="198" t="str">
        <f>CONCATENATE(Resumen!F634,Resumen!H634)</f>
        <v/>
      </c>
    </row>
    <row r="637" spans="8:8" x14ac:dyDescent="0.2">
      <c r="H637" s="198" t="str">
        <f>CONCATENATE(Resumen!F635,Resumen!H635)</f>
        <v/>
      </c>
    </row>
    <row r="638" spans="8:8" x14ac:dyDescent="0.2">
      <c r="H638" s="198" t="str">
        <f>CONCATENATE(Resumen!F636,Resumen!H636)</f>
        <v/>
      </c>
    </row>
    <row r="639" spans="8:8" x14ac:dyDescent="0.2">
      <c r="H639" s="198" t="str">
        <f>CONCATENATE(Resumen!F637,Resumen!H637)</f>
        <v/>
      </c>
    </row>
    <row r="640" spans="8:8" x14ac:dyDescent="0.2">
      <c r="H640" s="198" t="str">
        <f>CONCATENATE(Resumen!F638,Resumen!H638)</f>
        <v/>
      </c>
    </row>
    <row r="641" spans="8:8" x14ac:dyDescent="0.2">
      <c r="H641" s="198" t="str">
        <f>CONCATENATE(Resumen!F639,Resumen!H639)</f>
        <v/>
      </c>
    </row>
    <row r="642" spans="8:8" x14ac:dyDescent="0.2">
      <c r="H642" s="198" t="str">
        <f>CONCATENATE(Resumen!F640,Resumen!H640)</f>
        <v/>
      </c>
    </row>
    <row r="643" spans="8:8" x14ac:dyDescent="0.2">
      <c r="H643" s="198" t="str">
        <f>CONCATENATE(Resumen!F641,Resumen!H641)</f>
        <v/>
      </c>
    </row>
    <row r="644" spans="8:8" x14ac:dyDescent="0.2">
      <c r="H644" s="198" t="str">
        <f>CONCATENATE(Resumen!F642,Resumen!H642)</f>
        <v/>
      </c>
    </row>
    <row r="645" spans="8:8" x14ac:dyDescent="0.2">
      <c r="H645" s="198" t="str">
        <f>CONCATENATE(Resumen!F643,Resumen!H643)</f>
        <v/>
      </c>
    </row>
    <row r="646" spans="8:8" x14ac:dyDescent="0.2">
      <c r="H646" s="198" t="str">
        <f>CONCATENATE(Resumen!F644,Resumen!H644)</f>
        <v/>
      </c>
    </row>
    <row r="647" spans="8:8" x14ac:dyDescent="0.2">
      <c r="H647" s="198" t="str">
        <f>CONCATENATE(Resumen!F645,Resumen!H645)</f>
        <v/>
      </c>
    </row>
    <row r="648" spans="8:8" x14ac:dyDescent="0.2">
      <c r="H648" s="198" t="str">
        <f>CONCATENATE(Resumen!F646,Resumen!H646)</f>
        <v/>
      </c>
    </row>
    <row r="649" spans="8:8" x14ac:dyDescent="0.2">
      <c r="H649" s="198" t="str">
        <f>CONCATENATE(Resumen!F647,Resumen!H647)</f>
        <v/>
      </c>
    </row>
    <row r="650" spans="8:8" x14ac:dyDescent="0.2">
      <c r="H650" s="198" t="str">
        <f>CONCATENATE(Resumen!F648,Resumen!H648)</f>
        <v/>
      </c>
    </row>
    <row r="651" spans="8:8" x14ac:dyDescent="0.2">
      <c r="H651" s="198" t="str">
        <f>CONCATENATE(Resumen!F649,Resumen!H649)</f>
        <v/>
      </c>
    </row>
    <row r="652" spans="8:8" x14ac:dyDescent="0.2">
      <c r="H652" s="198" t="str">
        <f>CONCATENATE(Resumen!F650,Resumen!H650)</f>
        <v/>
      </c>
    </row>
    <row r="653" spans="8:8" x14ac:dyDescent="0.2">
      <c r="H653" s="198" t="str">
        <f>CONCATENATE(Resumen!F651,Resumen!H651)</f>
        <v/>
      </c>
    </row>
    <row r="654" spans="8:8" x14ac:dyDescent="0.2">
      <c r="H654" s="198" t="str">
        <f>CONCATENATE(Resumen!F652,Resumen!H652)</f>
        <v/>
      </c>
    </row>
    <row r="655" spans="8:8" x14ac:dyDescent="0.2">
      <c r="H655" s="198" t="str">
        <f>CONCATENATE(Resumen!F653,Resumen!H653)</f>
        <v/>
      </c>
    </row>
    <row r="656" spans="8:8" x14ac:dyDescent="0.2">
      <c r="H656" s="198" t="str">
        <f>CONCATENATE(Resumen!F654,Resumen!H654)</f>
        <v/>
      </c>
    </row>
    <row r="657" spans="8:8" x14ac:dyDescent="0.2">
      <c r="H657" s="198" t="str">
        <f>CONCATENATE(Resumen!F655,Resumen!H655)</f>
        <v/>
      </c>
    </row>
    <row r="658" spans="8:8" x14ac:dyDescent="0.2">
      <c r="H658" s="198" t="str">
        <f>CONCATENATE(Resumen!F656,Resumen!H656)</f>
        <v/>
      </c>
    </row>
    <row r="659" spans="8:8" x14ac:dyDescent="0.2">
      <c r="H659" s="198" t="str">
        <f>CONCATENATE(Resumen!F657,Resumen!H657)</f>
        <v/>
      </c>
    </row>
    <row r="660" spans="8:8" x14ac:dyDescent="0.2">
      <c r="H660" s="198" t="str">
        <f>CONCATENATE(Resumen!F658,Resumen!H658)</f>
        <v/>
      </c>
    </row>
    <row r="661" spans="8:8" x14ac:dyDescent="0.2">
      <c r="H661" s="198" t="str">
        <f>CONCATENATE(Resumen!F659,Resumen!H659)</f>
        <v/>
      </c>
    </row>
    <row r="662" spans="8:8" x14ac:dyDescent="0.2">
      <c r="H662" s="198" t="str">
        <f>CONCATENATE(Resumen!F660,Resumen!H660)</f>
        <v/>
      </c>
    </row>
    <row r="663" spans="8:8" x14ac:dyDescent="0.2">
      <c r="H663" s="198" t="str">
        <f>CONCATENATE(Resumen!F661,Resumen!H661)</f>
        <v/>
      </c>
    </row>
    <row r="664" spans="8:8" x14ac:dyDescent="0.2">
      <c r="H664" s="198" t="str">
        <f>CONCATENATE(Resumen!F662,Resumen!H662)</f>
        <v/>
      </c>
    </row>
    <row r="665" spans="8:8" x14ac:dyDescent="0.2">
      <c r="H665" s="198" t="str">
        <f>CONCATENATE(Resumen!F663,Resumen!H663)</f>
        <v/>
      </c>
    </row>
    <row r="666" spans="8:8" x14ac:dyDescent="0.2">
      <c r="H666" s="198" t="str">
        <f>CONCATENATE(Resumen!F664,Resumen!H664)</f>
        <v/>
      </c>
    </row>
    <row r="667" spans="8:8" x14ac:dyDescent="0.2">
      <c r="H667" s="198" t="str">
        <f>CONCATENATE(Resumen!F665,Resumen!H665)</f>
        <v/>
      </c>
    </row>
    <row r="668" spans="8:8" x14ac:dyDescent="0.2">
      <c r="H668" s="198" t="str">
        <f>CONCATENATE(Resumen!F666,Resumen!H666)</f>
        <v/>
      </c>
    </row>
    <row r="669" spans="8:8" x14ac:dyDescent="0.2">
      <c r="H669" s="198" t="str">
        <f>CONCATENATE(Resumen!F667,Resumen!H667)</f>
        <v/>
      </c>
    </row>
    <row r="670" spans="8:8" x14ac:dyDescent="0.2">
      <c r="H670" s="198" t="str">
        <f>CONCATENATE(Resumen!F668,Resumen!H668)</f>
        <v/>
      </c>
    </row>
    <row r="671" spans="8:8" x14ac:dyDescent="0.2">
      <c r="H671" s="198" t="str">
        <f>CONCATENATE(Resumen!F669,Resumen!H669)</f>
        <v/>
      </c>
    </row>
    <row r="672" spans="8:8" x14ac:dyDescent="0.2">
      <c r="H672" s="198" t="str">
        <f>CONCATENATE(Resumen!F670,Resumen!H670)</f>
        <v/>
      </c>
    </row>
    <row r="673" spans="8:8" x14ac:dyDescent="0.2">
      <c r="H673" s="198" t="str">
        <f>CONCATENATE(Resumen!F671,Resumen!H671)</f>
        <v/>
      </c>
    </row>
    <row r="674" spans="8:8" x14ac:dyDescent="0.2">
      <c r="H674" s="198" t="str">
        <f>CONCATENATE(Resumen!F672,Resumen!H672)</f>
        <v/>
      </c>
    </row>
    <row r="675" spans="8:8" x14ac:dyDescent="0.2">
      <c r="H675" s="198" t="str">
        <f>CONCATENATE(Resumen!F673,Resumen!H673)</f>
        <v/>
      </c>
    </row>
    <row r="676" spans="8:8" x14ac:dyDescent="0.2">
      <c r="H676" s="198" t="str">
        <f>CONCATENATE(Resumen!F674,Resumen!H674)</f>
        <v/>
      </c>
    </row>
    <row r="677" spans="8:8" x14ac:dyDescent="0.2">
      <c r="H677" s="198" t="str">
        <f>CONCATENATE(Resumen!F675,Resumen!H675)</f>
        <v/>
      </c>
    </row>
    <row r="678" spans="8:8" x14ac:dyDescent="0.2">
      <c r="H678" s="198" t="str">
        <f>CONCATENATE(Resumen!F676,Resumen!H676)</f>
        <v/>
      </c>
    </row>
    <row r="679" spans="8:8" x14ac:dyDescent="0.2">
      <c r="H679" s="198" t="str">
        <f>CONCATENATE(Resumen!F677,Resumen!H677)</f>
        <v/>
      </c>
    </row>
    <row r="680" spans="8:8" x14ac:dyDescent="0.2">
      <c r="H680" s="198" t="str">
        <f>CONCATENATE(Resumen!F678,Resumen!H678)</f>
        <v/>
      </c>
    </row>
    <row r="681" spans="8:8" x14ac:dyDescent="0.2">
      <c r="H681" s="198" t="str">
        <f>CONCATENATE(Resumen!F679,Resumen!H679)</f>
        <v/>
      </c>
    </row>
    <row r="682" spans="8:8" x14ac:dyDescent="0.2">
      <c r="H682" s="198" t="str">
        <f>CONCATENATE(Resumen!F680,Resumen!H680)</f>
        <v/>
      </c>
    </row>
    <row r="683" spans="8:8" x14ac:dyDescent="0.2">
      <c r="H683" s="198" t="str">
        <f>CONCATENATE(Resumen!F681,Resumen!H681)</f>
        <v/>
      </c>
    </row>
    <row r="684" spans="8:8" x14ac:dyDescent="0.2">
      <c r="H684" s="198" t="str">
        <f>CONCATENATE(Resumen!F682,Resumen!H682)</f>
        <v/>
      </c>
    </row>
    <row r="685" spans="8:8" x14ac:dyDescent="0.2">
      <c r="H685" s="198" t="str">
        <f>CONCATENATE(Resumen!F683,Resumen!H683)</f>
        <v/>
      </c>
    </row>
    <row r="686" spans="8:8" x14ac:dyDescent="0.2">
      <c r="H686" s="198" t="str">
        <f>CONCATENATE(Resumen!F684,Resumen!H684)</f>
        <v/>
      </c>
    </row>
    <row r="687" spans="8:8" x14ac:dyDescent="0.2">
      <c r="H687" s="198" t="str">
        <f>CONCATENATE(Resumen!F685,Resumen!H685)</f>
        <v/>
      </c>
    </row>
    <row r="688" spans="8:8" x14ac:dyDescent="0.2">
      <c r="H688" s="198" t="str">
        <f>CONCATENATE(Resumen!F686,Resumen!H686)</f>
        <v/>
      </c>
    </row>
    <row r="689" spans="8:8" x14ac:dyDescent="0.2">
      <c r="H689" s="198" t="str">
        <f>CONCATENATE(Resumen!F687,Resumen!H687)</f>
        <v/>
      </c>
    </row>
    <row r="690" spans="8:8" x14ac:dyDescent="0.2">
      <c r="H690" s="198" t="str">
        <f>CONCATENATE(Resumen!F688,Resumen!H688)</f>
        <v/>
      </c>
    </row>
    <row r="691" spans="8:8" x14ac:dyDescent="0.2">
      <c r="H691" s="198" t="str">
        <f>CONCATENATE(Resumen!F689,Resumen!H689)</f>
        <v/>
      </c>
    </row>
    <row r="692" spans="8:8" x14ac:dyDescent="0.2">
      <c r="H692" s="198" t="str">
        <f>CONCATENATE(Resumen!F690,Resumen!H690)</f>
        <v/>
      </c>
    </row>
    <row r="693" spans="8:8" x14ac:dyDescent="0.2">
      <c r="H693" s="198" t="str">
        <f>CONCATENATE(Resumen!F691,Resumen!H691)</f>
        <v/>
      </c>
    </row>
    <row r="694" spans="8:8" x14ac:dyDescent="0.2">
      <c r="H694" s="198" t="str">
        <f>CONCATENATE(Resumen!F692,Resumen!H692)</f>
        <v/>
      </c>
    </row>
    <row r="695" spans="8:8" x14ac:dyDescent="0.2">
      <c r="H695" s="198" t="str">
        <f>CONCATENATE(Resumen!F693,Resumen!H693)</f>
        <v/>
      </c>
    </row>
    <row r="696" spans="8:8" x14ac:dyDescent="0.2">
      <c r="H696" s="198" t="str">
        <f>CONCATENATE(Resumen!F694,Resumen!H694)</f>
        <v/>
      </c>
    </row>
    <row r="697" spans="8:8" x14ac:dyDescent="0.2">
      <c r="H697" s="198" t="str">
        <f>CONCATENATE(Resumen!F695,Resumen!H695)</f>
        <v/>
      </c>
    </row>
    <row r="698" spans="8:8" x14ac:dyDescent="0.2">
      <c r="H698" s="198" t="str">
        <f>CONCATENATE(Resumen!F696,Resumen!H696)</f>
        <v/>
      </c>
    </row>
    <row r="699" spans="8:8" x14ac:dyDescent="0.2">
      <c r="H699" s="198" t="str">
        <f>CONCATENATE(Resumen!F697,Resumen!H697)</f>
        <v/>
      </c>
    </row>
    <row r="700" spans="8:8" x14ac:dyDescent="0.2">
      <c r="H700" s="198" t="str">
        <f>CONCATENATE(Resumen!F698,Resumen!H698)</f>
        <v/>
      </c>
    </row>
    <row r="701" spans="8:8" x14ac:dyDescent="0.2">
      <c r="H701" s="198" t="str">
        <f>CONCATENATE(Resumen!F699,Resumen!H699)</f>
        <v/>
      </c>
    </row>
    <row r="702" spans="8:8" x14ac:dyDescent="0.2">
      <c r="H702" s="198" t="str">
        <f>CONCATENATE(Resumen!F700,Resumen!H700)</f>
        <v/>
      </c>
    </row>
    <row r="703" spans="8:8" x14ac:dyDescent="0.2">
      <c r="H703" s="198" t="str">
        <f>CONCATENATE(Resumen!F701,Resumen!H701)</f>
        <v/>
      </c>
    </row>
    <row r="704" spans="8:8" x14ac:dyDescent="0.2">
      <c r="H704" s="198" t="str">
        <f>CONCATENATE(Resumen!F702,Resumen!H702)</f>
        <v/>
      </c>
    </row>
    <row r="705" spans="8:8" x14ac:dyDescent="0.2">
      <c r="H705" s="198" t="str">
        <f>CONCATENATE(Resumen!F703,Resumen!H703)</f>
        <v/>
      </c>
    </row>
    <row r="706" spans="8:8" x14ac:dyDescent="0.2">
      <c r="H706" s="198" t="str">
        <f>CONCATENATE(Resumen!F704,Resumen!H704)</f>
        <v/>
      </c>
    </row>
    <row r="707" spans="8:8" x14ac:dyDescent="0.2">
      <c r="H707" s="198" t="str">
        <f>CONCATENATE(Resumen!F705,Resumen!H705)</f>
        <v/>
      </c>
    </row>
    <row r="708" spans="8:8" x14ac:dyDescent="0.2">
      <c r="H708" s="198" t="str">
        <f>CONCATENATE(Resumen!F706,Resumen!H706)</f>
        <v/>
      </c>
    </row>
    <row r="709" spans="8:8" x14ac:dyDescent="0.2">
      <c r="H709" s="198" t="str">
        <f>CONCATENATE(Resumen!F707,Resumen!H707)</f>
        <v/>
      </c>
    </row>
    <row r="710" spans="8:8" x14ac:dyDescent="0.2">
      <c r="H710" s="198" t="str">
        <f>CONCATENATE(Resumen!F708,Resumen!H708)</f>
        <v/>
      </c>
    </row>
    <row r="711" spans="8:8" x14ac:dyDescent="0.2">
      <c r="H711" s="198" t="str">
        <f>CONCATENATE(Resumen!F709,Resumen!H709)</f>
        <v/>
      </c>
    </row>
    <row r="712" spans="8:8" x14ac:dyDescent="0.2">
      <c r="H712" s="198" t="str">
        <f>CONCATENATE(Resumen!F710,Resumen!H710)</f>
        <v/>
      </c>
    </row>
    <row r="713" spans="8:8" x14ac:dyDescent="0.2">
      <c r="H713" s="198" t="str">
        <f>CONCATENATE(Resumen!F711,Resumen!H711)</f>
        <v/>
      </c>
    </row>
    <row r="714" spans="8:8" x14ac:dyDescent="0.2">
      <c r="H714" s="198" t="str">
        <f>CONCATENATE(Resumen!F712,Resumen!H712)</f>
        <v/>
      </c>
    </row>
    <row r="715" spans="8:8" x14ac:dyDescent="0.2">
      <c r="H715" s="198" t="str">
        <f>CONCATENATE(Resumen!F713,Resumen!H713)</f>
        <v/>
      </c>
    </row>
    <row r="716" spans="8:8" x14ac:dyDescent="0.2">
      <c r="H716" s="198" t="str">
        <f>CONCATENATE(Resumen!F714,Resumen!H714)</f>
        <v/>
      </c>
    </row>
    <row r="717" spans="8:8" x14ac:dyDescent="0.2">
      <c r="H717" s="198" t="str">
        <f>CONCATENATE(Resumen!F715,Resumen!H715)</f>
        <v/>
      </c>
    </row>
    <row r="718" spans="8:8" x14ac:dyDescent="0.2">
      <c r="H718" s="198" t="str">
        <f>CONCATENATE(Resumen!F716,Resumen!H716)</f>
        <v/>
      </c>
    </row>
    <row r="719" spans="8:8" x14ac:dyDescent="0.2">
      <c r="H719" s="198" t="str">
        <f>CONCATENATE(Resumen!F717,Resumen!H717)</f>
        <v/>
      </c>
    </row>
    <row r="720" spans="8:8" x14ac:dyDescent="0.2">
      <c r="H720" s="198" t="str">
        <f>CONCATENATE(Resumen!F718,Resumen!H718)</f>
        <v/>
      </c>
    </row>
    <row r="721" spans="8:8" x14ac:dyDescent="0.2">
      <c r="H721" s="198" t="str">
        <f>CONCATENATE(Resumen!F719,Resumen!H719)</f>
        <v/>
      </c>
    </row>
    <row r="722" spans="8:8" x14ac:dyDescent="0.2">
      <c r="H722" s="198" t="str">
        <f>CONCATENATE(Resumen!F720,Resumen!H720)</f>
        <v/>
      </c>
    </row>
    <row r="723" spans="8:8" x14ac:dyDescent="0.2">
      <c r="H723" s="198" t="str">
        <f>CONCATENATE(Resumen!F721,Resumen!H721)</f>
        <v/>
      </c>
    </row>
    <row r="724" spans="8:8" x14ac:dyDescent="0.2">
      <c r="H724" s="198" t="str">
        <f>CONCATENATE(Resumen!F722,Resumen!H722)</f>
        <v/>
      </c>
    </row>
    <row r="725" spans="8:8" x14ac:dyDescent="0.2">
      <c r="H725" s="198" t="str">
        <f>CONCATENATE(Resumen!F723,Resumen!H723)</f>
        <v/>
      </c>
    </row>
    <row r="726" spans="8:8" x14ac:dyDescent="0.2">
      <c r="H726" s="198" t="str">
        <f>CONCATENATE(Resumen!F724,Resumen!H724)</f>
        <v/>
      </c>
    </row>
    <row r="727" spans="8:8" x14ac:dyDescent="0.2">
      <c r="H727" s="198" t="str">
        <f>CONCATENATE(Resumen!F725,Resumen!H725)</f>
        <v/>
      </c>
    </row>
    <row r="728" spans="8:8" x14ac:dyDescent="0.2">
      <c r="H728" s="198" t="str">
        <f>CONCATENATE(Resumen!F726,Resumen!H726)</f>
        <v/>
      </c>
    </row>
    <row r="729" spans="8:8" x14ac:dyDescent="0.2">
      <c r="H729" s="198" t="str">
        <f>CONCATENATE(Resumen!F727,Resumen!H727)</f>
        <v/>
      </c>
    </row>
    <row r="730" spans="8:8" x14ac:dyDescent="0.2">
      <c r="H730" s="198" t="str">
        <f>CONCATENATE(Resumen!F728,Resumen!H728)</f>
        <v/>
      </c>
    </row>
    <row r="731" spans="8:8" x14ac:dyDescent="0.2">
      <c r="H731" s="198" t="str">
        <f>CONCATENATE(Resumen!F729,Resumen!H729)</f>
        <v/>
      </c>
    </row>
    <row r="732" spans="8:8" x14ac:dyDescent="0.2">
      <c r="H732" s="198" t="str">
        <f>CONCATENATE(Resumen!F730,Resumen!H730)</f>
        <v/>
      </c>
    </row>
    <row r="733" spans="8:8" x14ac:dyDescent="0.2">
      <c r="H733" s="198" t="str">
        <f>CONCATENATE(Resumen!F731,Resumen!H731)</f>
        <v/>
      </c>
    </row>
    <row r="734" spans="8:8" x14ac:dyDescent="0.2">
      <c r="H734" s="198" t="str">
        <f>CONCATENATE(Resumen!F732,Resumen!H732)</f>
        <v/>
      </c>
    </row>
    <row r="735" spans="8:8" x14ac:dyDescent="0.2">
      <c r="H735" s="198" t="str">
        <f>CONCATENATE(Resumen!F733,Resumen!H733)</f>
        <v/>
      </c>
    </row>
    <row r="736" spans="8:8" x14ac:dyDescent="0.2">
      <c r="H736" s="198" t="str">
        <f>CONCATENATE(Resumen!F734,Resumen!H734)</f>
        <v/>
      </c>
    </row>
    <row r="737" spans="8:8" x14ac:dyDescent="0.2">
      <c r="H737" s="198" t="str">
        <f>CONCATENATE(Resumen!F735,Resumen!H735)</f>
        <v/>
      </c>
    </row>
    <row r="738" spans="8:8" x14ac:dyDescent="0.2">
      <c r="H738" s="198" t="str">
        <f>CONCATENATE(Resumen!F736,Resumen!H736)</f>
        <v/>
      </c>
    </row>
    <row r="739" spans="8:8" x14ac:dyDescent="0.2">
      <c r="H739" s="198" t="str">
        <f>CONCATENATE(Resumen!F737,Resumen!H737)</f>
        <v/>
      </c>
    </row>
    <row r="740" spans="8:8" x14ac:dyDescent="0.2">
      <c r="H740" s="198" t="str">
        <f>CONCATENATE(Resumen!F738,Resumen!H738)</f>
        <v/>
      </c>
    </row>
    <row r="741" spans="8:8" x14ac:dyDescent="0.2">
      <c r="H741" s="198" t="str">
        <f>CONCATENATE(Resumen!F739,Resumen!H739)</f>
        <v/>
      </c>
    </row>
    <row r="742" spans="8:8" x14ac:dyDescent="0.2">
      <c r="H742" s="198" t="str">
        <f>CONCATENATE(Resumen!F740,Resumen!H740)</f>
        <v/>
      </c>
    </row>
    <row r="743" spans="8:8" x14ac:dyDescent="0.2">
      <c r="H743" s="198" t="str">
        <f>CONCATENATE(Resumen!F741,Resumen!H741)</f>
        <v/>
      </c>
    </row>
    <row r="744" spans="8:8" x14ac:dyDescent="0.2">
      <c r="H744" s="198" t="str">
        <f>CONCATENATE(Resumen!F742,Resumen!H742)</f>
        <v/>
      </c>
    </row>
    <row r="745" spans="8:8" x14ac:dyDescent="0.2">
      <c r="H745" s="198" t="str">
        <f>CONCATENATE(Resumen!F743,Resumen!H743)</f>
        <v/>
      </c>
    </row>
    <row r="746" spans="8:8" x14ac:dyDescent="0.2">
      <c r="H746" s="198" t="str">
        <f>CONCATENATE(Resumen!F744,Resumen!H744)</f>
        <v/>
      </c>
    </row>
    <row r="747" spans="8:8" x14ac:dyDescent="0.2">
      <c r="H747" s="198" t="str">
        <f>CONCATENATE(Resumen!F745,Resumen!H745)</f>
        <v/>
      </c>
    </row>
    <row r="748" spans="8:8" x14ac:dyDescent="0.2">
      <c r="H748" s="198" t="str">
        <f>CONCATENATE(Resumen!F746,Resumen!H746)</f>
        <v/>
      </c>
    </row>
    <row r="749" spans="8:8" x14ac:dyDescent="0.2">
      <c r="H749" s="198" t="str">
        <f>CONCATENATE(Resumen!F747,Resumen!H747)</f>
        <v/>
      </c>
    </row>
    <row r="750" spans="8:8" x14ac:dyDescent="0.2">
      <c r="H750" s="198" t="str">
        <f>CONCATENATE(Resumen!F748,Resumen!H748)</f>
        <v/>
      </c>
    </row>
    <row r="751" spans="8:8" x14ac:dyDescent="0.2">
      <c r="H751" s="198" t="str">
        <f>CONCATENATE(Resumen!F749,Resumen!H749)</f>
        <v/>
      </c>
    </row>
    <row r="752" spans="8:8" x14ac:dyDescent="0.2">
      <c r="H752" s="198" t="str">
        <f>CONCATENATE(Resumen!F750,Resumen!H750)</f>
        <v/>
      </c>
    </row>
    <row r="753" spans="8:8" x14ac:dyDescent="0.2">
      <c r="H753" s="198" t="str">
        <f>CONCATENATE(Resumen!F751,Resumen!H751)</f>
        <v/>
      </c>
    </row>
    <row r="754" spans="8:8" x14ac:dyDescent="0.2">
      <c r="H754" s="198" t="str">
        <f>CONCATENATE(Resumen!F752,Resumen!H752)</f>
        <v/>
      </c>
    </row>
    <row r="755" spans="8:8" x14ac:dyDescent="0.2">
      <c r="H755" s="198" t="str">
        <f>CONCATENATE(Resumen!F753,Resumen!H753)</f>
        <v/>
      </c>
    </row>
    <row r="756" spans="8:8" x14ac:dyDescent="0.2">
      <c r="H756" s="198" t="str">
        <f>CONCATENATE(Resumen!F754,Resumen!H754)</f>
        <v/>
      </c>
    </row>
    <row r="757" spans="8:8" x14ac:dyDescent="0.2">
      <c r="H757" s="198" t="str">
        <f>CONCATENATE(Resumen!F755,Resumen!H755)</f>
        <v/>
      </c>
    </row>
    <row r="758" spans="8:8" x14ac:dyDescent="0.2">
      <c r="H758" s="198" t="str">
        <f>CONCATENATE(Resumen!F756,Resumen!H756)</f>
        <v/>
      </c>
    </row>
    <row r="759" spans="8:8" x14ac:dyDescent="0.2">
      <c r="H759" s="198" t="str">
        <f>CONCATENATE(Resumen!F757,Resumen!H757)</f>
        <v/>
      </c>
    </row>
    <row r="760" spans="8:8" x14ac:dyDescent="0.2">
      <c r="H760" s="198" t="str">
        <f>CONCATENATE(Resumen!F758,Resumen!H758)</f>
        <v/>
      </c>
    </row>
    <row r="761" spans="8:8" x14ac:dyDescent="0.2">
      <c r="H761" s="198" t="str">
        <f>CONCATENATE(Resumen!F759,Resumen!H759)</f>
        <v/>
      </c>
    </row>
    <row r="762" spans="8:8" x14ac:dyDescent="0.2">
      <c r="H762" s="198" t="str">
        <f>CONCATENATE(Resumen!F760,Resumen!H760)</f>
        <v/>
      </c>
    </row>
    <row r="763" spans="8:8" x14ac:dyDescent="0.2">
      <c r="H763" s="198" t="str">
        <f>CONCATENATE(Resumen!F761,Resumen!H761)</f>
        <v/>
      </c>
    </row>
    <row r="764" spans="8:8" x14ac:dyDescent="0.2">
      <c r="H764" s="198" t="str">
        <f>CONCATENATE(Resumen!F762,Resumen!H762)</f>
        <v/>
      </c>
    </row>
    <row r="765" spans="8:8" x14ac:dyDescent="0.2">
      <c r="H765" s="198" t="str">
        <f>CONCATENATE(Resumen!F763,Resumen!H763)</f>
        <v/>
      </c>
    </row>
    <row r="766" spans="8:8" x14ac:dyDescent="0.2">
      <c r="H766" s="198" t="str">
        <f>CONCATENATE(Resumen!F764,Resumen!H764)</f>
        <v/>
      </c>
    </row>
    <row r="767" spans="8:8" x14ac:dyDescent="0.2">
      <c r="H767" s="198" t="str">
        <f>CONCATENATE(Resumen!F765,Resumen!H765)</f>
        <v/>
      </c>
    </row>
    <row r="768" spans="8:8" x14ac:dyDescent="0.2">
      <c r="H768" s="198" t="str">
        <f>CONCATENATE(Resumen!F766,Resumen!H766)</f>
        <v/>
      </c>
    </row>
    <row r="769" spans="8:8" x14ac:dyDescent="0.2">
      <c r="H769" s="198" t="str">
        <f>CONCATENATE(Resumen!F767,Resumen!H767)</f>
        <v/>
      </c>
    </row>
    <row r="770" spans="8:8" x14ac:dyDescent="0.2">
      <c r="H770" s="198" t="str">
        <f>CONCATENATE(Resumen!F768,Resumen!H768)</f>
        <v/>
      </c>
    </row>
    <row r="771" spans="8:8" x14ac:dyDescent="0.2">
      <c r="H771" s="198" t="str">
        <f>CONCATENATE(Resumen!F769,Resumen!H769)</f>
        <v/>
      </c>
    </row>
    <row r="772" spans="8:8" x14ac:dyDescent="0.2">
      <c r="H772" s="198" t="str">
        <f>CONCATENATE(Resumen!F770,Resumen!H770)</f>
        <v/>
      </c>
    </row>
    <row r="773" spans="8:8" x14ac:dyDescent="0.2">
      <c r="H773" s="198" t="str">
        <f>CONCATENATE(Resumen!F771,Resumen!H771)</f>
        <v/>
      </c>
    </row>
    <row r="774" spans="8:8" x14ac:dyDescent="0.2">
      <c r="H774" s="198" t="str">
        <f>CONCATENATE(Resumen!F772,Resumen!H772)</f>
        <v/>
      </c>
    </row>
    <row r="775" spans="8:8" x14ac:dyDescent="0.2">
      <c r="H775" s="198" t="str">
        <f>CONCATENATE(Resumen!F773,Resumen!H773)</f>
        <v/>
      </c>
    </row>
    <row r="776" spans="8:8" x14ac:dyDescent="0.2">
      <c r="H776" s="198" t="str">
        <f>CONCATENATE(Resumen!F774,Resumen!H774)</f>
        <v/>
      </c>
    </row>
    <row r="777" spans="8:8" x14ac:dyDescent="0.2">
      <c r="H777" s="198" t="str">
        <f>CONCATENATE(Resumen!F775,Resumen!H775)</f>
        <v/>
      </c>
    </row>
    <row r="778" spans="8:8" x14ac:dyDescent="0.2">
      <c r="H778" s="198" t="str">
        <f>CONCATENATE(Resumen!F776,Resumen!H776)</f>
        <v/>
      </c>
    </row>
    <row r="779" spans="8:8" x14ac:dyDescent="0.2">
      <c r="H779" s="198" t="str">
        <f>CONCATENATE(Resumen!F777,Resumen!H777)</f>
        <v/>
      </c>
    </row>
    <row r="780" spans="8:8" x14ac:dyDescent="0.2">
      <c r="H780" s="198" t="str">
        <f>CONCATENATE(Resumen!F778,Resumen!H778)</f>
        <v/>
      </c>
    </row>
    <row r="781" spans="8:8" x14ac:dyDescent="0.2">
      <c r="H781" s="198" t="str">
        <f>CONCATENATE(Resumen!F779,Resumen!H779)</f>
        <v/>
      </c>
    </row>
    <row r="782" spans="8:8" x14ac:dyDescent="0.2">
      <c r="H782" s="198" t="str">
        <f>CONCATENATE(Resumen!F780,Resumen!H780)</f>
        <v/>
      </c>
    </row>
    <row r="783" spans="8:8" x14ac:dyDescent="0.2">
      <c r="H783" s="198" t="str">
        <f>CONCATENATE(Resumen!F781,Resumen!H781)</f>
        <v/>
      </c>
    </row>
    <row r="784" spans="8:8" x14ac:dyDescent="0.2">
      <c r="H784" s="198" t="str">
        <f>CONCATENATE(Resumen!F782,Resumen!H782)</f>
        <v/>
      </c>
    </row>
    <row r="785" spans="8:8" x14ac:dyDescent="0.2">
      <c r="H785" s="198" t="str">
        <f>CONCATENATE(Resumen!F783,Resumen!H783)</f>
        <v/>
      </c>
    </row>
    <row r="786" spans="8:8" x14ac:dyDescent="0.2">
      <c r="H786" s="198" t="str">
        <f>CONCATENATE(Resumen!F784,Resumen!H784)</f>
        <v/>
      </c>
    </row>
    <row r="787" spans="8:8" x14ac:dyDescent="0.2">
      <c r="H787" s="198" t="str">
        <f>CONCATENATE(Resumen!F785,Resumen!H785)</f>
        <v/>
      </c>
    </row>
    <row r="788" spans="8:8" x14ac:dyDescent="0.2">
      <c r="H788" s="198" t="str">
        <f>CONCATENATE(Resumen!F786,Resumen!H786)</f>
        <v/>
      </c>
    </row>
    <row r="789" spans="8:8" x14ac:dyDescent="0.2">
      <c r="H789" s="198" t="str">
        <f>CONCATENATE(Resumen!F787,Resumen!H787)</f>
        <v/>
      </c>
    </row>
    <row r="790" spans="8:8" x14ac:dyDescent="0.2">
      <c r="H790" s="198" t="str">
        <f>CONCATENATE(Resumen!F788,Resumen!H788)</f>
        <v/>
      </c>
    </row>
    <row r="791" spans="8:8" x14ac:dyDescent="0.2">
      <c r="H791" s="198" t="str">
        <f>CONCATENATE(Resumen!F789,Resumen!H789)</f>
        <v/>
      </c>
    </row>
    <row r="792" spans="8:8" x14ac:dyDescent="0.2">
      <c r="H792" s="198" t="str">
        <f>CONCATENATE(Resumen!F790,Resumen!H790)</f>
        <v/>
      </c>
    </row>
    <row r="793" spans="8:8" x14ac:dyDescent="0.2">
      <c r="H793" s="198" t="str">
        <f>CONCATENATE(Resumen!F791,Resumen!H791)</f>
        <v/>
      </c>
    </row>
    <row r="794" spans="8:8" x14ac:dyDescent="0.2">
      <c r="H794" s="198" t="str">
        <f>CONCATENATE(Resumen!F792,Resumen!H792)</f>
        <v/>
      </c>
    </row>
    <row r="795" spans="8:8" x14ac:dyDescent="0.2">
      <c r="H795" s="198" t="str">
        <f>CONCATENATE(Resumen!F793,Resumen!H793)</f>
        <v/>
      </c>
    </row>
    <row r="796" spans="8:8" x14ac:dyDescent="0.2">
      <c r="H796" s="198" t="str">
        <f>CONCATENATE(Resumen!F794,Resumen!H794)</f>
        <v/>
      </c>
    </row>
    <row r="797" spans="8:8" x14ac:dyDescent="0.2">
      <c r="H797" s="198" t="str">
        <f>CONCATENATE(Resumen!F795,Resumen!H795)</f>
        <v/>
      </c>
    </row>
    <row r="798" spans="8:8" x14ac:dyDescent="0.2">
      <c r="H798" s="198" t="str">
        <f>CONCATENATE(Resumen!F796,Resumen!H796)</f>
        <v/>
      </c>
    </row>
    <row r="799" spans="8:8" x14ac:dyDescent="0.2">
      <c r="H799" s="198" t="str">
        <f>CONCATENATE(Resumen!F797,Resumen!H797)</f>
        <v/>
      </c>
    </row>
    <row r="800" spans="8:8" x14ac:dyDescent="0.2">
      <c r="H800" s="198" t="str">
        <f>CONCATENATE(Resumen!F798,Resumen!H798)</f>
        <v/>
      </c>
    </row>
    <row r="801" spans="8:8" x14ac:dyDescent="0.2">
      <c r="H801" s="198" t="str">
        <f>CONCATENATE(Resumen!F799,Resumen!H799)</f>
        <v/>
      </c>
    </row>
    <row r="802" spans="8:8" x14ac:dyDescent="0.2">
      <c r="H802" s="198" t="str">
        <f>CONCATENATE(Resumen!F800,Resumen!H800)</f>
        <v/>
      </c>
    </row>
    <row r="803" spans="8:8" x14ac:dyDescent="0.2">
      <c r="H803" s="198" t="str">
        <f>CONCATENATE(Resumen!F801,Resumen!H801)</f>
        <v/>
      </c>
    </row>
    <row r="804" spans="8:8" x14ac:dyDescent="0.2">
      <c r="H804" s="198" t="str">
        <f>CONCATENATE(Resumen!F802,Resumen!H802)</f>
        <v/>
      </c>
    </row>
    <row r="805" spans="8:8" x14ac:dyDescent="0.2">
      <c r="H805" s="198" t="str">
        <f>CONCATENATE(Resumen!F803,Resumen!H803)</f>
        <v/>
      </c>
    </row>
    <row r="806" spans="8:8" x14ac:dyDescent="0.2">
      <c r="H806" s="198" t="str">
        <f>CONCATENATE(Resumen!F804,Resumen!H804)</f>
        <v/>
      </c>
    </row>
    <row r="807" spans="8:8" x14ac:dyDescent="0.2">
      <c r="H807" s="198" t="str">
        <f>CONCATENATE(Resumen!F805,Resumen!H805)</f>
        <v/>
      </c>
    </row>
    <row r="808" spans="8:8" x14ac:dyDescent="0.2">
      <c r="H808" s="198" t="str">
        <f>CONCATENATE(Resumen!F806,Resumen!H806)</f>
        <v/>
      </c>
    </row>
    <row r="809" spans="8:8" x14ac:dyDescent="0.2">
      <c r="H809" s="198" t="str">
        <f>CONCATENATE(Resumen!F807,Resumen!H807)</f>
        <v/>
      </c>
    </row>
    <row r="810" spans="8:8" x14ac:dyDescent="0.2">
      <c r="H810" s="198" t="str">
        <f>CONCATENATE(Resumen!F808,Resumen!H808)</f>
        <v/>
      </c>
    </row>
    <row r="811" spans="8:8" x14ac:dyDescent="0.2">
      <c r="H811" s="198" t="str">
        <f>CONCATENATE(Resumen!F809,Resumen!H809)</f>
        <v/>
      </c>
    </row>
    <row r="812" spans="8:8" x14ac:dyDescent="0.2">
      <c r="H812" s="198" t="str">
        <f>CONCATENATE(Resumen!F810,Resumen!H810)</f>
        <v/>
      </c>
    </row>
    <row r="813" spans="8:8" x14ac:dyDescent="0.2">
      <c r="H813" s="198" t="str">
        <f>CONCATENATE(Resumen!F811,Resumen!H811)</f>
        <v/>
      </c>
    </row>
    <row r="814" spans="8:8" x14ac:dyDescent="0.2">
      <c r="H814" s="198" t="str">
        <f>CONCATENATE(Resumen!F812,Resumen!H812)</f>
        <v/>
      </c>
    </row>
    <row r="815" spans="8:8" x14ac:dyDescent="0.2">
      <c r="H815" s="198" t="str">
        <f>CONCATENATE(Resumen!F813,Resumen!H813)</f>
        <v/>
      </c>
    </row>
    <row r="816" spans="8:8" x14ac:dyDescent="0.2">
      <c r="H816" s="198" t="str">
        <f>CONCATENATE(Resumen!F814,Resumen!H814)</f>
        <v/>
      </c>
    </row>
    <row r="817" spans="8:8" x14ac:dyDescent="0.2">
      <c r="H817" s="198" t="str">
        <f>CONCATENATE(Resumen!F815,Resumen!H815)</f>
        <v/>
      </c>
    </row>
    <row r="818" spans="8:8" x14ac:dyDescent="0.2">
      <c r="H818" s="198" t="str">
        <f>CONCATENATE(Resumen!F816,Resumen!H816)</f>
        <v/>
      </c>
    </row>
    <row r="819" spans="8:8" x14ac:dyDescent="0.2">
      <c r="H819" s="198" t="str">
        <f>CONCATENATE(Resumen!F817,Resumen!H817)</f>
        <v/>
      </c>
    </row>
    <row r="820" spans="8:8" x14ac:dyDescent="0.2">
      <c r="H820" s="198" t="str">
        <f>CONCATENATE(Resumen!F818,Resumen!H818)</f>
        <v/>
      </c>
    </row>
    <row r="821" spans="8:8" x14ac:dyDescent="0.2">
      <c r="H821" s="198" t="str">
        <f>CONCATENATE(Resumen!F819,Resumen!H819)</f>
        <v/>
      </c>
    </row>
    <row r="822" spans="8:8" x14ac:dyDescent="0.2">
      <c r="H822" s="198" t="str">
        <f>CONCATENATE(Resumen!F820,Resumen!H820)</f>
        <v/>
      </c>
    </row>
    <row r="823" spans="8:8" x14ac:dyDescent="0.2">
      <c r="H823" s="198" t="str">
        <f>CONCATENATE(Resumen!F821,Resumen!H821)</f>
        <v/>
      </c>
    </row>
    <row r="824" spans="8:8" x14ac:dyDescent="0.2">
      <c r="H824" s="198" t="str">
        <f>CONCATENATE(Resumen!F822,Resumen!H822)</f>
        <v/>
      </c>
    </row>
    <row r="825" spans="8:8" x14ac:dyDescent="0.2">
      <c r="H825" s="198" t="str">
        <f>CONCATENATE(Resumen!F823,Resumen!H823)</f>
        <v/>
      </c>
    </row>
    <row r="826" spans="8:8" x14ac:dyDescent="0.2">
      <c r="H826" s="198" t="str">
        <f>CONCATENATE(Resumen!F824,Resumen!H824)</f>
        <v/>
      </c>
    </row>
    <row r="827" spans="8:8" x14ac:dyDescent="0.2">
      <c r="H827" s="198" t="str">
        <f>CONCATENATE(Resumen!F825,Resumen!H825)</f>
        <v/>
      </c>
    </row>
    <row r="828" spans="8:8" x14ac:dyDescent="0.2">
      <c r="H828" s="198" t="str">
        <f>CONCATENATE(Resumen!F826,Resumen!H826)</f>
        <v/>
      </c>
    </row>
    <row r="829" spans="8:8" x14ac:dyDescent="0.2">
      <c r="H829" s="198" t="str">
        <f>CONCATENATE(Resumen!F827,Resumen!H827)</f>
        <v/>
      </c>
    </row>
    <row r="830" spans="8:8" x14ac:dyDescent="0.2">
      <c r="H830" s="198" t="str">
        <f>CONCATENATE(Resumen!F828,Resumen!H828)</f>
        <v/>
      </c>
    </row>
    <row r="831" spans="8:8" x14ac:dyDescent="0.2">
      <c r="H831" s="198" t="str">
        <f>CONCATENATE(Resumen!F829,Resumen!H829)</f>
        <v/>
      </c>
    </row>
    <row r="832" spans="8:8" x14ac:dyDescent="0.2">
      <c r="H832" s="198" t="str">
        <f>CONCATENATE(Resumen!F830,Resumen!H830)</f>
        <v/>
      </c>
    </row>
    <row r="833" spans="8:8" x14ac:dyDescent="0.2">
      <c r="H833" s="198" t="str">
        <f>CONCATENATE(Resumen!F831,Resumen!H831)</f>
        <v/>
      </c>
    </row>
    <row r="834" spans="8:8" x14ac:dyDescent="0.2">
      <c r="H834" s="198" t="str">
        <f>CONCATENATE(Resumen!F832,Resumen!H832)</f>
        <v/>
      </c>
    </row>
    <row r="835" spans="8:8" x14ac:dyDescent="0.2">
      <c r="H835" s="198" t="str">
        <f>CONCATENATE(Resumen!F833,Resumen!H833)</f>
        <v/>
      </c>
    </row>
    <row r="836" spans="8:8" x14ac:dyDescent="0.2">
      <c r="H836" s="198" t="str">
        <f>CONCATENATE(Resumen!F834,Resumen!H834)</f>
        <v/>
      </c>
    </row>
    <row r="837" spans="8:8" x14ac:dyDescent="0.2">
      <c r="H837" s="198" t="str">
        <f>CONCATENATE(Resumen!F835,Resumen!H835)</f>
        <v/>
      </c>
    </row>
    <row r="838" spans="8:8" x14ac:dyDescent="0.2">
      <c r="H838" s="198" t="str">
        <f>CONCATENATE(Resumen!F836,Resumen!H836)</f>
        <v/>
      </c>
    </row>
    <row r="839" spans="8:8" x14ac:dyDescent="0.2">
      <c r="H839" s="198" t="str">
        <f>CONCATENATE(Resumen!F837,Resumen!H837)</f>
        <v/>
      </c>
    </row>
    <row r="840" spans="8:8" x14ac:dyDescent="0.2">
      <c r="H840" s="198" t="str">
        <f>CONCATENATE(Resumen!F838,Resumen!H838)</f>
        <v/>
      </c>
    </row>
    <row r="841" spans="8:8" x14ac:dyDescent="0.2">
      <c r="H841" s="198" t="str">
        <f>CONCATENATE(Resumen!F839,Resumen!H839)</f>
        <v/>
      </c>
    </row>
    <row r="842" spans="8:8" x14ac:dyDescent="0.2">
      <c r="H842" s="198" t="str">
        <f>CONCATENATE(Resumen!F840,Resumen!H840)</f>
        <v/>
      </c>
    </row>
    <row r="843" spans="8:8" x14ac:dyDescent="0.2">
      <c r="H843" s="198" t="str">
        <f>CONCATENATE(Resumen!F841,Resumen!H841)</f>
        <v/>
      </c>
    </row>
    <row r="844" spans="8:8" x14ac:dyDescent="0.2">
      <c r="H844" s="198" t="str">
        <f>CONCATENATE(Resumen!F842,Resumen!H842)</f>
        <v/>
      </c>
    </row>
    <row r="845" spans="8:8" x14ac:dyDescent="0.2">
      <c r="H845" s="198" t="str">
        <f>CONCATENATE(Resumen!F843,Resumen!H843)</f>
        <v/>
      </c>
    </row>
    <row r="846" spans="8:8" x14ac:dyDescent="0.2">
      <c r="H846" s="198" t="str">
        <f>CONCATENATE(Resumen!F844,Resumen!H844)</f>
        <v/>
      </c>
    </row>
    <row r="847" spans="8:8" x14ac:dyDescent="0.2">
      <c r="H847" s="198" t="str">
        <f>CONCATENATE(Resumen!F845,Resumen!H845)</f>
        <v/>
      </c>
    </row>
    <row r="848" spans="8:8" x14ac:dyDescent="0.2">
      <c r="H848" s="198" t="str">
        <f>CONCATENATE(Resumen!F846,Resumen!H846)</f>
        <v/>
      </c>
    </row>
    <row r="849" spans="8:8" x14ac:dyDescent="0.2">
      <c r="H849" s="198" t="str">
        <f>CONCATENATE(Resumen!F847,Resumen!H847)</f>
        <v/>
      </c>
    </row>
    <row r="850" spans="8:8" x14ac:dyDescent="0.2">
      <c r="H850" s="198" t="str">
        <f>CONCATENATE(Resumen!F848,Resumen!H848)</f>
        <v/>
      </c>
    </row>
    <row r="851" spans="8:8" x14ac:dyDescent="0.2">
      <c r="H851" s="198" t="str">
        <f>CONCATENATE(Resumen!F849,Resumen!H849)</f>
        <v/>
      </c>
    </row>
    <row r="852" spans="8:8" x14ac:dyDescent="0.2">
      <c r="H852" s="198" t="str">
        <f>CONCATENATE(Resumen!F850,Resumen!H850)</f>
        <v/>
      </c>
    </row>
    <row r="853" spans="8:8" x14ac:dyDescent="0.2">
      <c r="H853" s="198" t="str">
        <f>CONCATENATE(Resumen!F851,Resumen!H851)</f>
        <v/>
      </c>
    </row>
    <row r="854" spans="8:8" x14ac:dyDescent="0.2">
      <c r="H854" s="198" t="str">
        <f>CONCATENATE(Resumen!F852,Resumen!H852)</f>
        <v/>
      </c>
    </row>
    <row r="855" spans="8:8" x14ac:dyDescent="0.2">
      <c r="H855" s="198" t="str">
        <f>CONCATENATE(Resumen!F853,Resumen!H853)</f>
        <v/>
      </c>
    </row>
    <row r="856" spans="8:8" x14ac:dyDescent="0.2">
      <c r="H856" s="198" t="str">
        <f>CONCATENATE(Resumen!F854,Resumen!H854)</f>
        <v/>
      </c>
    </row>
    <row r="857" spans="8:8" x14ac:dyDescent="0.2">
      <c r="H857" s="198" t="str">
        <f>CONCATENATE(Resumen!F855,Resumen!H855)</f>
        <v/>
      </c>
    </row>
    <row r="858" spans="8:8" x14ac:dyDescent="0.2">
      <c r="H858" s="198" t="str">
        <f>CONCATENATE(Resumen!F856,Resumen!H856)</f>
        <v/>
      </c>
    </row>
    <row r="859" spans="8:8" x14ac:dyDescent="0.2">
      <c r="H859" s="198" t="str">
        <f>CONCATENATE(Resumen!F857,Resumen!H857)</f>
        <v/>
      </c>
    </row>
    <row r="860" spans="8:8" x14ac:dyDescent="0.2">
      <c r="H860" s="198" t="str">
        <f>CONCATENATE(Resumen!F858,Resumen!H858)</f>
        <v/>
      </c>
    </row>
    <row r="861" spans="8:8" x14ac:dyDescent="0.2">
      <c r="H861" s="198" t="str">
        <f>CONCATENATE(Resumen!F859,Resumen!H859)</f>
        <v/>
      </c>
    </row>
    <row r="862" spans="8:8" x14ac:dyDescent="0.2">
      <c r="H862" s="198" t="str">
        <f>CONCATENATE(Resumen!F860,Resumen!H860)</f>
        <v/>
      </c>
    </row>
    <row r="863" spans="8:8" x14ac:dyDescent="0.2">
      <c r="H863" s="198" t="str">
        <f>CONCATENATE(Resumen!F861,Resumen!H861)</f>
        <v/>
      </c>
    </row>
    <row r="864" spans="8:8" x14ac:dyDescent="0.2">
      <c r="H864" s="198" t="str">
        <f>CONCATENATE(Resumen!F862,Resumen!H862)</f>
        <v/>
      </c>
    </row>
    <row r="865" spans="8:8" x14ac:dyDescent="0.2">
      <c r="H865" s="198" t="str">
        <f>CONCATENATE(Resumen!F863,Resumen!H863)</f>
        <v/>
      </c>
    </row>
    <row r="866" spans="8:8" x14ac:dyDescent="0.2">
      <c r="H866" s="198" t="str">
        <f>CONCATENATE(Resumen!F864,Resumen!H864)</f>
        <v/>
      </c>
    </row>
    <row r="867" spans="8:8" x14ac:dyDescent="0.2">
      <c r="H867" s="198" t="str">
        <f>CONCATENATE(Resumen!F865,Resumen!H865)</f>
        <v/>
      </c>
    </row>
    <row r="868" spans="8:8" x14ac:dyDescent="0.2">
      <c r="H868" s="198" t="str">
        <f>CONCATENATE(Resumen!F866,Resumen!H866)</f>
        <v/>
      </c>
    </row>
    <row r="869" spans="8:8" x14ac:dyDescent="0.2">
      <c r="H869" s="198" t="str">
        <f>CONCATENATE(Resumen!F867,Resumen!H867)</f>
        <v/>
      </c>
    </row>
    <row r="870" spans="8:8" x14ac:dyDescent="0.2">
      <c r="H870" s="198" t="str">
        <f>CONCATENATE(Resumen!F868,Resumen!H868)</f>
        <v/>
      </c>
    </row>
    <row r="871" spans="8:8" x14ac:dyDescent="0.2">
      <c r="H871" s="198" t="str">
        <f>CONCATENATE(Resumen!F869,Resumen!H869)</f>
        <v/>
      </c>
    </row>
    <row r="872" spans="8:8" x14ac:dyDescent="0.2">
      <c r="H872" s="198" t="str">
        <f>CONCATENATE(Resumen!F870,Resumen!H870)</f>
        <v/>
      </c>
    </row>
    <row r="873" spans="8:8" x14ac:dyDescent="0.2">
      <c r="H873" s="198" t="str">
        <f>CONCATENATE(Resumen!F871,Resumen!H871)</f>
        <v/>
      </c>
    </row>
    <row r="874" spans="8:8" x14ac:dyDescent="0.2">
      <c r="H874" s="198" t="str">
        <f>CONCATENATE(Resumen!F872,Resumen!H872)</f>
        <v/>
      </c>
    </row>
    <row r="875" spans="8:8" x14ac:dyDescent="0.2">
      <c r="H875" s="198" t="str">
        <f>CONCATENATE(Resumen!F873,Resumen!H873)</f>
        <v/>
      </c>
    </row>
    <row r="876" spans="8:8" x14ac:dyDescent="0.2">
      <c r="H876" s="198" t="str">
        <f>CONCATENATE(Resumen!F874,Resumen!H874)</f>
        <v/>
      </c>
    </row>
    <row r="877" spans="8:8" x14ac:dyDescent="0.2">
      <c r="H877" s="198" t="str">
        <f>CONCATENATE(Resumen!F875,Resumen!H875)</f>
        <v/>
      </c>
    </row>
    <row r="878" spans="8:8" x14ac:dyDescent="0.2">
      <c r="H878" s="198" t="str">
        <f>CONCATENATE(Resumen!F876,Resumen!H876)</f>
        <v/>
      </c>
    </row>
    <row r="879" spans="8:8" x14ac:dyDescent="0.2">
      <c r="H879" s="198" t="str">
        <f>CONCATENATE(Resumen!F877,Resumen!H877)</f>
        <v/>
      </c>
    </row>
    <row r="880" spans="8:8" x14ac:dyDescent="0.2">
      <c r="H880" s="198" t="str">
        <f>CONCATENATE(Resumen!F878,Resumen!H878)</f>
        <v/>
      </c>
    </row>
    <row r="881" spans="8:8" x14ac:dyDescent="0.2">
      <c r="H881" s="198" t="str">
        <f>CONCATENATE(Resumen!F879,Resumen!H879)</f>
        <v/>
      </c>
    </row>
    <row r="882" spans="8:8" x14ac:dyDescent="0.2">
      <c r="H882" s="198" t="str">
        <f>CONCATENATE(Resumen!F880,Resumen!H880)</f>
        <v/>
      </c>
    </row>
    <row r="883" spans="8:8" x14ac:dyDescent="0.2">
      <c r="H883" s="198" t="str">
        <f>CONCATENATE(Resumen!F881,Resumen!H881)</f>
        <v/>
      </c>
    </row>
    <row r="884" spans="8:8" x14ac:dyDescent="0.2">
      <c r="H884" s="198" t="str">
        <f>CONCATENATE(Resumen!F882,Resumen!H882)</f>
        <v/>
      </c>
    </row>
    <row r="885" spans="8:8" x14ac:dyDescent="0.2">
      <c r="H885" s="198" t="str">
        <f>CONCATENATE(Resumen!F883,Resumen!H883)</f>
        <v/>
      </c>
    </row>
    <row r="886" spans="8:8" x14ac:dyDescent="0.2">
      <c r="H886" s="198" t="str">
        <f>CONCATENATE(Resumen!F884,Resumen!H884)</f>
        <v/>
      </c>
    </row>
    <row r="887" spans="8:8" x14ac:dyDescent="0.2">
      <c r="H887" s="198" t="str">
        <f>CONCATENATE(Resumen!F885,Resumen!H885)</f>
        <v/>
      </c>
    </row>
    <row r="888" spans="8:8" x14ac:dyDescent="0.2">
      <c r="H888" s="198" t="str">
        <f>CONCATENATE(Resumen!F886,Resumen!H886)</f>
        <v/>
      </c>
    </row>
    <row r="889" spans="8:8" x14ac:dyDescent="0.2">
      <c r="H889" s="198" t="str">
        <f>CONCATENATE(Resumen!F887,Resumen!H887)</f>
        <v/>
      </c>
    </row>
    <row r="890" spans="8:8" x14ac:dyDescent="0.2">
      <c r="H890" s="198" t="str">
        <f>CONCATENATE(Resumen!F888,Resumen!H888)</f>
        <v/>
      </c>
    </row>
    <row r="891" spans="8:8" x14ac:dyDescent="0.2">
      <c r="H891" s="198" t="str">
        <f>CONCATENATE(Resumen!F889,Resumen!H889)</f>
        <v/>
      </c>
    </row>
    <row r="892" spans="8:8" x14ac:dyDescent="0.2">
      <c r="H892" s="198" t="str">
        <f>CONCATENATE(Resumen!F890,Resumen!H890)</f>
        <v/>
      </c>
    </row>
    <row r="893" spans="8:8" x14ac:dyDescent="0.2">
      <c r="H893" s="198" t="str">
        <f>CONCATENATE(Resumen!F891,Resumen!H891)</f>
        <v/>
      </c>
    </row>
    <row r="894" spans="8:8" x14ac:dyDescent="0.2">
      <c r="H894" s="198" t="str">
        <f>CONCATENATE(Resumen!F892,Resumen!H892)</f>
        <v/>
      </c>
    </row>
    <row r="895" spans="8:8" x14ac:dyDescent="0.2">
      <c r="H895" s="198" t="str">
        <f>CONCATENATE(Resumen!F893,Resumen!H893)</f>
        <v/>
      </c>
    </row>
    <row r="896" spans="8:8" x14ac:dyDescent="0.2">
      <c r="H896" s="198" t="str">
        <f>CONCATENATE(Resumen!F894,Resumen!H894)</f>
        <v/>
      </c>
    </row>
    <row r="897" spans="8:8" x14ac:dyDescent="0.2">
      <c r="H897" s="198" t="str">
        <f>CONCATENATE(Resumen!F895,Resumen!H895)</f>
        <v/>
      </c>
    </row>
    <row r="898" spans="8:8" x14ac:dyDescent="0.2">
      <c r="H898" s="198" t="str">
        <f>CONCATENATE(Resumen!F896,Resumen!H896)</f>
        <v/>
      </c>
    </row>
    <row r="899" spans="8:8" x14ac:dyDescent="0.2">
      <c r="H899" s="198" t="str">
        <f>CONCATENATE(Resumen!F897,Resumen!H897)</f>
        <v/>
      </c>
    </row>
    <row r="900" spans="8:8" x14ac:dyDescent="0.2">
      <c r="H900" s="198" t="str">
        <f>CONCATENATE(Resumen!F898,Resumen!H898)</f>
        <v/>
      </c>
    </row>
    <row r="901" spans="8:8" x14ac:dyDescent="0.2">
      <c r="H901" s="198" t="str">
        <f>CONCATENATE(Resumen!F899,Resumen!H899)</f>
        <v/>
      </c>
    </row>
    <row r="902" spans="8:8" x14ac:dyDescent="0.2">
      <c r="H902" s="198" t="str">
        <f>CONCATENATE(Resumen!F900,Resumen!H900)</f>
        <v/>
      </c>
    </row>
    <row r="903" spans="8:8" x14ac:dyDescent="0.2">
      <c r="H903" s="198" t="str">
        <f>CONCATENATE(Resumen!F901,Resumen!H901)</f>
        <v/>
      </c>
    </row>
    <row r="904" spans="8:8" x14ac:dyDescent="0.2">
      <c r="H904" s="198" t="str">
        <f>CONCATENATE(Resumen!F902,Resumen!H902)</f>
        <v/>
      </c>
    </row>
    <row r="905" spans="8:8" x14ac:dyDescent="0.2">
      <c r="H905" s="198" t="str">
        <f>CONCATENATE(Resumen!F903,Resumen!H903)</f>
        <v/>
      </c>
    </row>
    <row r="906" spans="8:8" x14ac:dyDescent="0.2">
      <c r="H906" s="198" t="str">
        <f>CONCATENATE(Resumen!F904,Resumen!H904)</f>
        <v/>
      </c>
    </row>
    <row r="907" spans="8:8" x14ac:dyDescent="0.2">
      <c r="H907" s="198" t="str">
        <f>CONCATENATE(Resumen!F905,Resumen!H905)</f>
        <v/>
      </c>
    </row>
    <row r="908" spans="8:8" x14ac:dyDescent="0.2">
      <c r="H908" s="198" t="str">
        <f>CONCATENATE(Resumen!F906,Resumen!H906)</f>
        <v/>
      </c>
    </row>
    <row r="909" spans="8:8" x14ac:dyDescent="0.2">
      <c r="H909" s="198" t="str">
        <f>CONCATENATE(Resumen!F907,Resumen!H907)</f>
        <v/>
      </c>
    </row>
    <row r="910" spans="8:8" x14ac:dyDescent="0.2">
      <c r="H910" s="198" t="str">
        <f>CONCATENATE(Resumen!F908,Resumen!H908)</f>
        <v/>
      </c>
    </row>
    <row r="911" spans="8:8" x14ac:dyDescent="0.2">
      <c r="H911" s="198" t="str">
        <f>CONCATENATE(Resumen!F909,Resumen!H909)</f>
        <v/>
      </c>
    </row>
    <row r="912" spans="8:8" x14ac:dyDescent="0.2">
      <c r="H912" s="198" t="str">
        <f>CONCATENATE(Resumen!F910,Resumen!H910)</f>
        <v/>
      </c>
    </row>
    <row r="913" spans="8:8" x14ac:dyDescent="0.2">
      <c r="H913" s="198" t="str">
        <f>CONCATENATE(Resumen!F911,Resumen!H911)</f>
        <v/>
      </c>
    </row>
    <row r="914" spans="8:8" x14ac:dyDescent="0.2">
      <c r="H914" s="198" t="str">
        <f>CONCATENATE(Resumen!F912,Resumen!H912)</f>
        <v/>
      </c>
    </row>
    <row r="915" spans="8:8" x14ac:dyDescent="0.2">
      <c r="H915" s="198" t="str">
        <f>CONCATENATE(Resumen!F913,Resumen!H913)</f>
        <v/>
      </c>
    </row>
    <row r="916" spans="8:8" x14ac:dyDescent="0.2">
      <c r="H916" s="198" t="str">
        <f>CONCATENATE(Resumen!F914,Resumen!H914)</f>
        <v/>
      </c>
    </row>
    <row r="917" spans="8:8" x14ac:dyDescent="0.2">
      <c r="H917" s="198" t="str">
        <f>CONCATENATE(Resumen!F915,Resumen!H915)</f>
        <v/>
      </c>
    </row>
    <row r="918" spans="8:8" x14ac:dyDescent="0.2">
      <c r="H918" s="198" t="str">
        <f>CONCATENATE(Resumen!F916,Resumen!H916)</f>
        <v/>
      </c>
    </row>
    <row r="919" spans="8:8" x14ac:dyDescent="0.2">
      <c r="H919" s="198" t="str">
        <f>CONCATENATE(Resumen!F917,Resumen!H917)</f>
        <v/>
      </c>
    </row>
    <row r="920" spans="8:8" x14ac:dyDescent="0.2">
      <c r="H920" s="198" t="str">
        <f>CONCATENATE(Resumen!F918,Resumen!H918)</f>
        <v/>
      </c>
    </row>
    <row r="921" spans="8:8" x14ac:dyDescent="0.2">
      <c r="H921" s="198" t="str">
        <f>CONCATENATE(Resumen!F919,Resumen!H919)</f>
        <v/>
      </c>
    </row>
    <row r="922" spans="8:8" x14ac:dyDescent="0.2">
      <c r="H922" s="198" t="str">
        <f>CONCATENATE(Resumen!F920,Resumen!H920)</f>
        <v/>
      </c>
    </row>
    <row r="923" spans="8:8" x14ac:dyDescent="0.2">
      <c r="H923" s="198" t="str">
        <f>CONCATENATE(Resumen!F921,Resumen!H921)</f>
        <v/>
      </c>
    </row>
    <row r="924" spans="8:8" x14ac:dyDescent="0.2">
      <c r="H924" s="198" t="str">
        <f>CONCATENATE(Resumen!F922,Resumen!H922)</f>
        <v/>
      </c>
    </row>
    <row r="925" spans="8:8" x14ac:dyDescent="0.2">
      <c r="H925" s="198" t="str">
        <f>CONCATENATE(Resumen!F923,Resumen!H923)</f>
        <v/>
      </c>
    </row>
    <row r="926" spans="8:8" x14ac:dyDescent="0.2">
      <c r="H926" s="198" t="str">
        <f>CONCATENATE(Resumen!F924,Resumen!H924)</f>
        <v/>
      </c>
    </row>
    <row r="927" spans="8:8" x14ac:dyDescent="0.2">
      <c r="H927" s="198" t="str">
        <f>CONCATENATE(Resumen!F925,Resumen!H925)</f>
        <v/>
      </c>
    </row>
    <row r="928" spans="8:8" x14ac:dyDescent="0.2">
      <c r="H928" s="198" t="str">
        <f>CONCATENATE(Resumen!F926,Resumen!H926)</f>
        <v/>
      </c>
    </row>
    <row r="929" spans="8:8" x14ac:dyDescent="0.2">
      <c r="H929" s="198" t="str">
        <f>CONCATENATE(Resumen!F927,Resumen!H927)</f>
        <v/>
      </c>
    </row>
    <row r="930" spans="8:8" x14ac:dyDescent="0.2">
      <c r="H930" s="198" t="str">
        <f>CONCATENATE(Resumen!F928,Resumen!H928)</f>
        <v/>
      </c>
    </row>
    <row r="931" spans="8:8" x14ac:dyDescent="0.2">
      <c r="H931" s="198" t="str">
        <f>CONCATENATE(Resumen!F929,Resumen!H929)</f>
        <v/>
      </c>
    </row>
    <row r="932" spans="8:8" x14ac:dyDescent="0.2">
      <c r="H932" s="198" t="str">
        <f>CONCATENATE(Resumen!F930,Resumen!H930)</f>
        <v/>
      </c>
    </row>
    <row r="933" spans="8:8" x14ac:dyDescent="0.2">
      <c r="H933" s="198" t="str">
        <f>CONCATENATE(Resumen!F931,Resumen!H931)</f>
        <v/>
      </c>
    </row>
    <row r="934" spans="8:8" x14ac:dyDescent="0.2">
      <c r="H934" s="198" t="str">
        <f>CONCATENATE(Resumen!F932,Resumen!H932)</f>
        <v/>
      </c>
    </row>
    <row r="935" spans="8:8" x14ac:dyDescent="0.2">
      <c r="H935" s="198" t="str">
        <f>CONCATENATE(Resumen!F933,Resumen!H933)</f>
        <v/>
      </c>
    </row>
    <row r="936" spans="8:8" x14ac:dyDescent="0.2">
      <c r="H936" s="198" t="str">
        <f>CONCATENATE(Resumen!F934,Resumen!H934)</f>
        <v/>
      </c>
    </row>
    <row r="937" spans="8:8" x14ac:dyDescent="0.2">
      <c r="H937" s="198" t="str">
        <f>CONCATENATE(Resumen!F935,Resumen!H935)</f>
        <v/>
      </c>
    </row>
    <row r="938" spans="8:8" x14ac:dyDescent="0.2">
      <c r="H938" s="198" t="str">
        <f>CONCATENATE(Resumen!F936,Resumen!H936)</f>
        <v/>
      </c>
    </row>
    <row r="939" spans="8:8" x14ac:dyDescent="0.2">
      <c r="H939" s="198" t="str">
        <f>CONCATENATE(Resumen!F937,Resumen!H937)</f>
        <v/>
      </c>
    </row>
    <row r="940" spans="8:8" x14ac:dyDescent="0.2">
      <c r="H940" s="198" t="str">
        <f>CONCATENATE(Resumen!F938,Resumen!H938)</f>
        <v/>
      </c>
    </row>
    <row r="941" spans="8:8" x14ac:dyDescent="0.2">
      <c r="H941" s="198" t="str">
        <f>CONCATENATE(Resumen!F939,Resumen!H939)</f>
        <v/>
      </c>
    </row>
    <row r="942" spans="8:8" x14ac:dyDescent="0.2">
      <c r="H942" s="198" t="str">
        <f>CONCATENATE(Resumen!F940,Resumen!H940)</f>
        <v/>
      </c>
    </row>
    <row r="943" spans="8:8" x14ac:dyDescent="0.2">
      <c r="H943" s="198" t="str">
        <f>CONCATENATE(Resumen!F941,Resumen!H941)</f>
        <v/>
      </c>
    </row>
    <row r="944" spans="8:8" x14ac:dyDescent="0.2">
      <c r="H944" s="198" t="str">
        <f>CONCATENATE(Resumen!F942,Resumen!H942)</f>
        <v/>
      </c>
    </row>
    <row r="945" spans="8:8" x14ac:dyDescent="0.2">
      <c r="H945" s="198" t="str">
        <f>CONCATENATE(Resumen!F943,Resumen!H943)</f>
        <v/>
      </c>
    </row>
    <row r="946" spans="8:8" x14ac:dyDescent="0.2">
      <c r="H946" s="198" t="str">
        <f>CONCATENATE(Resumen!F944,Resumen!H944)</f>
        <v/>
      </c>
    </row>
    <row r="947" spans="8:8" x14ac:dyDescent="0.2">
      <c r="H947" s="198" t="str">
        <f>CONCATENATE(Resumen!F945,Resumen!H945)</f>
        <v/>
      </c>
    </row>
    <row r="948" spans="8:8" x14ac:dyDescent="0.2">
      <c r="H948" s="198" t="str">
        <f>CONCATENATE(Resumen!F946,Resumen!H946)</f>
        <v/>
      </c>
    </row>
    <row r="949" spans="8:8" x14ac:dyDescent="0.2">
      <c r="H949" s="198" t="str">
        <f>CONCATENATE(Resumen!F947,Resumen!H947)</f>
        <v/>
      </c>
    </row>
    <row r="950" spans="8:8" x14ac:dyDescent="0.2">
      <c r="H950" s="198" t="str">
        <f>CONCATENATE(Resumen!F948,Resumen!H948)</f>
        <v/>
      </c>
    </row>
    <row r="951" spans="8:8" x14ac:dyDescent="0.2">
      <c r="H951" s="198" t="str">
        <f>CONCATENATE(Resumen!F949,Resumen!H949)</f>
        <v/>
      </c>
    </row>
    <row r="952" spans="8:8" x14ac:dyDescent="0.2">
      <c r="H952" s="198" t="str">
        <f>CONCATENATE(Resumen!F950,Resumen!H950)</f>
        <v/>
      </c>
    </row>
    <row r="953" spans="8:8" x14ac:dyDescent="0.2">
      <c r="H953" s="198" t="str">
        <f>CONCATENATE(Resumen!F951,Resumen!H951)</f>
        <v/>
      </c>
    </row>
    <row r="954" spans="8:8" x14ac:dyDescent="0.2">
      <c r="H954" s="198" t="str">
        <f>CONCATENATE(Resumen!F952,Resumen!H952)</f>
        <v/>
      </c>
    </row>
    <row r="955" spans="8:8" x14ac:dyDescent="0.2">
      <c r="H955" s="198" t="str">
        <f>CONCATENATE(Resumen!F953,Resumen!H953)</f>
        <v/>
      </c>
    </row>
    <row r="956" spans="8:8" x14ac:dyDescent="0.2">
      <c r="H956" s="198" t="str">
        <f>CONCATENATE(Resumen!F954,Resumen!H954)</f>
        <v/>
      </c>
    </row>
    <row r="957" spans="8:8" x14ac:dyDescent="0.2">
      <c r="H957" s="198" t="str">
        <f>CONCATENATE(Resumen!F955,Resumen!H955)</f>
        <v/>
      </c>
    </row>
    <row r="958" spans="8:8" x14ac:dyDescent="0.2">
      <c r="H958" s="198" t="str">
        <f>CONCATENATE(Resumen!F956,Resumen!H956)</f>
        <v/>
      </c>
    </row>
    <row r="959" spans="8:8" x14ac:dyDescent="0.2">
      <c r="H959" s="198" t="str">
        <f>CONCATENATE(Resumen!F957,Resumen!H957)</f>
        <v/>
      </c>
    </row>
    <row r="960" spans="8:8" x14ac:dyDescent="0.2">
      <c r="H960" s="198" t="str">
        <f>CONCATENATE(Resumen!F958,Resumen!H958)</f>
        <v/>
      </c>
    </row>
    <row r="961" spans="8:8" x14ac:dyDescent="0.2">
      <c r="H961" s="198" t="str">
        <f>CONCATENATE(Resumen!F959,Resumen!H959)</f>
        <v/>
      </c>
    </row>
    <row r="962" spans="8:8" x14ac:dyDescent="0.2">
      <c r="H962" s="198" t="str">
        <f>CONCATENATE(Resumen!F960,Resumen!H960)</f>
        <v/>
      </c>
    </row>
    <row r="963" spans="8:8" x14ac:dyDescent="0.2">
      <c r="H963" s="198" t="str">
        <f>CONCATENATE(Resumen!F961,Resumen!H961)</f>
        <v/>
      </c>
    </row>
    <row r="964" spans="8:8" x14ac:dyDescent="0.2">
      <c r="H964" s="198" t="str">
        <f>CONCATENATE(Resumen!F962,Resumen!H962)</f>
        <v/>
      </c>
    </row>
    <row r="965" spans="8:8" x14ac:dyDescent="0.2">
      <c r="H965" s="198" t="str">
        <f>CONCATENATE(Resumen!F963,Resumen!H963)</f>
        <v/>
      </c>
    </row>
    <row r="966" spans="8:8" x14ac:dyDescent="0.2">
      <c r="H966" s="198" t="str">
        <f>CONCATENATE(Resumen!F964,Resumen!H964)</f>
        <v/>
      </c>
    </row>
    <row r="967" spans="8:8" x14ac:dyDescent="0.2">
      <c r="H967" s="198" t="str">
        <f>CONCATENATE(Resumen!F965,Resumen!H965)</f>
        <v/>
      </c>
    </row>
    <row r="968" spans="8:8" x14ac:dyDescent="0.2">
      <c r="H968" s="198" t="str">
        <f>CONCATENATE(Resumen!F966,Resumen!H966)</f>
        <v/>
      </c>
    </row>
    <row r="969" spans="8:8" x14ac:dyDescent="0.2">
      <c r="H969" s="198" t="str">
        <f>CONCATENATE(Resumen!F967,Resumen!H967)</f>
        <v/>
      </c>
    </row>
    <row r="970" spans="8:8" x14ac:dyDescent="0.2">
      <c r="H970" s="198" t="str">
        <f>CONCATENATE(Resumen!F968,Resumen!H968)</f>
        <v/>
      </c>
    </row>
    <row r="971" spans="8:8" x14ac:dyDescent="0.2">
      <c r="H971" s="198" t="str">
        <f>CONCATENATE(Resumen!F969,Resumen!H969)</f>
        <v/>
      </c>
    </row>
    <row r="972" spans="8:8" x14ac:dyDescent="0.2">
      <c r="H972" s="198" t="str">
        <f>CONCATENATE(Resumen!F970,Resumen!H970)</f>
        <v/>
      </c>
    </row>
    <row r="973" spans="8:8" x14ac:dyDescent="0.2">
      <c r="H973" s="198" t="str">
        <f>CONCATENATE(Resumen!F971,Resumen!H971)</f>
        <v/>
      </c>
    </row>
    <row r="974" spans="8:8" x14ac:dyDescent="0.2">
      <c r="H974" s="198" t="str">
        <f>CONCATENATE(Resumen!F972,Resumen!H972)</f>
        <v/>
      </c>
    </row>
    <row r="975" spans="8:8" x14ac:dyDescent="0.2">
      <c r="H975" s="198" t="str">
        <f>CONCATENATE(Resumen!F973,Resumen!H973)</f>
        <v/>
      </c>
    </row>
    <row r="976" spans="8:8" x14ac:dyDescent="0.2">
      <c r="H976" s="198" t="str">
        <f>CONCATENATE(Resumen!F974,Resumen!H974)</f>
        <v/>
      </c>
    </row>
    <row r="977" spans="8:8" x14ac:dyDescent="0.2">
      <c r="H977" s="198" t="str">
        <f>CONCATENATE(Resumen!F975,Resumen!H975)</f>
        <v/>
      </c>
    </row>
    <row r="978" spans="8:8" x14ac:dyDescent="0.2">
      <c r="H978" s="198" t="str">
        <f>CONCATENATE(Resumen!F976,Resumen!H976)</f>
        <v/>
      </c>
    </row>
    <row r="979" spans="8:8" x14ac:dyDescent="0.2">
      <c r="H979" s="198" t="str">
        <f>CONCATENATE(Resumen!F977,Resumen!H977)</f>
        <v/>
      </c>
    </row>
    <row r="980" spans="8:8" x14ac:dyDescent="0.2">
      <c r="H980" s="198" t="str">
        <f>CONCATENATE(Resumen!F978,Resumen!H978)</f>
        <v/>
      </c>
    </row>
    <row r="981" spans="8:8" x14ac:dyDescent="0.2">
      <c r="H981" s="198" t="str">
        <f>CONCATENATE(Resumen!F979,Resumen!H979)</f>
        <v/>
      </c>
    </row>
    <row r="982" spans="8:8" x14ac:dyDescent="0.2">
      <c r="H982" s="198" t="str">
        <f>CONCATENATE(Resumen!F980,Resumen!H980)</f>
        <v/>
      </c>
    </row>
    <row r="983" spans="8:8" x14ac:dyDescent="0.2">
      <c r="H983" s="198" t="str">
        <f>CONCATENATE(Resumen!F981,Resumen!H981)</f>
        <v/>
      </c>
    </row>
    <row r="984" spans="8:8" x14ac:dyDescent="0.2">
      <c r="H984" s="198" t="str">
        <f>CONCATENATE(Resumen!F982,Resumen!H982)</f>
        <v/>
      </c>
    </row>
    <row r="985" spans="8:8" x14ac:dyDescent="0.2">
      <c r="H985" s="198" t="str">
        <f>CONCATENATE(Resumen!F983,Resumen!H983)</f>
        <v/>
      </c>
    </row>
    <row r="986" spans="8:8" x14ac:dyDescent="0.2">
      <c r="H986" s="198" t="str">
        <f>CONCATENATE(Resumen!F984,Resumen!H984)</f>
        <v/>
      </c>
    </row>
    <row r="987" spans="8:8" x14ac:dyDescent="0.2">
      <c r="H987" s="198" t="str">
        <f>CONCATENATE(Resumen!F985,Resumen!H985)</f>
        <v/>
      </c>
    </row>
    <row r="988" spans="8:8" x14ac:dyDescent="0.2">
      <c r="H988" s="198" t="str">
        <f>CONCATENATE(Resumen!F986,Resumen!H986)</f>
        <v/>
      </c>
    </row>
    <row r="989" spans="8:8" x14ac:dyDescent="0.2">
      <c r="H989" s="198" t="str">
        <f>CONCATENATE(Resumen!F987,Resumen!H987)</f>
        <v/>
      </c>
    </row>
    <row r="990" spans="8:8" x14ac:dyDescent="0.2">
      <c r="H990" s="198" t="str">
        <f>CONCATENATE(Resumen!F988,Resumen!H988)</f>
        <v/>
      </c>
    </row>
    <row r="991" spans="8:8" x14ac:dyDescent="0.2">
      <c r="H991" s="198" t="str">
        <f>CONCATENATE(Resumen!F989,Resumen!H989)</f>
        <v/>
      </c>
    </row>
    <row r="992" spans="8:8" x14ac:dyDescent="0.2">
      <c r="H992" s="198" t="str">
        <f>CONCATENATE(Resumen!F990,Resumen!H990)</f>
        <v/>
      </c>
    </row>
    <row r="993" spans="8:8" x14ac:dyDescent="0.2">
      <c r="H993" s="198" t="str">
        <f>CONCATENATE(Resumen!F991,Resumen!H991)</f>
        <v/>
      </c>
    </row>
    <row r="994" spans="8:8" x14ac:dyDescent="0.2">
      <c r="H994" s="198" t="str">
        <f>CONCATENATE(Resumen!F992,Resumen!H992)</f>
        <v/>
      </c>
    </row>
    <row r="995" spans="8:8" x14ac:dyDescent="0.2">
      <c r="H995" s="198" t="str">
        <f>CONCATENATE(Resumen!F993,Resumen!H993)</f>
        <v/>
      </c>
    </row>
    <row r="996" spans="8:8" x14ac:dyDescent="0.2">
      <c r="H996" s="198" t="str">
        <f>CONCATENATE(Resumen!F994,Resumen!H994)</f>
        <v/>
      </c>
    </row>
    <row r="997" spans="8:8" x14ac:dyDescent="0.2">
      <c r="H997" s="198" t="str">
        <f>CONCATENATE(Resumen!F995,Resumen!H995)</f>
        <v/>
      </c>
    </row>
    <row r="998" spans="8:8" x14ac:dyDescent="0.2">
      <c r="H998" s="198" t="str">
        <f>CONCATENATE(Resumen!F996,Resumen!H996)</f>
        <v/>
      </c>
    </row>
    <row r="999" spans="8:8" x14ac:dyDescent="0.2">
      <c r="H999" s="198" t="str">
        <f>CONCATENATE(Resumen!F997,Resumen!H997)</f>
        <v/>
      </c>
    </row>
    <row r="1000" spans="8:8" x14ac:dyDescent="0.2">
      <c r="H1000" s="198" t="str">
        <f>CONCATENATE(Resumen!F998,Resumen!H998)</f>
        <v/>
      </c>
    </row>
    <row r="1001" spans="8:8" x14ac:dyDescent="0.2">
      <c r="H1001" s="198" t="str">
        <f>CONCATENATE(Resumen!F999,Resumen!H999)</f>
        <v/>
      </c>
    </row>
    <row r="1002" spans="8:8" x14ac:dyDescent="0.2">
      <c r="H1002" s="198" t="str">
        <f>CONCATENATE(Resumen!F1000,Resumen!H1000)</f>
        <v/>
      </c>
    </row>
  </sheetData>
  <phoneticPr fontId="6" type="noConversion"/>
  <conditionalFormatting sqref="B12:B14">
    <cfRule type="cellIs" dxfId="8" priority="1" stopIfTrue="1" operator="equal">
      <formula>"R"</formula>
    </cfRule>
    <cfRule type="cellIs" dxfId="7" priority="2" stopIfTrue="1" operator="equal">
      <formula>"Y"</formula>
    </cfRule>
    <cfRule type="cellIs" dxfId="6" priority="3" stopIfTrue="1" operator="equal">
      <formula>"G"</formula>
    </cfRule>
  </conditionalFormatting>
  <pageMargins left="0.75" right="0.75" top="1" bottom="1" header="0" footer="0"/>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4"/>
  <dimension ref="A2:AA46"/>
  <sheetViews>
    <sheetView workbookViewId="0">
      <selection activeCell="M16" sqref="M16"/>
    </sheetView>
  </sheetViews>
  <sheetFormatPr defaultColWidth="9.140625" defaultRowHeight="12.75" x14ac:dyDescent="0.2"/>
  <cols>
    <col min="1" max="1" width="9.140625" style="2" customWidth="1"/>
    <col min="2" max="2" width="21.42578125" style="2" customWidth="1"/>
    <col min="3" max="3" width="8" style="2" customWidth="1"/>
    <col min="4" max="4" width="12.42578125" style="2" customWidth="1"/>
    <col min="5" max="5" width="11.85546875" style="2" customWidth="1"/>
    <col min="6" max="6" width="11.5703125" style="2" customWidth="1"/>
    <col min="7" max="7" width="9.140625" style="2" customWidth="1"/>
    <col min="8" max="8" width="11.140625" style="2" bestFit="1" customWidth="1"/>
    <col min="9" max="9" width="12.42578125" style="2" customWidth="1"/>
    <col min="10" max="16" width="9.140625" style="2" customWidth="1"/>
    <col min="17" max="18" width="11.42578125" style="2" customWidth="1"/>
    <col min="19" max="19" width="20.42578125" style="2" customWidth="1"/>
    <col min="20" max="20" width="9.140625" style="4" customWidth="1"/>
    <col min="21" max="16384" width="9.140625" style="2"/>
  </cols>
  <sheetData>
    <row r="2" spans="2:27" ht="13.5" thickBot="1" x14ac:dyDescent="0.25">
      <c r="B2" s="50"/>
      <c r="C2" s="50"/>
      <c r="D2" s="50"/>
      <c r="E2" s="50"/>
      <c r="F2" s="50"/>
      <c r="G2" s="50"/>
      <c r="H2" s="50"/>
      <c r="I2" s="50"/>
      <c r="J2" s="50"/>
      <c r="K2" s="50"/>
      <c r="L2" s="50"/>
      <c r="M2" s="50"/>
      <c r="N2" s="50"/>
      <c r="O2" s="50"/>
      <c r="P2" s="50"/>
    </row>
    <row r="3" spans="2:27" x14ac:dyDescent="0.2">
      <c r="B3" s="56" t="s">
        <v>11</v>
      </c>
      <c r="C3" s="57" t="s">
        <v>24</v>
      </c>
      <c r="D3" s="57" t="s">
        <v>22</v>
      </c>
      <c r="E3" s="58" t="s">
        <v>21</v>
      </c>
      <c r="F3" s="59" t="s">
        <v>26</v>
      </c>
      <c r="G3" s="51"/>
      <c r="H3" s="51"/>
      <c r="I3" s="51"/>
      <c r="J3" s="51"/>
      <c r="K3" s="105"/>
      <c r="L3" s="106" t="s">
        <v>12</v>
      </c>
      <c r="M3" s="106" t="s">
        <v>13</v>
      </c>
      <c r="N3" s="106" t="s">
        <v>14</v>
      </c>
      <c r="O3" s="106" t="s">
        <v>15</v>
      </c>
      <c r="P3" s="107" t="s">
        <v>16</v>
      </c>
      <c r="S3" s="3" t="s">
        <v>11</v>
      </c>
      <c r="T3" s="4" t="s">
        <v>17</v>
      </c>
    </row>
    <row r="4" spans="2:27" x14ac:dyDescent="0.2">
      <c r="B4" s="34"/>
      <c r="C4" s="35"/>
      <c r="D4" s="35"/>
      <c r="E4" s="36"/>
      <c r="F4" s="37"/>
      <c r="G4" s="51"/>
      <c r="H4" s="51"/>
      <c r="I4" s="51"/>
      <c r="J4" s="51"/>
      <c r="K4" s="108" t="s">
        <v>16</v>
      </c>
      <c r="L4" s="109">
        <f>COUNTIF($M$16:$M$45,"Muy alta - Muy baja")</f>
        <v>0</v>
      </c>
      <c r="M4" s="109">
        <f>COUNTIF($M$16:$M$45,"Muy alta - Baja")</f>
        <v>0</v>
      </c>
      <c r="N4" s="109">
        <f>COUNTIF($M$16:$M$45,"Muy alta - Media")</f>
        <v>0</v>
      </c>
      <c r="O4" s="109">
        <f>COUNTIF($M$16:$M$45,"Muy alta - Alta")</f>
        <v>0</v>
      </c>
      <c r="P4" s="110">
        <f>COUNTIF($M$16:$M$45,"Muy alta - Muy alta")</f>
        <v>1</v>
      </c>
      <c r="R4" s="184"/>
      <c r="S4" s="2" t="s">
        <v>140</v>
      </c>
      <c r="T4" s="4" t="s">
        <v>18</v>
      </c>
      <c r="U4" s="2">
        <v>7</v>
      </c>
    </row>
    <row r="5" spans="2:27" x14ac:dyDescent="0.2">
      <c r="B5" s="42" t="s">
        <v>18</v>
      </c>
      <c r="C5" s="54">
        <f>COUNTIF($C$16:$C$45,"R-N")</f>
        <v>6</v>
      </c>
      <c r="D5" s="54">
        <f>COUNTIF($D$16:$D$45,"R-M")</f>
        <v>6</v>
      </c>
      <c r="E5" s="54">
        <f>COUNTIF($E$16:$E$45,"R-Retirar")</f>
        <v>0</v>
      </c>
      <c r="F5" s="55">
        <f>COUNTIF($F$16:$F$45,"R-Abierto")</f>
        <v>6</v>
      </c>
      <c r="G5" s="51"/>
      <c r="H5" s="51"/>
      <c r="I5" s="51"/>
      <c r="J5" s="51"/>
      <c r="K5" s="108" t="s">
        <v>15</v>
      </c>
      <c r="L5" s="109">
        <f>COUNTIF($M$16:$M$45,"Alta - Muy baja")</f>
        <v>0</v>
      </c>
      <c r="M5" s="109">
        <f>COUNTIF($M$16:$M$45,"Alta - Baja")</f>
        <v>0</v>
      </c>
      <c r="N5" s="109">
        <f>COUNTIF($M$16:$M$45,"Alta - Media")</f>
        <v>0</v>
      </c>
      <c r="O5" s="109">
        <f>COUNTIF($M$16:$M$45,"Alta - Alta")</f>
        <v>4</v>
      </c>
      <c r="P5" s="110">
        <f>COUNTIF($M$16:$M$45,"Alta - Muy alta")</f>
        <v>0</v>
      </c>
      <c r="R5" s="184"/>
      <c r="S5" s="2" t="s">
        <v>141</v>
      </c>
      <c r="T5" s="4" t="s">
        <v>19</v>
      </c>
      <c r="U5" s="2">
        <v>9</v>
      </c>
    </row>
    <row r="6" spans="2:27" x14ac:dyDescent="0.2">
      <c r="B6" s="41"/>
      <c r="C6" s="53"/>
      <c r="D6" s="53"/>
      <c r="E6" s="53"/>
      <c r="F6" s="38"/>
      <c r="G6" s="51"/>
      <c r="H6" s="51"/>
      <c r="I6" s="51"/>
      <c r="J6" s="51"/>
      <c r="K6" s="108" t="s">
        <v>14</v>
      </c>
      <c r="L6" s="109">
        <f>COUNTIF($M$16:$M$45,"Media - Muy baja")</f>
        <v>0</v>
      </c>
      <c r="M6" s="109">
        <f>COUNTIF($M$16:$M$45,"Media - Baja")</f>
        <v>0</v>
      </c>
      <c r="N6" s="109">
        <f>COUNTIF($M$16:$M$45,"Media - Media")</f>
        <v>6</v>
      </c>
      <c r="O6" s="109">
        <f>COUNTIF($M$16:$M$45,"Media - Alta")</f>
        <v>0</v>
      </c>
      <c r="P6" s="110">
        <f>COUNTIF($M$16:$M$45,"Media - Muy alta")</f>
        <v>1</v>
      </c>
      <c r="R6" s="184"/>
      <c r="S6" s="2" t="s">
        <v>142</v>
      </c>
      <c r="T6" s="4" t="s">
        <v>19</v>
      </c>
      <c r="U6" s="2">
        <v>8</v>
      </c>
    </row>
    <row r="7" spans="2:27" x14ac:dyDescent="0.2">
      <c r="B7" s="42" t="s">
        <v>19</v>
      </c>
      <c r="C7" s="54">
        <f>COUNTIF($C$16:$C$45,"Y-N")</f>
        <v>12</v>
      </c>
      <c r="D7" s="54">
        <f>COUNTIF($D$16:$D$45,"Y-M")</f>
        <v>10</v>
      </c>
      <c r="E7" s="54">
        <f>COUNTIF($E$16:$E$45,"Y-Retirar")</f>
        <v>0</v>
      </c>
      <c r="F7" s="55">
        <f>COUNTIF($F$16:$F$45,"Y-Abierto")</f>
        <v>12</v>
      </c>
      <c r="G7" s="51"/>
      <c r="H7" s="52"/>
      <c r="I7" s="52"/>
      <c r="J7" s="52"/>
      <c r="K7" s="111" t="s">
        <v>13</v>
      </c>
      <c r="L7" s="112">
        <f>COUNTIF($M$16:$M$45,"Baja - Muy baja")</f>
        <v>0</v>
      </c>
      <c r="M7" s="112">
        <f>COUNTIF($M$16:$M$45,"Baja - Baja")</f>
        <v>0</v>
      </c>
      <c r="N7" s="112">
        <f>COUNTIF($M$16:$M$45,"Baja - Media")</f>
        <v>1</v>
      </c>
      <c r="O7" s="112">
        <f>COUNTIF($M$16:$M$45,"Baja - Alta")</f>
        <v>1</v>
      </c>
      <c r="P7" s="113">
        <f>COUNTIF($M$16:$M$45,"Baja - Muy alta")</f>
        <v>5</v>
      </c>
      <c r="Q7" s="52"/>
      <c r="R7" s="184"/>
      <c r="S7" s="2" t="s">
        <v>143</v>
      </c>
      <c r="T7" s="4" t="s">
        <v>18</v>
      </c>
      <c r="U7" s="2">
        <v>6</v>
      </c>
    </row>
    <row r="8" spans="2:27" ht="13.5" thickBot="1" x14ac:dyDescent="0.25">
      <c r="B8" s="41"/>
      <c r="C8" s="53"/>
      <c r="D8" s="53"/>
      <c r="E8" s="53"/>
      <c r="F8" s="38"/>
      <c r="G8" s="51"/>
      <c r="H8" s="137"/>
      <c r="I8" s="139"/>
      <c r="J8" s="51"/>
      <c r="K8" s="114" t="s">
        <v>12</v>
      </c>
      <c r="L8" s="115">
        <f>COUNTIF($M$16:$M$45,"Muy baja - Muy baja")</f>
        <v>0</v>
      </c>
      <c r="M8" s="115">
        <f>COUNTIF($M$16:$M$45,"Muy baja - Baja")</f>
        <v>0</v>
      </c>
      <c r="N8" s="115">
        <f>COUNTIF($M$16:$M$45,"Muy baja - Media")</f>
        <v>0</v>
      </c>
      <c r="O8" s="115">
        <f>COUNTIF($M$16:$M$45,"Muy baja - Alta")</f>
        <v>1</v>
      </c>
      <c r="P8" s="116">
        <f>COUNTIF($M$16:$M$45,"Muy baja - Muy alta")</f>
        <v>0</v>
      </c>
      <c r="R8" s="184"/>
      <c r="S8" s="2" t="s">
        <v>144</v>
      </c>
      <c r="T8" s="4" t="s">
        <v>20</v>
      </c>
      <c r="U8" s="2">
        <v>10</v>
      </c>
    </row>
    <row r="9" spans="2:27" x14ac:dyDescent="0.2">
      <c r="B9" s="42" t="s">
        <v>20</v>
      </c>
      <c r="C9" s="54">
        <f>COUNTIF($C$16:$C$45,"G-N")</f>
        <v>2</v>
      </c>
      <c r="D9" s="54">
        <f>COUNTIF($D$16:$D$45,"G-M")</f>
        <v>2</v>
      </c>
      <c r="E9" s="54">
        <f>COUNTIF($E$16:$E$45,"G-Retirar")</f>
        <v>0</v>
      </c>
      <c r="F9" s="55">
        <f>COUNTIF($F$16:$F$45,"G-Abierto")</f>
        <v>2</v>
      </c>
      <c r="G9" s="50"/>
      <c r="H9" s="138"/>
      <c r="I9" s="139"/>
      <c r="J9" s="50"/>
      <c r="K9" s="50"/>
      <c r="L9" s="50"/>
      <c r="M9" s="50"/>
      <c r="N9" s="50"/>
      <c r="O9" s="50"/>
      <c r="P9" s="50"/>
      <c r="R9" s="184"/>
      <c r="S9" s="2" t="s">
        <v>145</v>
      </c>
      <c r="T9" s="4" t="s">
        <v>19</v>
      </c>
      <c r="U9" s="2">
        <v>17</v>
      </c>
    </row>
    <row r="10" spans="2:27" x14ac:dyDescent="0.2">
      <c r="B10" s="34"/>
      <c r="C10" s="45"/>
      <c r="D10" s="45"/>
      <c r="E10" s="44"/>
      <c r="F10" s="39"/>
      <c r="G10" s="50"/>
      <c r="H10" s="50"/>
      <c r="I10" s="50"/>
      <c r="J10" s="50"/>
      <c r="K10" s="50"/>
      <c r="L10" s="50"/>
      <c r="M10" s="50"/>
      <c r="N10" s="50"/>
      <c r="O10" s="50"/>
      <c r="P10" s="50"/>
      <c r="R10" s="184"/>
      <c r="S10" s="2" t="s">
        <v>146</v>
      </c>
      <c r="T10" s="4" t="s">
        <v>20</v>
      </c>
      <c r="U10" s="2">
        <v>19</v>
      </c>
    </row>
    <row r="11" spans="2:27" ht="13.5" thickBot="1" x14ac:dyDescent="0.25">
      <c r="B11" s="46" t="s">
        <v>25</v>
      </c>
      <c r="C11" s="43">
        <f>SUM(C5:C9)</f>
        <v>20</v>
      </c>
      <c r="D11" s="43">
        <f>SUM(D5:D9)</f>
        <v>18</v>
      </c>
      <c r="E11" s="43">
        <f>SUM(E5:E9)</f>
        <v>0</v>
      </c>
      <c r="F11" s="40">
        <f>SUM(F5:F10)</f>
        <v>20</v>
      </c>
      <c r="G11" s="50"/>
      <c r="H11" s="50"/>
      <c r="I11" s="50"/>
      <c r="J11" s="50"/>
      <c r="K11" s="50"/>
      <c r="L11" s="50"/>
      <c r="M11" s="50"/>
      <c r="N11" s="50"/>
      <c r="O11" s="50"/>
      <c r="P11" s="50"/>
      <c r="R11" s="184"/>
      <c r="S11" s="2" t="s">
        <v>147</v>
      </c>
      <c r="T11" s="4" t="s">
        <v>20</v>
      </c>
      <c r="U11" s="2">
        <v>18</v>
      </c>
    </row>
    <row r="12" spans="2:27" x14ac:dyDescent="0.2">
      <c r="B12" s="15"/>
      <c r="C12" s="52"/>
      <c r="D12" s="52"/>
      <c r="E12" s="52"/>
      <c r="F12" s="52"/>
      <c r="G12" s="50"/>
      <c r="H12" s="50"/>
      <c r="I12" s="50"/>
      <c r="J12" s="50"/>
      <c r="K12" s="50"/>
      <c r="L12" s="50"/>
      <c r="M12" s="50"/>
      <c r="N12" s="50"/>
      <c r="O12" s="50"/>
      <c r="P12" s="50"/>
      <c r="R12" s="184"/>
      <c r="S12" s="2" t="s">
        <v>148</v>
      </c>
      <c r="T12" s="4" t="s">
        <v>19</v>
      </c>
      <c r="U12" s="2">
        <v>16</v>
      </c>
    </row>
    <row r="13" spans="2:27" x14ac:dyDescent="0.2">
      <c r="B13" s="15"/>
      <c r="C13" s="52"/>
      <c r="D13" s="52"/>
      <c r="E13" s="52"/>
      <c r="F13" s="52"/>
      <c r="G13" s="50"/>
      <c r="H13" s="50" t="s">
        <v>28</v>
      </c>
      <c r="I13" s="50"/>
      <c r="J13" s="50"/>
      <c r="K13" s="50"/>
      <c r="L13" s="50"/>
      <c r="M13" s="50"/>
      <c r="N13" s="50"/>
      <c r="O13" s="50"/>
      <c r="P13" s="50"/>
      <c r="R13" s="184"/>
      <c r="S13" s="2" t="s">
        <v>149</v>
      </c>
      <c r="T13" s="4" t="s">
        <v>20</v>
      </c>
      <c r="U13" s="2">
        <v>20</v>
      </c>
    </row>
    <row r="14" spans="2:27" x14ac:dyDescent="0.2">
      <c r="B14" s="51"/>
      <c r="C14" s="51"/>
      <c r="D14" s="51"/>
      <c r="E14" s="50"/>
      <c r="F14" s="50"/>
      <c r="G14" s="50"/>
      <c r="H14" s="50">
        <v>30</v>
      </c>
      <c r="I14" s="117" t="s">
        <v>7</v>
      </c>
      <c r="J14" s="50"/>
      <c r="K14" s="50"/>
      <c r="L14" s="50"/>
      <c r="M14" s="50"/>
      <c r="N14" s="50"/>
      <c r="O14" s="50"/>
      <c r="P14" s="50"/>
      <c r="R14" s="184"/>
      <c r="S14" s="2" t="s">
        <v>150</v>
      </c>
      <c r="T14" s="4" t="s">
        <v>19</v>
      </c>
      <c r="U14" s="2">
        <v>12</v>
      </c>
    </row>
    <row r="15" spans="2:27" x14ac:dyDescent="0.2">
      <c r="B15" s="4" t="s">
        <v>10</v>
      </c>
      <c r="C15" s="51"/>
      <c r="D15" s="51"/>
      <c r="E15" s="50"/>
      <c r="F15" s="50"/>
      <c r="G15" s="50" t="s">
        <v>29</v>
      </c>
      <c r="H15" s="61">
        <f>Resumen!J2</f>
        <v>0</v>
      </c>
      <c r="I15" s="117" t="s">
        <v>11</v>
      </c>
      <c r="J15" s="50"/>
      <c r="K15" s="117" t="s">
        <v>8</v>
      </c>
      <c r="L15" s="117" t="s">
        <v>9</v>
      </c>
      <c r="M15" s="118" t="s">
        <v>11</v>
      </c>
      <c r="N15" s="50"/>
      <c r="O15" s="50"/>
      <c r="P15" s="50"/>
      <c r="R15" s="184"/>
      <c r="S15" s="2" t="s">
        <v>151</v>
      </c>
      <c r="T15" s="4" t="s">
        <v>19</v>
      </c>
      <c r="U15" s="2">
        <v>14</v>
      </c>
    </row>
    <row r="16" spans="2:27" x14ac:dyDescent="0.2">
      <c r="B16" s="60">
        <f>Resumen!A12</f>
        <v>139</v>
      </c>
      <c r="C16" s="51" t="str">
        <f>IF($B16="","",CONCATENATE(I16,"-",Resumen!C12))</f>
        <v>Y-N</v>
      </c>
      <c r="D16" s="51" t="str">
        <f>IF($B16="","",CONCATENATE(I16,"-",H16))</f>
        <v>Y-</v>
      </c>
      <c r="E16" s="51" t="str">
        <f>IF($B16="","",CONCATENATE(I16,"-",Resumen!H12))</f>
        <v>Y-Prevenir</v>
      </c>
      <c r="F16" s="51" t="str">
        <f t="shared" ref="F16:F45" si="0">IF($B16="","",CONCATENATE(I16,"-",G16))</f>
        <v>Y-Abierto</v>
      </c>
      <c r="G16" s="51" t="str">
        <f>IF(Resumen!H12="Retirar","Cerrado","Abierto")</f>
        <v>Abierto</v>
      </c>
      <c r="H16" s="9" t="str">
        <f>IF($B$16="","",IF(OR(ISBLANK('Detalle del Riesgo'!F10),ISTEXT('Detalle del Riesgo'!F10)),"",IF($H$15-'Detalle del Riesgo'!F10&gt;$H$14,"Not Modified","M")))</f>
        <v/>
      </c>
      <c r="I16" s="10" t="str">
        <f>'Detalle del Riesgo'!D5</f>
        <v>Y</v>
      </c>
      <c r="J16"/>
      <c r="K16" t="str">
        <f>'Detalle del Riesgo'!$C8</f>
        <v>Media</v>
      </c>
      <c r="L16" t="str">
        <f>'Detalle del Riesgo'!$C9</f>
        <v>Media</v>
      </c>
      <c r="M16" t="str">
        <f>IF(OR(B16="",Resumen!H12="Retirar"),"",CONCATENATE(K16," - ",L16))</f>
        <v>Media - Media</v>
      </c>
      <c r="N16"/>
      <c r="O16"/>
      <c r="P16"/>
      <c r="R16" s="184"/>
      <c r="S16" s="2" t="s">
        <v>152</v>
      </c>
      <c r="T16" s="4" t="s">
        <v>19</v>
      </c>
      <c r="U16" s="2">
        <v>13</v>
      </c>
      <c r="V16" s="5"/>
      <c r="W16" s="3" t="s">
        <v>12</v>
      </c>
      <c r="X16" s="3" t="s">
        <v>13</v>
      </c>
      <c r="Y16" s="3" t="s">
        <v>14</v>
      </c>
      <c r="Z16" s="3" t="s">
        <v>15</v>
      </c>
      <c r="AA16" s="3" t="s">
        <v>16</v>
      </c>
    </row>
    <row r="17" spans="2:27" x14ac:dyDescent="0.2">
      <c r="B17" s="60">
        <f>Resumen!A13</f>
        <v>140</v>
      </c>
      <c r="C17" s="51" t="str">
        <f>IF(B17="","",CONCATENATE(I17,"-",Resumen!C13))</f>
        <v>Y-N</v>
      </c>
      <c r="D17" s="51" t="str">
        <f>IF($B17="","",CONCATENATE(I17,"-",H17))</f>
        <v>Y-</v>
      </c>
      <c r="E17" s="51" t="str">
        <f>IF($B17="","",CONCATENATE(I17,"-",Resumen!H13))</f>
        <v>Y-Mitigar</v>
      </c>
      <c r="F17" s="51" t="str">
        <f t="shared" si="0"/>
        <v>Y-Abierto</v>
      </c>
      <c r="G17" s="51" t="str">
        <f>IF(Resumen!H13="Retirar","Cerrado","Abierto")</f>
        <v>Abierto</v>
      </c>
      <c r="H17" s="9" t="str">
        <f>IF($B$16="","",IF(OR(ISBLANK('Detalle del Riesgo'!F37),ISTEXT('Detalle del Riesgo'!F37)),"",IF($H$15-'Detalle del Riesgo'!F37&gt;$H$14,"Not Modified","M")))</f>
        <v/>
      </c>
      <c r="I17" s="10" t="str">
        <f>'Detalle del Riesgo'!D32</f>
        <v>Y</v>
      </c>
      <c r="J17"/>
      <c r="K17" t="str">
        <f>'Detalle del Riesgo'!C35</f>
        <v>Baja</v>
      </c>
      <c r="L17" t="str">
        <f>'Detalle del Riesgo'!$C36</f>
        <v>Alta</v>
      </c>
      <c r="M17" t="str">
        <f>IF(OR(B17="",Resumen!H13="Retired"),"",CONCATENATE(K17," - ",L17))</f>
        <v>Baja - Alta</v>
      </c>
      <c r="N17"/>
      <c r="O17"/>
      <c r="P17"/>
      <c r="R17" s="184"/>
      <c r="S17" s="2" t="s">
        <v>153</v>
      </c>
      <c r="T17" s="4" t="s">
        <v>18</v>
      </c>
      <c r="U17" s="2">
        <v>11</v>
      </c>
      <c r="V17" s="3" t="s">
        <v>16</v>
      </c>
      <c r="W17" s="6">
        <v>5</v>
      </c>
      <c r="X17" s="7">
        <v>10</v>
      </c>
      <c r="Y17" s="8">
        <v>15</v>
      </c>
      <c r="Z17" s="8">
        <v>20</v>
      </c>
      <c r="AA17" s="8">
        <v>25</v>
      </c>
    </row>
    <row r="18" spans="2:27" x14ac:dyDescent="0.2">
      <c r="B18" s="60">
        <f>Resumen!A14</f>
        <v>141</v>
      </c>
      <c r="C18" s="51" t="str">
        <f>IF(B18="","",CONCATENATE(I18,"-",Resumen!C14))</f>
        <v>G-N</v>
      </c>
      <c r="D18" s="51" t="str">
        <f t="shared" ref="D18:D45" si="1">IF($B18="","",CONCATENATE(I18,"-",H18))</f>
        <v>G-M</v>
      </c>
      <c r="E18" s="51" t="str">
        <f>IF($B18="","",CONCATENATE(I18,"-",Resumen!H14))</f>
        <v>G-Prevenir</v>
      </c>
      <c r="F18" s="51" t="str">
        <f t="shared" si="0"/>
        <v>G-Abierto</v>
      </c>
      <c r="G18" s="51" t="str">
        <f>IF(Resumen!H14="Retirar","Cerrado","Abierto")</f>
        <v>Abierto</v>
      </c>
      <c r="H18" s="9" t="str">
        <f>IF($B$16="","",IF(OR(ISBLANK('Detalle del Riesgo'!F63),ISTEXT('Detalle del Riesgo'!F63)),"",IF($H$15-'Detalle del Riesgo'!F63&gt;$H$14,"Not Modified","M")))</f>
        <v>M</v>
      </c>
      <c r="I18" s="10" t="str">
        <f>'Detalle del Riesgo'!D58</f>
        <v>G</v>
      </c>
      <c r="J18"/>
      <c r="K18" t="str">
        <f>'Detalle del Riesgo'!C61</f>
        <v>Baja</v>
      </c>
      <c r="L18" t="str">
        <f>'Detalle del Riesgo'!$C62</f>
        <v>Media</v>
      </c>
      <c r="M18" t="str">
        <f>IF(OR(B18="",Resumen!H14="Retired"),"",CONCATENATE(K18," - ",L18))</f>
        <v>Baja - Media</v>
      </c>
      <c r="N18"/>
      <c r="O18"/>
      <c r="P18"/>
      <c r="R18" s="184"/>
      <c r="S18" s="2" t="s">
        <v>154</v>
      </c>
      <c r="T18" s="4" t="s">
        <v>20</v>
      </c>
      <c r="U18" s="2">
        <v>15</v>
      </c>
      <c r="V18" s="3" t="s">
        <v>15</v>
      </c>
      <c r="W18" s="6">
        <v>4</v>
      </c>
      <c r="X18" s="7">
        <v>8</v>
      </c>
      <c r="Y18" s="7">
        <v>12</v>
      </c>
      <c r="Z18" s="8">
        <v>16</v>
      </c>
      <c r="AA18" s="8">
        <v>20</v>
      </c>
    </row>
    <row r="19" spans="2:27" x14ac:dyDescent="0.2">
      <c r="B19" s="60">
        <f>Resumen!A15</f>
        <v>142</v>
      </c>
      <c r="C19" s="51" t="str">
        <f>IF(B19="","",CONCATENATE(I19,"-",Resumen!C15))</f>
        <v>R-N</v>
      </c>
      <c r="D19" s="51" t="str">
        <f t="shared" si="1"/>
        <v>R-M</v>
      </c>
      <c r="E19" s="51" t="str">
        <f>IF($B19="","",CONCATENATE(I19,"-",Resumen!H15))</f>
        <v>R-Prevenir</v>
      </c>
      <c r="F19" s="51" t="str">
        <f t="shared" si="0"/>
        <v>R-Abierto</v>
      </c>
      <c r="G19" s="51" t="str">
        <f>IF(Resumen!H15="Retirar","Cerrado","Abierto")</f>
        <v>Abierto</v>
      </c>
      <c r="H19" s="9" t="str">
        <f>IF($B$16="","",IF(OR(ISBLANK('Detalle del Riesgo'!F87),ISTEXT('Detalle del Riesgo'!F87)),"",IF($H$15-'Detalle del Riesgo'!F87&gt;$H$14,"Not Modified","M")))</f>
        <v>M</v>
      </c>
      <c r="I19" s="10" t="str">
        <f>'Detalle del Riesgo'!D82</f>
        <v>R</v>
      </c>
      <c r="J19"/>
      <c r="K19" t="str">
        <f>'Detalle del Riesgo'!C85</f>
        <v>Alta</v>
      </c>
      <c r="L19" t="str">
        <f>'Detalle del Riesgo'!$C86</f>
        <v>Alta</v>
      </c>
      <c r="M19" t="str">
        <f>IF(OR(B19="",Resumen!H15="Retired"),"",CONCATENATE(K19," - ",L19))</f>
        <v>Alta - Alta</v>
      </c>
      <c r="N19"/>
      <c r="O19"/>
      <c r="P19"/>
      <c r="R19" s="184"/>
      <c r="S19" s="2" t="s">
        <v>155</v>
      </c>
      <c r="T19" s="4" t="s">
        <v>18</v>
      </c>
      <c r="U19" s="2">
        <v>2</v>
      </c>
      <c r="V19" s="3" t="s">
        <v>14</v>
      </c>
      <c r="W19" s="6">
        <v>3</v>
      </c>
      <c r="X19" s="7">
        <v>6</v>
      </c>
      <c r="Y19" s="7">
        <v>9</v>
      </c>
      <c r="Z19" s="7">
        <v>12</v>
      </c>
      <c r="AA19" s="8">
        <v>15</v>
      </c>
    </row>
    <row r="20" spans="2:27" x14ac:dyDescent="0.2">
      <c r="B20" s="60">
        <f>Resumen!A16</f>
        <v>143</v>
      </c>
      <c r="C20" s="51" t="str">
        <f>IF(B20="","",CONCATENATE(I20,"-",Resumen!C16))</f>
        <v>Y-N</v>
      </c>
      <c r="D20" s="51" t="str">
        <f t="shared" si="1"/>
        <v>Y-M</v>
      </c>
      <c r="E20" s="51" t="str">
        <f>IF($B20="","",CONCATENATE(I20,"-",Resumen!H16))</f>
        <v>Y-Mitigar</v>
      </c>
      <c r="F20" s="51" t="str">
        <f t="shared" si="0"/>
        <v>Y-Abierto</v>
      </c>
      <c r="G20" s="51" t="str">
        <f>IF(Resumen!H16="Retirar","Cerrado","Abierto")</f>
        <v>Abierto</v>
      </c>
      <c r="H20" s="9" t="str">
        <f>IF($B$16="","",IF(OR(ISBLANK('Detalle del Riesgo'!F113),ISTEXT('Detalle del Riesgo'!F113)),"",IF($H$15-'Detalle del Riesgo'!F113&gt;$H$14,"Not Modified","M")))</f>
        <v>M</v>
      </c>
      <c r="I20" s="10" t="str">
        <f>'Detalle del Riesgo'!D108</f>
        <v>Y</v>
      </c>
      <c r="J20"/>
      <c r="K20" t="str">
        <f>'Detalle del Riesgo'!C111</f>
        <v>Media</v>
      </c>
      <c r="L20" t="str">
        <f>'Detalle del Riesgo'!$C112</f>
        <v>Media</v>
      </c>
      <c r="M20" t="str">
        <f>IF(OR(B20="",Resumen!H16="Retired"),"",CONCATENATE(K20," - ",L20))</f>
        <v>Media - Media</v>
      </c>
      <c r="N20"/>
      <c r="O20"/>
      <c r="P20"/>
      <c r="R20" s="184"/>
      <c r="S20" s="2" t="s">
        <v>156</v>
      </c>
      <c r="T20" s="4" t="s">
        <v>19</v>
      </c>
      <c r="U20" s="2">
        <v>4</v>
      </c>
      <c r="V20" s="3" t="s">
        <v>13</v>
      </c>
      <c r="W20" s="6">
        <v>2</v>
      </c>
      <c r="X20" s="6">
        <v>4</v>
      </c>
      <c r="Y20" s="6">
        <v>6</v>
      </c>
      <c r="Z20" s="7">
        <v>8</v>
      </c>
      <c r="AA20" s="7">
        <v>10</v>
      </c>
    </row>
    <row r="21" spans="2:27" x14ac:dyDescent="0.2">
      <c r="B21" s="60">
        <f>Resumen!A17</f>
        <v>144</v>
      </c>
      <c r="C21" s="51" t="str">
        <f>IF(B21="","",CONCATENATE(I21,"-",Resumen!C17))</f>
        <v>R-N</v>
      </c>
      <c r="D21" s="51" t="str">
        <f t="shared" si="1"/>
        <v>R-M</v>
      </c>
      <c r="E21" s="51" t="str">
        <f>IF($B21="","",CONCATENATE(I21,"-",Resumen!H17))</f>
        <v>R-Prevenir</v>
      </c>
      <c r="F21" s="51" t="str">
        <f t="shared" si="0"/>
        <v>R-Abierto</v>
      </c>
      <c r="G21" s="51" t="str">
        <f>IF(Resumen!H17="Retirar","Cerrado","Abierto")</f>
        <v>Abierto</v>
      </c>
      <c r="H21" s="9" t="str">
        <f>IF($B$16="","",IF(OR(ISBLANK('Detalle del Riesgo'!F139),ISTEXT('Detalle del Riesgo'!F139)),"",IF($H$15-'Detalle del Riesgo'!F139&gt;$H$14,"Not Modified","M")))</f>
        <v>M</v>
      </c>
      <c r="I21" s="10" t="str">
        <f>'Detalle del Riesgo'!D134</f>
        <v>R</v>
      </c>
      <c r="J21"/>
      <c r="K21" t="str">
        <f>'Detalle del Riesgo'!C137</f>
        <v>Alta</v>
      </c>
      <c r="L21" t="str">
        <f>'Detalle del Riesgo'!$C138</f>
        <v>Alta</v>
      </c>
      <c r="M21" t="str">
        <f>IF(OR(B21="",Resumen!H17="Retired"),"",CONCATENATE(K21," - ",L21))</f>
        <v>Alta - Alta</v>
      </c>
      <c r="N21"/>
      <c r="O21"/>
      <c r="P21"/>
      <c r="R21" s="184"/>
      <c r="S21" s="2" t="s">
        <v>157</v>
      </c>
      <c r="T21" s="4" t="s">
        <v>18</v>
      </c>
      <c r="U21" s="2">
        <v>3</v>
      </c>
      <c r="V21" s="3" t="s">
        <v>12</v>
      </c>
      <c r="W21" s="6">
        <v>1</v>
      </c>
      <c r="X21" s="6">
        <v>2</v>
      </c>
      <c r="Y21" s="6">
        <v>3</v>
      </c>
      <c r="Z21" s="6">
        <v>4</v>
      </c>
      <c r="AA21" s="7">
        <v>5</v>
      </c>
    </row>
    <row r="22" spans="2:27" x14ac:dyDescent="0.2">
      <c r="B22" s="60">
        <f>Resumen!A18</f>
        <v>145</v>
      </c>
      <c r="C22" s="51" t="str">
        <f>IF(B22="","",CONCATENATE(I22,"-",Resumen!C18))</f>
        <v>Y-N</v>
      </c>
      <c r="D22" s="51" t="str">
        <f t="shared" si="1"/>
        <v>Y-M</v>
      </c>
      <c r="E22" s="51" t="str">
        <f>IF($B22="","",CONCATENATE(I22,"-",Resumen!H18))</f>
        <v>Y-Prevenir</v>
      </c>
      <c r="F22" s="51" t="str">
        <f t="shared" si="0"/>
        <v>Y-Abierto</v>
      </c>
      <c r="G22" s="51" t="str">
        <f>IF(Resumen!H18="Retirar","Cerrado","Abierto")</f>
        <v>Abierto</v>
      </c>
      <c r="H22" s="9" t="str">
        <f>IF($B$16="","",IF(OR(ISBLANK('Detalle del Riesgo'!F165),ISTEXT('Detalle del Riesgo'!F165)),"",IF($H$15-'Detalle del Riesgo'!F165&gt;$H$14,"Not Modified","M")))</f>
        <v>M</v>
      </c>
      <c r="I22" s="10" t="str">
        <f>'Detalle del Riesgo'!D160</f>
        <v>Y</v>
      </c>
      <c r="J22"/>
      <c r="K22" t="str">
        <f>'Detalle del Riesgo'!C163</f>
        <v>Baja</v>
      </c>
      <c r="L22" t="str">
        <f>'Detalle del Riesgo'!$C164</f>
        <v>Muy alta</v>
      </c>
      <c r="M22" t="str">
        <f>IF(OR(B22="",Resumen!H18="Retired"),"",CONCATENATE(K22," - ",L22))</f>
        <v>Baja - Muy alta</v>
      </c>
      <c r="N22"/>
      <c r="O22"/>
      <c r="P22"/>
      <c r="R22" s="184"/>
      <c r="S22" s="2" t="s">
        <v>158</v>
      </c>
      <c r="T22" s="4" t="s">
        <v>18</v>
      </c>
      <c r="U22" s="2">
        <v>1</v>
      </c>
    </row>
    <row r="23" spans="2:27" x14ac:dyDescent="0.2">
      <c r="B23" s="60">
        <f>Resumen!A19</f>
        <v>146</v>
      </c>
      <c r="C23" s="51" t="str">
        <f>IF(B23="","",CONCATENATE(I23,"-",Resumen!C19))</f>
        <v>R-N</v>
      </c>
      <c r="D23" s="51" t="str">
        <f t="shared" si="1"/>
        <v>R-M</v>
      </c>
      <c r="E23" s="51" t="str">
        <f>IF($B23="","",CONCATENATE(I23,"-",Resumen!H19))</f>
        <v>R-Prevenir</v>
      </c>
      <c r="F23" s="51" t="str">
        <f t="shared" si="0"/>
        <v>R-Abierto</v>
      </c>
      <c r="G23" s="51" t="str">
        <f>IF(Resumen!H19="Retirar","Cerrado","Abierto")</f>
        <v>Abierto</v>
      </c>
      <c r="H23" s="9" t="str">
        <f>IF($B$16="","",IF(OR(ISBLANK('Detalle del Riesgo'!F191),ISTEXT('Detalle del Riesgo'!F191)),"",IF($H$15-'Detalle del Riesgo'!F191&gt;$H$14,"Not Modified","M")))</f>
        <v>M</v>
      </c>
      <c r="I23" s="10" t="str">
        <f>'Detalle del Riesgo'!D186</f>
        <v>R</v>
      </c>
      <c r="J23"/>
      <c r="K23" t="str">
        <f>'Detalle del Riesgo'!C189</f>
        <v>Media</v>
      </c>
      <c r="L23" t="str">
        <f>'Detalle del Riesgo'!$C190</f>
        <v>Muy alta</v>
      </c>
      <c r="M23" t="str">
        <f>IF(OR(B23="",Resumen!H19="Retired"),"",CONCATENATE(K23," - ",L23))</f>
        <v>Media - Muy alta</v>
      </c>
      <c r="N23"/>
      <c r="O23"/>
      <c r="P23"/>
      <c r="R23" s="184"/>
      <c r="S23" s="2" t="s">
        <v>159</v>
      </c>
      <c r="T23" s="4" t="s">
        <v>20</v>
      </c>
      <c r="U23" s="2">
        <v>5</v>
      </c>
    </row>
    <row r="24" spans="2:27" x14ac:dyDescent="0.2">
      <c r="B24" s="60">
        <f>Resumen!A20</f>
        <v>147</v>
      </c>
      <c r="C24" s="51" t="str">
        <f>IF(B24="","",CONCATENATE(I24,"-",Resumen!C20))</f>
        <v>Y-N</v>
      </c>
      <c r="D24" s="51" t="str">
        <f t="shared" si="1"/>
        <v>Y-M</v>
      </c>
      <c r="E24" s="51" t="str">
        <f>IF($B24="","",CONCATENATE(I24,"-",Resumen!H20))</f>
        <v>Y-Mitigar</v>
      </c>
      <c r="F24" s="51" t="str">
        <f t="shared" si="0"/>
        <v>Y-Abierto</v>
      </c>
      <c r="G24" s="51" t="str">
        <f>IF(Resumen!H20="Retirar","Cerrado","Abierto")</f>
        <v>Abierto</v>
      </c>
      <c r="H24" s="9" t="str">
        <f>IF($B$16="","",IF(OR(ISBLANK('Detalle del Riesgo'!F217),ISTEXT('Detalle del Riesgo'!F217)),"",IF($H$15-'Detalle del Riesgo'!F217&gt;$H$14,"Not Modified","M")))</f>
        <v>M</v>
      </c>
      <c r="I24" s="10" t="str">
        <f>'Detalle del Riesgo'!D212</f>
        <v>Y</v>
      </c>
      <c r="J24"/>
      <c r="K24" t="str">
        <f>'Detalle del Riesgo'!C215</f>
        <v>Media</v>
      </c>
      <c r="L24" t="str">
        <f>'Detalle del Riesgo'!$C216</f>
        <v>Media</v>
      </c>
      <c r="M24" t="str">
        <f>IF(OR(B24="",Resumen!H20="Retired"),"",CONCATENATE(K24," - ",L24))</f>
        <v>Media - Media</v>
      </c>
      <c r="N24"/>
      <c r="O24"/>
      <c r="P24"/>
      <c r="R24" s="184"/>
      <c r="S24" s="2" t="s">
        <v>160</v>
      </c>
      <c r="T24" s="4" t="s">
        <v>20</v>
      </c>
      <c r="U24" s="2">
        <v>22</v>
      </c>
    </row>
    <row r="25" spans="2:27" x14ac:dyDescent="0.2">
      <c r="B25" s="60">
        <f>Resumen!A21</f>
        <v>148</v>
      </c>
      <c r="C25" s="51" t="str">
        <f>IF(B25="","",CONCATENATE(I25,"-",Resumen!C21))</f>
        <v>Y-N</v>
      </c>
      <c r="D25" s="51" t="str">
        <f t="shared" si="1"/>
        <v>Y-M</v>
      </c>
      <c r="E25" s="51" t="str">
        <f>IF($B25="","",CONCATENATE(I25,"-",Resumen!H21))</f>
        <v>Y-Prevenir</v>
      </c>
      <c r="F25" s="51" t="str">
        <f t="shared" si="0"/>
        <v>Y-Abierto</v>
      </c>
      <c r="G25" s="51" t="str">
        <f>IF(Resumen!H21="Retirar","Cerrado","Abierto")</f>
        <v>Abierto</v>
      </c>
      <c r="H25" s="9" t="str">
        <f>IF($B$16="","",IF(OR(ISBLANK('Detalle del Riesgo'!F243),ISTEXT('Detalle del Riesgo'!F243)),"",IF($H$15-'Detalle del Riesgo'!F243&gt;$H$14,"Not Modified","M")))</f>
        <v>M</v>
      </c>
      <c r="I25" s="10" t="str">
        <f>'Detalle del Riesgo'!D238</f>
        <v>Y</v>
      </c>
      <c r="J25"/>
      <c r="K25" t="str">
        <f>'Detalle del Riesgo'!C241</f>
        <v>Baja</v>
      </c>
      <c r="L25" t="str">
        <f>'Detalle del Riesgo'!$C242</f>
        <v>Muy alta</v>
      </c>
      <c r="M25" t="str">
        <f>IF(OR(B25="",Resumen!H21="Retired"),"",CONCATENATE(K25," - ",L25))</f>
        <v>Baja - Muy alta</v>
      </c>
      <c r="N25"/>
      <c r="O25"/>
      <c r="P25"/>
      <c r="R25" s="184"/>
      <c r="S25" s="2" t="s">
        <v>161</v>
      </c>
      <c r="T25" s="4" t="s">
        <v>20</v>
      </c>
      <c r="U25" s="2">
        <v>24</v>
      </c>
    </row>
    <row r="26" spans="2:27" x14ac:dyDescent="0.2">
      <c r="B26" s="60">
        <f>Resumen!A22</f>
        <v>149</v>
      </c>
      <c r="C26" s="51" t="str">
        <f>IF(B26="","",CONCATENATE(I26,"-",Resumen!C22))</f>
        <v>R-N</v>
      </c>
      <c r="D26" s="51" t="str">
        <f t="shared" si="1"/>
        <v>R-M</v>
      </c>
      <c r="E26" s="51" t="str">
        <f>IF($B26="","",CONCATENATE(I26,"-",Resumen!H22))</f>
        <v>R-Investigar</v>
      </c>
      <c r="F26" s="51" t="str">
        <f t="shared" si="0"/>
        <v>R-Abierto</v>
      </c>
      <c r="G26" s="51" t="str">
        <f>IF(Resumen!H22="Retirar","Cerrado","Abierto")</f>
        <v>Abierto</v>
      </c>
      <c r="H26" s="9" t="str">
        <f>IF($B$16="","",IF(OR(ISBLANK('Detalle del Riesgo'!F269),ISTEXT('Detalle del Riesgo'!F269)),"",IF($H$15-'Detalle del Riesgo'!F269&gt;$H$14,"Not Modified","M")))</f>
        <v>M</v>
      </c>
      <c r="I26" s="10" t="str">
        <f>'Detalle del Riesgo'!D264</f>
        <v>R</v>
      </c>
      <c r="J26"/>
      <c r="K26" t="str">
        <f>'Detalle del Riesgo'!C267</f>
        <v>Alta</v>
      </c>
      <c r="L26" t="str">
        <f>'Detalle del Riesgo'!$C268</f>
        <v>Alta</v>
      </c>
      <c r="M26" t="str">
        <f>IF(OR(B26="",Resumen!H22="Retired"),"",CONCATENATE(K26," - ",L26))</f>
        <v>Alta - Alta</v>
      </c>
      <c r="N26"/>
      <c r="O26"/>
      <c r="P26"/>
      <c r="R26" s="184"/>
      <c r="S26" s="2" t="s">
        <v>162</v>
      </c>
      <c r="T26" s="4" t="s">
        <v>20</v>
      </c>
      <c r="U26" s="2">
        <v>23</v>
      </c>
    </row>
    <row r="27" spans="2:27" x14ac:dyDescent="0.2">
      <c r="B27" s="60">
        <f>Resumen!A23</f>
        <v>150</v>
      </c>
      <c r="C27" s="51" t="str">
        <f>IF(B27="","",CONCATENATE(I27,"-",Resumen!C23))</f>
        <v>Y-N</v>
      </c>
      <c r="D27" s="51" t="str">
        <f t="shared" si="1"/>
        <v>Y-M</v>
      </c>
      <c r="E27" s="51" t="str">
        <f>IF($B27="","",CONCATENATE(I27,"-",Resumen!H23))</f>
        <v>Y-Investigar</v>
      </c>
      <c r="F27" s="51" t="str">
        <f t="shared" si="0"/>
        <v>Y-Abierto</v>
      </c>
      <c r="G27" s="51" t="str">
        <f>IF(Resumen!H23="Retirar","Cerrado","Abierto")</f>
        <v>Abierto</v>
      </c>
      <c r="H27" s="9" t="str">
        <f>IF($B$16="","",IF(OR(ISBLANK('Detalle del Riesgo'!F295),ISTEXT('Detalle del Riesgo'!F295)),"",IF($H$15-'Detalle del Riesgo'!F295&gt;$H$14,"Not Modified","M")))</f>
        <v>M</v>
      </c>
      <c r="I27" s="10" t="str">
        <f>'Detalle del Riesgo'!D290</f>
        <v>Y</v>
      </c>
      <c r="J27"/>
      <c r="K27" t="str">
        <f>'Detalle del Riesgo'!C293</f>
        <v>Media</v>
      </c>
      <c r="L27" t="str">
        <f>'Detalle del Riesgo'!$C294</f>
        <v>Media</v>
      </c>
      <c r="M27" t="str">
        <f>IF(OR(B27="",Resumen!H23="Retired"),"",CONCATENATE(K27," - ",L27))</f>
        <v>Media - Media</v>
      </c>
      <c r="N27"/>
      <c r="O27"/>
      <c r="P27"/>
      <c r="R27" s="184"/>
      <c r="S27" s="2" t="s">
        <v>163</v>
      </c>
      <c r="T27" s="4" t="s">
        <v>19</v>
      </c>
      <c r="U27" s="2">
        <v>21</v>
      </c>
    </row>
    <row r="28" spans="2:27" x14ac:dyDescent="0.2">
      <c r="B28" s="60">
        <f>Resumen!A24</f>
        <v>151</v>
      </c>
      <c r="C28" s="51" t="str">
        <f>IF(B28="","",CONCATENATE(I28,"-",Resumen!C24))</f>
        <v>R-N</v>
      </c>
      <c r="D28" s="51" t="str">
        <f t="shared" si="1"/>
        <v>R-M</v>
      </c>
      <c r="E28" s="51" t="str">
        <f>IF($B28="","",CONCATENATE(I28,"-",Resumen!H24))</f>
        <v>R-Prevenir</v>
      </c>
      <c r="F28" s="51" t="str">
        <f t="shared" si="0"/>
        <v>R-Abierto</v>
      </c>
      <c r="G28" s="51" t="str">
        <f>IF(Resumen!H24="Retirar","Cerrado","Abierto")</f>
        <v>Abierto</v>
      </c>
      <c r="H28" s="9" t="str">
        <f>IF($B$16="","",IF(OR(ISBLANK('Detalle del Riesgo'!F321),ISTEXT('Detalle del Riesgo'!F321)),"",IF($H$15-'Detalle del Riesgo'!F321&gt;$H$14,"Not Modified","M")))</f>
        <v>M</v>
      </c>
      <c r="I28" s="10" t="str">
        <f>'Detalle del Riesgo'!D316</f>
        <v>R</v>
      </c>
      <c r="J28"/>
      <c r="K28" t="str">
        <f>'Detalle del Riesgo'!C319</f>
        <v>Muy alta</v>
      </c>
      <c r="L28" t="str">
        <f>'Detalle del Riesgo'!$C320</f>
        <v>Muy alta</v>
      </c>
      <c r="M28" t="str">
        <f>IF(OR(B28="",Resumen!H24="Retired"),"",CONCATENATE(K28," - ",L28))</f>
        <v>Muy alta - Muy alta</v>
      </c>
      <c r="N28"/>
      <c r="O28"/>
      <c r="P28"/>
      <c r="R28" s="184"/>
      <c r="S28" s="2" t="s">
        <v>164</v>
      </c>
      <c r="T28" s="4" t="s">
        <v>20</v>
      </c>
      <c r="U28" s="2">
        <v>25</v>
      </c>
    </row>
    <row r="29" spans="2:27" x14ac:dyDescent="0.2">
      <c r="B29" s="60">
        <f>Resumen!A25</f>
        <v>154</v>
      </c>
      <c r="C29" s="51" t="str">
        <f>IF(B29="","",CONCATENATE(I29,"-",Resumen!C25))</f>
        <v>Y-N</v>
      </c>
      <c r="D29" s="51" t="str">
        <f t="shared" si="1"/>
        <v>Y-M</v>
      </c>
      <c r="E29" s="51" t="str">
        <f>IF($B29="","",CONCATENATE(I29,"-",Resumen!H25))</f>
        <v>Y-Prevenir</v>
      </c>
      <c r="F29" s="51" t="str">
        <f t="shared" si="0"/>
        <v>Y-Abierto</v>
      </c>
      <c r="G29" s="51" t="str">
        <f>IF(Resumen!H25="Retirar","Cerrado","Abierto")</f>
        <v>Abierto</v>
      </c>
      <c r="H29" s="9" t="str">
        <f>IF($B$16="","",IF(OR(ISBLANK('Detalle del Riesgo'!F347),ISTEXT('Detalle del Riesgo'!F347)),"",IF($H$15-'Detalle del Riesgo'!F347&gt;$H$14,"Not Modified","M")))</f>
        <v>M</v>
      </c>
      <c r="I29" s="10" t="str">
        <f>'Detalle del Riesgo'!D342</f>
        <v>Y</v>
      </c>
      <c r="J29"/>
      <c r="K29" t="str">
        <f>'Detalle del Riesgo'!C345</f>
        <v>Media</v>
      </c>
      <c r="L29" t="str">
        <f>'Detalle del Riesgo'!$C346</f>
        <v>Media</v>
      </c>
      <c r="M29" t="str">
        <f>IF(OR(B29="",Resumen!H25="Retired"),"",CONCATENATE(K29," - ",L29))</f>
        <v>Media - Media</v>
      </c>
      <c r="N29"/>
      <c r="O29"/>
      <c r="P29"/>
    </row>
    <row r="30" spans="2:27" x14ac:dyDescent="0.2">
      <c r="B30" s="60">
        <f>Resumen!A26</f>
        <v>155</v>
      </c>
      <c r="C30" s="51" t="str">
        <f>IF(B30="","",CONCATENATE(I30,"-",Resumen!C26))</f>
        <v>Y-N</v>
      </c>
      <c r="D30" s="51" t="str">
        <f t="shared" si="1"/>
        <v>Y-M</v>
      </c>
      <c r="E30" s="51" t="str">
        <f>IF($B30="","",CONCATENATE(I30,"-",Resumen!H26))</f>
        <v>Y-Prevenir</v>
      </c>
      <c r="F30" s="51" t="str">
        <f t="shared" si="0"/>
        <v>Y-Abierto</v>
      </c>
      <c r="G30" s="51" t="str">
        <f>IF(Resumen!H26="Retirar","Cerrado","Abierto")</f>
        <v>Abierto</v>
      </c>
      <c r="H30" s="9" t="str">
        <f>IF($B$16="","",IF(OR(ISBLANK('Detalle del Riesgo'!F373),ISTEXT('Detalle del Riesgo'!F373)),"",IF($H$15-'Detalle del Riesgo'!F373&gt;$H$14,"Not Modified","M")))</f>
        <v>M</v>
      </c>
      <c r="I30" s="10" t="str">
        <f>'Detalle del Riesgo'!D368</f>
        <v>Y</v>
      </c>
      <c r="J30"/>
      <c r="K30" t="str">
        <f>'Detalle del Riesgo'!C371</f>
        <v>Baja</v>
      </c>
      <c r="L30" t="str">
        <f>'Detalle del Riesgo'!$C372</f>
        <v>Muy alta</v>
      </c>
      <c r="M30" t="str">
        <f>IF(OR(B30="",Resumen!H26="Retired"),"",CONCATENATE(K30," - ",L30))</f>
        <v>Baja - Muy alta</v>
      </c>
      <c r="N30"/>
      <c r="O30"/>
      <c r="P30"/>
    </row>
    <row r="31" spans="2:27" x14ac:dyDescent="0.2">
      <c r="B31" s="60">
        <f>Resumen!A27</f>
        <v>156</v>
      </c>
      <c r="C31" s="51" t="str">
        <f>IF(B31="","",CONCATENATE(I31,"-",Resumen!C27))</f>
        <v>G-N</v>
      </c>
      <c r="D31" s="51" t="str">
        <f t="shared" si="1"/>
        <v>G-M</v>
      </c>
      <c r="E31" s="51" t="str">
        <f>IF($B31="","",CONCATENATE(I31,"-",Resumen!H27))</f>
        <v>G-Prevenir</v>
      </c>
      <c r="F31" s="51" t="str">
        <f t="shared" si="0"/>
        <v>G-Abierto</v>
      </c>
      <c r="G31" s="51" t="str">
        <f>IF(Resumen!H27="Retirar","Cerrado","Abierto")</f>
        <v>Abierto</v>
      </c>
      <c r="H31" s="9" t="str">
        <f>IF($B$16="","",IF(OR(ISBLANK('Detalle del Riesgo'!F399),ISTEXT('Detalle del Riesgo'!F399)),"",IF($H$15-'Detalle del Riesgo'!F399&gt;$H$14,"Not Modified","M")))</f>
        <v>M</v>
      </c>
      <c r="I31" s="10" t="str">
        <f>'Detalle del Riesgo'!D394</f>
        <v>G</v>
      </c>
      <c r="J31"/>
      <c r="K31" t="str">
        <f>'Detalle del Riesgo'!C397</f>
        <v>Muy baja</v>
      </c>
      <c r="L31" t="str">
        <f>'Detalle del Riesgo'!$C398</f>
        <v>Alta</v>
      </c>
      <c r="M31" t="str">
        <f>IF(OR(B31="",Resumen!H27="Retired"),"",CONCATENATE(K31," - ",L31))</f>
        <v>Muy baja - Alta</v>
      </c>
      <c r="N31"/>
      <c r="O31"/>
      <c r="P31"/>
    </row>
    <row r="32" spans="2:27" x14ac:dyDescent="0.2">
      <c r="B32" s="60">
        <f>Resumen!A28</f>
        <v>157</v>
      </c>
      <c r="C32" s="51" t="str">
        <f>IF(B32="","",CONCATENATE(I32,"-",Resumen!C28))</f>
        <v>Y-N</v>
      </c>
      <c r="D32" s="51" t="str">
        <f t="shared" si="1"/>
        <v>Y-M</v>
      </c>
      <c r="E32" s="51" t="str">
        <f>IF($B32="","",CONCATENATE(I32,"-",Resumen!H28))</f>
        <v>Y-Mitigar</v>
      </c>
      <c r="F32" s="51" t="str">
        <f t="shared" si="0"/>
        <v>Y-Abierto</v>
      </c>
      <c r="G32" s="51" t="str">
        <f>IF(Resumen!H28="Retirar","Cerrado","Abierto")</f>
        <v>Abierto</v>
      </c>
      <c r="H32" s="9" t="str">
        <f>IF($B$16="","",IF(OR(ISBLANK('Detalle del Riesgo'!F425),ISTEXT('Detalle del Riesgo'!F425)),"",IF($H$15-'Detalle del Riesgo'!F425&gt;$H$14,"Not Modified","M")))</f>
        <v>M</v>
      </c>
      <c r="I32" s="10" t="str">
        <f>'Detalle del Riesgo'!D420</f>
        <v>Y</v>
      </c>
      <c r="J32"/>
      <c r="K32" t="str">
        <f>'Detalle del Riesgo'!C423</f>
        <v>Media</v>
      </c>
      <c r="L32" t="str">
        <f>'Detalle del Riesgo'!$C424</f>
        <v>Media</v>
      </c>
      <c r="M32" t="str">
        <f>IF(OR(B32="",Resumen!H28="Retired"),"",CONCATENATE(K32," - ",L32))</f>
        <v>Media - Media</v>
      </c>
      <c r="N32"/>
      <c r="O32"/>
      <c r="P32"/>
    </row>
    <row r="33" spans="1:16" x14ac:dyDescent="0.2">
      <c r="B33" s="60">
        <f>Resumen!A29</f>
        <v>158</v>
      </c>
      <c r="C33" s="51" t="str">
        <f>IF(B33="","",CONCATENATE(I33,"-",Resumen!C29))</f>
        <v>Y-N</v>
      </c>
      <c r="D33" s="51" t="str">
        <f t="shared" si="1"/>
        <v>Y-M</v>
      </c>
      <c r="E33" s="51" t="str">
        <f>IF($B33="","",CONCATENATE(I33,"-",Resumen!H29))</f>
        <v>Y-Prevenir</v>
      </c>
      <c r="F33" s="51" t="str">
        <f t="shared" si="0"/>
        <v>Y-Abierto</v>
      </c>
      <c r="G33" s="51" t="str">
        <f>IF(Resumen!H29="Retirar","Cerrado","Abierto")</f>
        <v>Abierto</v>
      </c>
      <c r="H33" s="9" t="str">
        <f>IF($B$16="","",IF(OR(ISBLANK('Detalle del Riesgo'!F451),ISTEXT('Detalle del Riesgo'!F451)),"",IF($H$15-'Detalle del Riesgo'!F451&gt;$H$14,"Not Modified","M")))</f>
        <v>M</v>
      </c>
      <c r="I33" s="10" t="str">
        <f>'Detalle del Riesgo'!D446</f>
        <v>Y</v>
      </c>
      <c r="J33"/>
      <c r="K33" t="str">
        <f>'Detalle del Riesgo'!C449</f>
        <v>Baja</v>
      </c>
      <c r="L33" t="str">
        <f>'Detalle del Riesgo'!$C450</f>
        <v>Muy alta</v>
      </c>
      <c r="M33" t="str">
        <f>IF(OR(B33="",Resumen!H29="Retired"),"",CONCATENATE(K33," - ",L33))</f>
        <v>Baja - Muy alta</v>
      </c>
      <c r="N33"/>
      <c r="O33"/>
      <c r="P33"/>
    </row>
    <row r="34" spans="1:16" x14ac:dyDescent="0.2">
      <c r="B34" s="60">
        <f>Resumen!A30</f>
        <v>159</v>
      </c>
      <c r="C34" s="51" t="str">
        <f>IF(B34="","",CONCATENATE(I34,"-",Resumen!C30))</f>
        <v>R-N</v>
      </c>
      <c r="D34" s="51" t="str">
        <f t="shared" si="1"/>
        <v>R-M</v>
      </c>
      <c r="E34" s="51" t="str">
        <f>IF($B34="","",CONCATENATE(I34,"-",Resumen!H30))</f>
        <v>R-Prevenir</v>
      </c>
      <c r="F34" s="51" t="str">
        <f t="shared" si="0"/>
        <v>R-Abierto</v>
      </c>
      <c r="G34" s="51" t="str">
        <f>IF(Resumen!H30="Retirar","Cerrado","Abierto")</f>
        <v>Abierto</v>
      </c>
      <c r="H34" s="9" t="str">
        <f>IF($B$16="","",IF(OR(ISBLANK('Detalle del Riesgo'!F477),ISTEXT('Detalle del Riesgo'!F477)),"",IF($H$15-'Detalle del Riesgo'!F477&gt;$H$14,"Not Modified","M")))</f>
        <v>M</v>
      </c>
      <c r="I34" s="10" t="str">
        <f>'Detalle del Riesgo'!D472</f>
        <v>R</v>
      </c>
      <c r="J34"/>
      <c r="K34" t="str">
        <f>'Detalle del Riesgo'!C475</f>
        <v>Alta</v>
      </c>
      <c r="L34" t="str">
        <f>'Detalle del Riesgo'!$C476</f>
        <v>Alta</v>
      </c>
      <c r="M34" t="str">
        <f>IF(OR(B34="",Resumen!H30="Retired"),"",CONCATENATE(K34," - ",L34))</f>
        <v>Alta - Alta</v>
      </c>
      <c r="N34"/>
      <c r="O34"/>
      <c r="P34"/>
    </row>
    <row r="35" spans="1:16" x14ac:dyDescent="0.2">
      <c r="B35" s="60">
        <f>Resumen!A31</f>
        <v>151</v>
      </c>
      <c r="C35" s="51" t="str">
        <f>IF(B35="","",CONCATENATE(I35,"-",Resumen!C31))</f>
        <v>Y-N</v>
      </c>
      <c r="D35" s="51" t="str">
        <f t="shared" si="1"/>
        <v>Y-M</v>
      </c>
      <c r="E35" s="51" t="str">
        <f>IF($B35="","",CONCATENATE(I35,"-",Resumen!H31))</f>
        <v>Y-Prevenir</v>
      </c>
      <c r="F35" s="51" t="str">
        <f t="shared" si="0"/>
        <v>Y-Abierto</v>
      </c>
      <c r="G35" s="51" t="str">
        <f>IF(Resumen!H31="Retirar","Cerrado","Abierto")</f>
        <v>Abierto</v>
      </c>
      <c r="H35" s="9" t="str">
        <f>IF($B$16="","",IF(OR(ISBLANK('Detalle del Riesgo'!F503),ISTEXT('Detalle del Riesgo'!F503)),"",IF($H$15-'Detalle del Riesgo'!F503&gt;$H$14,"Not Modified","M")))</f>
        <v>M</v>
      </c>
      <c r="I35" s="10" t="str">
        <f>'Detalle del Riesgo'!D498</f>
        <v>Y</v>
      </c>
      <c r="J35"/>
      <c r="K35" t="str">
        <f>'Detalle del Riesgo'!C501</f>
        <v>Baja</v>
      </c>
      <c r="L35" t="str">
        <f>'Detalle del Riesgo'!$C502</f>
        <v>Muy alta</v>
      </c>
      <c r="M35" t="str">
        <f>IF(OR(B35="",Resumen!H31="Retired"),"",CONCATENATE(K35," - ",L35))</f>
        <v>Baja - Muy alta</v>
      </c>
      <c r="N35"/>
      <c r="O35"/>
      <c r="P35"/>
    </row>
    <row r="36" spans="1:16" x14ac:dyDescent="0.2">
      <c r="B36" s="60">
        <f>Resumen!A32</f>
        <v>0</v>
      </c>
      <c r="C36" s="51" t="e">
        <f>IF(B36="","",CONCATENATE(I36,"-",Resumen!C32))</f>
        <v>#REF!</v>
      </c>
      <c r="D36" s="51" t="e">
        <f t="shared" si="1"/>
        <v>#REF!</v>
      </c>
      <c r="E36" s="51" t="e">
        <f>IF($B36="","",CONCATENATE(I36,"-",Resumen!H32))</f>
        <v>#REF!</v>
      </c>
      <c r="F36" s="51" t="e">
        <f t="shared" si="0"/>
        <v>#REF!</v>
      </c>
      <c r="G36" s="51" t="str">
        <f>IF(Resumen!H32="Retirar","Cerrado","Abierto")</f>
        <v>Abierto</v>
      </c>
      <c r="H36" s="9" t="e">
        <f>IF($B$16="","",IF(OR(ISBLANK('Detalle del Riesgo'!#REF!),ISTEXT('Detalle del Riesgo'!#REF!)),"",IF($H$15-'Detalle del Riesgo'!#REF!&gt;$H$14,"Not Modified","M")))</f>
        <v>#REF!</v>
      </c>
      <c r="I36" s="10" t="e">
        <f>'Detalle del Riesgo'!#REF!</f>
        <v>#REF!</v>
      </c>
      <c r="J36"/>
      <c r="K36" t="e">
        <f>'Detalle del Riesgo'!#REF!</f>
        <v>#REF!</v>
      </c>
      <c r="L36" t="e">
        <f>'Detalle del Riesgo'!#REF!</f>
        <v>#REF!</v>
      </c>
      <c r="M36" t="e">
        <f>IF(OR(B36="",Resumen!H32="Retired"),"",CONCATENATE(K36," - ",L36))</f>
        <v>#REF!</v>
      </c>
      <c r="N36"/>
      <c r="O36"/>
      <c r="P36"/>
    </row>
    <row r="37" spans="1:16" x14ac:dyDescent="0.2">
      <c r="B37" s="60">
        <f>Resumen!A33</f>
        <v>0</v>
      </c>
      <c r="C37" s="51" t="e">
        <f>IF(B37="","",CONCATENATE(I37,"-",Resumen!C33))</f>
        <v>#REF!</v>
      </c>
      <c r="D37" s="51" t="e">
        <f t="shared" si="1"/>
        <v>#REF!</v>
      </c>
      <c r="E37" s="51" t="e">
        <f>IF($B37="","",CONCATENATE(I37,"-",Resumen!H33))</f>
        <v>#REF!</v>
      </c>
      <c r="F37" s="51" t="e">
        <f t="shared" si="0"/>
        <v>#REF!</v>
      </c>
      <c r="G37" s="51" t="str">
        <f>IF(Resumen!H33="Retirar","Cerrado","Abierto")</f>
        <v>Abierto</v>
      </c>
      <c r="H37" s="9" t="e">
        <f>IF($B$16="","",IF(OR(ISBLANK('Detalle del Riesgo'!#REF!),ISTEXT('Detalle del Riesgo'!#REF!)),"",IF($H$15-'Detalle del Riesgo'!#REF!&gt;$H$14,"Not Modified","M")))</f>
        <v>#REF!</v>
      </c>
      <c r="I37" s="10" t="e">
        <f>'Detalle del Riesgo'!#REF!</f>
        <v>#REF!</v>
      </c>
      <c r="J37"/>
      <c r="K37" t="e">
        <f>'Detalle del Riesgo'!#REF!</f>
        <v>#REF!</v>
      </c>
      <c r="L37" t="e">
        <f>'Detalle del Riesgo'!#REF!</f>
        <v>#REF!</v>
      </c>
      <c r="M37" t="e">
        <f>IF(OR(B37="",Resumen!H33="Retired"),"",CONCATENATE(K37," - ",L37))</f>
        <v>#REF!</v>
      </c>
      <c r="N37"/>
      <c r="O37"/>
      <c r="P37"/>
    </row>
    <row r="38" spans="1:16" x14ac:dyDescent="0.2">
      <c r="B38" s="60">
        <f>Resumen!A34</f>
        <v>0</v>
      </c>
      <c r="C38" s="51" t="e">
        <f>IF(B38="","",CONCATENATE(I38,"-",Resumen!C34))</f>
        <v>#REF!</v>
      </c>
      <c r="D38" s="51" t="e">
        <f t="shared" si="1"/>
        <v>#REF!</v>
      </c>
      <c r="E38" s="51" t="e">
        <f>IF($B38="","",CONCATENATE(I38,"-",Resumen!H34))</f>
        <v>#REF!</v>
      </c>
      <c r="F38" s="51" t="e">
        <f t="shared" si="0"/>
        <v>#REF!</v>
      </c>
      <c r="G38" s="51" t="str">
        <f>IF(Resumen!H34="Retirar","Cerrado","Abierto")</f>
        <v>Abierto</v>
      </c>
      <c r="H38" s="9" t="e">
        <f>IF($B$16="","",IF(OR(ISBLANK('Detalle del Riesgo'!#REF!),ISTEXT('Detalle del Riesgo'!#REF!)),"",IF($H$15-'Detalle del Riesgo'!#REF!&gt;$H$14,"Not Modified","M")))</f>
        <v>#REF!</v>
      </c>
      <c r="I38" s="10" t="e">
        <f>'Detalle del Riesgo'!#REF!</f>
        <v>#REF!</v>
      </c>
      <c r="J38"/>
      <c r="K38" t="e">
        <f>'Detalle del Riesgo'!#REF!</f>
        <v>#REF!</v>
      </c>
      <c r="L38" t="e">
        <f>'Detalle del Riesgo'!#REF!</f>
        <v>#REF!</v>
      </c>
      <c r="M38" t="e">
        <f>IF(OR(B38="",Resumen!H34="Retired"),"",CONCATENATE(K38," - ",L38))</f>
        <v>#REF!</v>
      </c>
      <c r="N38"/>
      <c r="O38"/>
      <c r="P38"/>
    </row>
    <row r="39" spans="1:16" x14ac:dyDescent="0.2">
      <c r="B39" s="60">
        <f>Resumen!A35</f>
        <v>0</v>
      </c>
      <c r="C39" s="51" t="e">
        <f>IF(B39="","",CONCATENATE(I39,"-",Resumen!C35))</f>
        <v>#REF!</v>
      </c>
      <c r="D39" s="51" t="e">
        <f t="shared" si="1"/>
        <v>#REF!</v>
      </c>
      <c r="E39" s="51" t="e">
        <f>IF($B39="","",CONCATENATE(I39,"-",Resumen!H35))</f>
        <v>#REF!</v>
      </c>
      <c r="F39" s="51" t="e">
        <f t="shared" si="0"/>
        <v>#REF!</v>
      </c>
      <c r="G39" s="51" t="str">
        <f>IF(Resumen!H35="Retirar","Cerrado","Abierto")</f>
        <v>Abierto</v>
      </c>
      <c r="H39" s="9" t="e">
        <f>IF($B$16="","",IF(OR(ISBLANK('Detalle del Riesgo'!#REF!),ISTEXT('Detalle del Riesgo'!#REF!)),"",IF($H$15-'Detalle del Riesgo'!#REF!&gt;$H$14,"Not Modified","M")))</f>
        <v>#REF!</v>
      </c>
      <c r="I39" s="10" t="e">
        <f>'Detalle del Riesgo'!#REF!</f>
        <v>#REF!</v>
      </c>
      <c r="J39"/>
      <c r="K39" t="e">
        <f>'Detalle del Riesgo'!#REF!</f>
        <v>#REF!</v>
      </c>
      <c r="L39" t="e">
        <f>'Detalle del Riesgo'!#REF!</f>
        <v>#REF!</v>
      </c>
      <c r="M39" t="e">
        <f>IF(OR(B39="",Resumen!H35="Retired"),"",CONCATENATE(K39," - ",L39))</f>
        <v>#REF!</v>
      </c>
      <c r="N39"/>
      <c r="O39"/>
      <c r="P39"/>
    </row>
    <row r="40" spans="1:16" x14ac:dyDescent="0.2">
      <c r="B40" s="60">
        <f>Resumen!A36</f>
        <v>0</v>
      </c>
      <c r="C40" s="51" t="e">
        <f>IF(B40="","",CONCATENATE(I40,"-",Resumen!C36))</f>
        <v>#REF!</v>
      </c>
      <c r="D40" s="51" t="e">
        <f t="shared" si="1"/>
        <v>#REF!</v>
      </c>
      <c r="E40" s="51" t="e">
        <f>IF($B40="","",CONCATENATE(I40,"-",Resumen!H36))</f>
        <v>#REF!</v>
      </c>
      <c r="F40" s="51" t="e">
        <f t="shared" si="0"/>
        <v>#REF!</v>
      </c>
      <c r="G40" s="51" t="str">
        <f>IF(Resumen!H36="Retirar","Cerrado","Abierto")</f>
        <v>Abierto</v>
      </c>
      <c r="H40" s="9" t="e">
        <f>IF($B$16="","",IF(OR(ISBLANK('Detalle del Riesgo'!#REF!),ISTEXT('Detalle del Riesgo'!#REF!)),"",IF($H$15-'Detalle del Riesgo'!#REF!&gt;$H$14,"Not Modified","M")))</f>
        <v>#REF!</v>
      </c>
      <c r="I40" s="10" t="e">
        <f>'Detalle del Riesgo'!#REF!</f>
        <v>#REF!</v>
      </c>
      <c r="J40"/>
      <c r="K40" t="e">
        <f>'Detalle del Riesgo'!#REF!</f>
        <v>#REF!</v>
      </c>
      <c r="L40" t="e">
        <f>'Detalle del Riesgo'!#REF!</f>
        <v>#REF!</v>
      </c>
      <c r="M40" t="e">
        <f>IF(OR(B40="",Resumen!H36="Retired"),"",CONCATENATE(K40," - ",L40))</f>
        <v>#REF!</v>
      </c>
      <c r="N40"/>
      <c r="O40"/>
      <c r="P40"/>
    </row>
    <row r="41" spans="1:16" x14ac:dyDescent="0.2">
      <c r="B41" s="60">
        <f>Resumen!A37</f>
        <v>0</v>
      </c>
      <c r="C41" s="51" t="e">
        <f>IF(B41="","",CONCATENATE(I41,"-",Resumen!C37))</f>
        <v>#REF!</v>
      </c>
      <c r="D41" s="51" t="e">
        <f t="shared" si="1"/>
        <v>#REF!</v>
      </c>
      <c r="E41" s="51" t="e">
        <f>IF($B41="","",CONCATENATE(I41,"-",Resumen!H37))</f>
        <v>#REF!</v>
      </c>
      <c r="F41" s="51" t="e">
        <f t="shared" si="0"/>
        <v>#REF!</v>
      </c>
      <c r="G41" s="51" t="str">
        <f>IF(Resumen!H37="Retirar","Cerrado","Abierto")</f>
        <v>Abierto</v>
      </c>
      <c r="H41" s="9" t="e">
        <f>IF($B$16="","",IF(OR(ISBLANK('Detalle del Riesgo'!#REF!),ISTEXT('Detalle del Riesgo'!#REF!)),"",IF($H$15-'Detalle del Riesgo'!#REF!&gt;$H$14,"Not Modified","M")))</f>
        <v>#REF!</v>
      </c>
      <c r="I41" s="10" t="e">
        <f>'Detalle del Riesgo'!#REF!</f>
        <v>#REF!</v>
      </c>
      <c r="J41"/>
      <c r="K41" t="e">
        <f>'Detalle del Riesgo'!#REF!</f>
        <v>#REF!</v>
      </c>
      <c r="L41" t="e">
        <f>'Detalle del Riesgo'!#REF!</f>
        <v>#REF!</v>
      </c>
      <c r="M41" t="e">
        <f>IF(OR(B41="",Resumen!H37="Retired"),"",CONCATENATE(K41," - ",L41))</f>
        <v>#REF!</v>
      </c>
      <c r="N41"/>
      <c r="O41"/>
      <c r="P41"/>
    </row>
    <row r="42" spans="1:16" x14ac:dyDescent="0.2">
      <c r="B42" s="60">
        <f>Resumen!A38</f>
        <v>0</v>
      </c>
      <c r="C42" s="51" t="e">
        <f>IF(B42="","",CONCATENATE(I42,"-",Resumen!C38))</f>
        <v>#REF!</v>
      </c>
      <c r="D42" s="51" t="e">
        <f t="shared" si="1"/>
        <v>#REF!</v>
      </c>
      <c r="E42" s="51" t="e">
        <f>IF($B42="","",CONCATENATE(I42,"-",Resumen!H38))</f>
        <v>#REF!</v>
      </c>
      <c r="F42" s="51" t="e">
        <f t="shared" si="0"/>
        <v>#REF!</v>
      </c>
      <c r="G42" s="51" t="str">
        <f>IF(Resumen!H38="Retirar","Cerrado","Abierto")</f>
        <v>Abierto</v>
      </c>
      <c r="H42" s="9" t="e">
        <f>IF($B$16="","",IF(OR(ISBLANK('Detalle del Riesgo'!#REF!),ISTEXT('Detalle del Riesgo'!#REF!)),"",IF($H$15-'Detalle del Riesgo'!#REF!&gt;$H$14,"Not Modified","M")))</f>
        <v>#REF!</v>
      </c>
      <c r="I42" s="10" t="e">
        <f>'Detalle del Riesgo'!#REF!</f>
        <v>#REF!</v>
      </c>
      <c r="J42"/>
      <c r="K42" t="e">
        <f>'Detalle del Riesgo'!#REF!</f>
        <v>#REF!</v>
      </c>
      <c r="L42" t="e">
        <f>'Detalle del Riesgo'!#REF!</f>
        <v>#REF!</v>
      </c>
      <c r="M42" t="e">
        <f>IF(OR(B42="",Resumen!H38="Retired"),"",CONCATENATE(K42," - ",L42))</f>
        <v>#REF!</v>
      </c>
      <c r="N42"/>
      <c r="O42"/>
      <c r="P42"/>
    </row>
    <row r="43" spans="1:16" x14ac:dyDescent="0.2">
      <c r="B43" s="60">
        <f>Resumen!A39</f>
        <v>0</v>
      </c>
      <c r="C43" s="51" t="e">
        <f>IF(B43="","",CONCATENATE(I43,"-",Resumen!C39))</f>
        <v>#REF!</v>
      </c>
      <c r="D43" s="51" t="e">
        <f t="shared" si="1"/>
        <v>#REF!</v>
      </c>
      <c r="E43" s="51" t="e">
        <f>IF($B43="","",CONCATENATE(I43,"-",Resumen!H39))</f>
        <v>#REF!</v>
      </c>
      <c r="F43" s="51" t="e">
        <f t="shared" si="0"/>
        <v>#REF!</v>
      </c>
      <c r="G43" s="51" t="str">
        <f>IF(Resumen!H39="Retirar","Cerrado","Abierto")</f>
        <v>Abierto</v>
      </c>
      <c r="H43" s="9" t="e">
        <f>IF($B$16="","",IF(OR(ISBLANK('Detalle del Riesgo'!#REF!),ISTEXT('Detalle del Riesgo'!#REF!)),"",IF($H$15-'Detalle del Riesgo'!#REF!&gt;$H$14,"Not Modified","M")))</f>
        <v>#REF!</v>
      </c>
      <c r="I43" s="10" t="e">
        <f>'Detalle del Riesgo'!#REF!</f>
        <v>#REF!</v>
      </c>
      <c r="J43"/>
      <c r="K43" t="e">
        <f>'Detalle del Riesgo'!#REF!</f>
        <v>#REF!</v>
      </c>
      <c r="L43" t="e">
        <f>'Detalle del Riesgo'!#REF!</f>
        <v>#REF!</v>
      </c>
      <c r="M43" t="e">
        <f>IF(OR(B43="",Resumen!H39="Retired"),"",CONCATENATE(K43," - ",L43))</f>
        <v>#REF!</v>
      </c>
      <c r="N43"/>
      <c r="O43"/>
      <c r="P43"/>
    </row>
    <row r="44" spans="1:16" x14ac:dyDescent="0.2">
      <c r="B44" s="60">
        <f>Resumen!A40</f>
        <v>0</v>
      </c>
      <c r="C44" s="51" t="e">
        <f>IF(B44="","",CONCATENATE(I44,"-",Resumen!C40))</f>
        <v>#REF!</v>
      </c>
      <c r="D44" s="51" t="e">
        <f t="shared" si="1"/>
        <v>#REF!</v>
      </c>
      <c r="E44" s="51" t="e">
        <f>IF($B44="","",CONCATENATE(I44,"-",Resumen!H40))</f>
        <v>#REF!</v>
      </c>
      <c r="F44" s="51" t="e">
        <f t="shared" si="0"/>
        <v>#REF!</v>
      </c>
      <c r="G44" s="51" t="str">
        <f>IF(Resumen!H40="Retirar","Cerrado","Abierto")</f>
        <v>Abierto</v>
      </c>
      <c r="H44" s="9" t="e">
        <f>IF($B$16="","",IF(OR(ISBLANK('Detalle del Riesgo'!#REF!),ISTEXT('Detalle del Riesgo'!#REF!)),"",IF($H$15-'Detalle del Riesgo'!#REF!&gt;$H$14,"Not Modified","M")))</f>
        <v>#REF!</v>
      </c>
      <c r="I44" s="10" t="e">
        <f>'Detalle del Riesgo'!#REF!</f>
        <v>#REF!</v>
      </c>
      <c r="J44"/>
      <c r="K44" t="e">
        <f>'Detalle del Riesgo'!#REF!</f>
        <v>#REF!</v>
      </c>
      <c r="L44" t="e">
        <f>'Detalle del Riesgo'!#REF!</f>
        <v>#REF!</v>
      </c>
      <c r="M44" t="e">
        <f>IF(OR(B44="",Resumen!H40="Retired"),"",CONCATENATE(K44," - ",L44))</f>
        <v>#REF!</v>
      </c>
      <c r="N44"/>
      <c r="O44"/>
      <c r="P44"/>
    </row>
    <row r="45" spans="1:16" x14ac:dyDescent="0.2">
      <c r="B45" s="60">
        <f>Resumen!A41</f>
        <v>0</v>
      </c>
      <c r="C45" s="51" t="e">
        <f>IF(B45="","",CONCATENATE(I45,"-",Resumen!C41))</f>
        <v>#REF!</v>
      </c>
      <c r="D45" s="51" t="e">
        <f t="shared" si="1"/>
        <v>#REF!</v>
      </c>
      <c r="E45" s="51" t="e">
        <f>IF($B45="","",CONCATENATE(I45,"-",Resumen!H41))</f>
        <v>#REF!</v>
      </c>
      <c r="F45" s="51" t="e">
        <f t="shared" si="0"/>
        <v>#REF!</v>
      </c>
      <c r="G45" s="51" t="str">
        <f>IF(Resumen!H41="Retirar","Cerrado","Abierto")</f>
        <v>Abierto</v>
      </c>
      <c r="H45" s="9" t="e">
        <f>IF($B$16="","",IF(OR(ISBLANK('Detalle del Riesgo'!#REF!),ISTEXT('Detalle del Riesgo'!#REF!)),"",IF($H$15-'Detalle del Riesgo'!#REF!&gt;$H$14,"Not Modified","M")))</f>
        <v>#REF!</v>
      </c>
      <c r="I45" s="10" t="e">
        <f>'Detalle del Riesgo'!#REF!</f>
        <v>#REF!</v>
      </c>
      <c r="J45"/>
      <c r="K45" t="e">
        <f>'Detalle del Riesgo'!#REF!</f>
        <v>#REF!</v>
      </c>
      <c r="L45" t="e">
        <f>'Detalle del Riesgo'!#REF!</f>
        <v>#REF!</v>
      </c>
      <c r="M45" t="e">
        <f>IF(OR(B45="",Resumen!H41="Retired"),"",CONCATENATE(K45," - ",L45))</f>
        <v>#REF!</v>
      </c>
      <c r="N45"/>
      <c r="O45"/>
      <c r="P45"/>
    </row>
    <row r="46" spans="1:16" x14ac:dyDescent="0.2">
      <c r="A46" s="119"/>
      <c r="B46" s="119"/>
      <c r="C46" s="119"/>
      <c r="D46" s="119"/>
      <c r="E46" s="119"/>
      <c r="F46" s="119"/>
      <c r="G46" s="119"/>
      <c r="H46" s="119"/>
      <c r="I46" s="119"/>
      <c r="J46" s="119"/>
      <c r="K46" s="119"/>
      <c r="L46" s="119"/>
      <c r="M46" s="119"/>
    </row>
  </sheetData>
  <phoneticPr fontId="5" type="noConversion"/>
  <conditionalFormatting sqref="B5:B9">
    <cfRule type="cellIs" dxfId="5" priority="1" stopIfTrue="1" operator="equal">
      <formula>"R"</formula>
    </cfRule>
    <cfRule type="cellIs" dxfId="4" priority="2" stopIfTrue="1" operator="equal">
      <formula>"Y"</formula>
    </cfRule>
    <cfRule type="cellIs" dxfId="3" priority="3" stopIfTrue="1" operator="equal">
      <formula>"G"</formula>
    </cfRule>
  </conditionalFormatting>
  <conditionalFormatting sqref="I16:I45">
    <cfRule type="cellIs" dxfId="2" priority="4" stopIfTrue="1" operator="equal">
      <formula>"G"</formula>
    </cfRule>
    <cfRule type="cellIs" dxfId="1" priority="5" stopIfTrue="1" operator="equal">
      <formula>"Y"</formula>
    </cfRule>
    <cfRule type="cellIs" dxfId="0" priority="6" stopIfTrue="1" operator="equal">
      <formula>"R"</formula>
    </cfRule>
  </conditionalFormatting>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Identificacion</vt:lpstr>
      <vt:lpstr>Guia de Usuario</vt:lpstr>
      <vt:lpstr>Detalle del Riesgo</vt:lpstr>
      <vt:lpstr>Resumen</vt:lpstr>
      <vt:lpstr>Grafico</vt:lpstr>
      <vt:lpstr>Exposure</vt:lpstr>
      <vt:lpstr>Exposure</vt:lpstr>
      <vt:lpstr>'Detalle del Riesgo'!Print_Area</vt:lpstr>
      <vt:lpstr>'Guia de Usuario'!Print_Area</vt:lpstr>
      <vt:lpstr>Resumen!Print_Area</vt:lpstr>
      <vt:lpstr>'Detalle del Riesgo'!Print_Titles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Szakal</dc:creator>
  <cp:lastModifiedBy>User1</cp:lastModifiedBy>
  <cp:lastPrinted>2007-01-10T23:08:00Z</cp:lastPrinted>
  <dcterms:created xsi:type="dcterms:W3CDTF">2006-10-01T23:23:18Z</dcterms:created>
  <dcterms:modified xsi:type="dcterms:W3CDTF">2018-06-25T22:27:13Z</dcterms:modified>
</cp:coreProperties>
</file>