
<file path=[Content_Types].xml><?xml version="1.0" encoding="utf-8"?>
<Types xmlns="http://schemas.openxmlformats.org/package/2006/content-types">
  <Default Extension="doc" ContentType="application/msword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hdolan/data/Sandia/projects/SMASH/SMASHtoolbox/+SMASH/+Reference/data/"/>
    </mc:Choice>
  </mc:AlternateContent>
  <xr:revisionPtr revIDLastSave="0" documentId="13_ncr:1_{6F526581-0F2E-1049-89F5-446E7909F928}" xr6:coauthVersionLast="43" xr6:coauthVersionMax="43" xr10:uidLastSave="{00000000-0000-0000-0000-000000000000}"/>
  <bookViews>
    <workbookView xWindow="2260" yWindow="460" windowWidth="25920" windowHeight="18720" tabRatio="684" activeTab="5" xr2:uid="{00000000-000D-0000-FFFF-FFFF00000000}"/>
  </bookViews>
  <sheets>
    <sheet name="Solids" sheetId="1" r:id="rId1"/>
    <sheet name="Plastics" sheetId="2" r:id="rId2"/>
    <sheet name="Rubber" sheetId="3" r:id="rId3"/>
    <sheet name="Liquids" sheetId="4" r:id="rId4"/>
    <sheet name="Body Tissue" sheetId="10" r:id="rId5"/>
    <sheet name="Gasses" sheetId="5" r:id="rId6"/>
    <sheet name="References" sheetId="6" r:id="rId7"/>
    <sheet name="Abbreviations" sheetId="7" r:id="rId8"/>
    <sheet name="Header" sheetId="8" r:id="rId9"/>
    <sheet name="PrintMacro" sheetId="9" r:id="rId10"/>
  </sheets>
  <definedNames>
    <definedName name="_xlnm.Print_Area" localSheetId="4">'Body Tissue'!$A$1:$H$16</definedName>
    <definedName name="_xlnm.Print_Area" localSheetId="5">Gasses!$A$1:$K$54</definedName>
    <definedName name="_xlnm.Print_Area" localSheetId="3">Liquids!$A$1:$K$224</definedName>
    <definedName name="_xlnm.Print_Area" localSheetId="0">Solids!$A$1:$Z$287</definedName>
    <definedName name="_xlnm.Print_Titles" localSheetId="4">'Body Tissue'!$1:$8</definedName>
    <definedName name="_xlnm.Print_Titles" localSheetId="5">Gasses!$1:$6</definedName>
    <definedName name="_xlnm.Print_Titles" localSheetId="3">Liquids!$1:$8</definedName>
    <definedName name="_xlnm.Print_Titles" localSheetId="1">Plastics!$1:$6</definedName>
    <definedName name="_xlnm.Print_Titles" localSheetId="0">Solids!$1:$6</definedName>
    <definedName name="_xlnm.Recorder" localSheetId="9">PrintMacro!$A$27:$A$16384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6" l="1"/>
  <c r="C4" i="6"/>
  <c r="A5" i="6"/>
  <c r="B5" i="6"/>
  <c r="C5" i="6"/>
  <c r="A6" i="6"/>
  <c r="B7" i="6"/>
  <c r="C7" i="6"/>
  <c r="B8" i="6"/>
  <c r="C8" i="6"/>
  <c r="A9" i="6"/>
  <c r="B9" i="6"/>
  <c r="C9" i="6"/>
  <c r="B11" i="6"/>
  <c r="C11" i="6"/>
  <c r="B12" i="6"/>
  <c r="C12" i="6"/>
  <c r="A13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B22" i="6"/>
  <c r="C22" i="6"/>
  <c r="B23" i="6"/>
  <c r="C23" i="6"/>
  <c r="B24" i="6"/>
  <c r="C24" i="6"/>
  <c r="B25" i="6"/>
  <c r="C25" i="6"/>
  <c r="B26" i="6"/>
  <c r="B27" i="6"/>
  <c r="A3" i="5"/>
  <c r="D8" i="5"/>
  <c r="G8" i="5"/>
  <c r="I8" i="5"/>
  <c r="B9" i="5"/>
  <c r="D9" i="5"/>
  <c r="G9" i="5"/>
  <c r="I9" i="5"/>
  <c r="B10" i="5"/>
  <c r="D10" i="5"/>
  <c r="G10" i="5"/>
  <c r="I10" i="5"/>
  <c r="B11" i="5"/>
  <c r="D11" i="5"/>
  <c r="G11" i="5"/>
  <c r="I11" i="5"/>
  <c r="B12" i="5"/>
  <c r="D12" i="5"/>
  <c r="G12" i="5"/>
  <c r="I12" i="5"/>
  <c r="D13" i="5"/>
  <c r="G13" i="5"/>
  <c r="I13" i="5"/>
  <c r="D14" i="5"/>
  <c r="G14" i="5"/>
  <c r="I14" i="5"/>
  <c r="D15" i="5"/>
  <c r="G15" i="5"/>
  <c r="I15" i="5"/>
  <c r="B16" i="5"/>
  <c r="D16" i="5"/>
  <c r="G16" i="5"/>
  <c r="I16" i="5"/>
  <c r="B17" i="5"/>
  <c r="D17" i="5"/>
  <c r="I17" i="5"/>
  <c r="D18" i="5"/>
  <c r="G18" i="5"/>
  <c r="I18" i="5"/>
  <c r="D19" i="5"/>
  <c r="G19" i="5"/>
  <c r="I19" i="5"/>
  <c r="D20" i="5"/>
  <c r="G20" i="5"/>
  <c r="I20" i="5"/>
  <c r="B21" i="5"/>
  <c r="D21" i="5"/>
  <c r="G21" i="5"/>
  <c r="I21" i="5"/>
  <c r="D22" i="5"/>
  <c r="G22" i="5"/>
  <c r="I22" i="5"/>
  <c r="B23" i="5"/>
  <c r="D23" i="5"/>
  <c r="G23" i="5"/>
  <c r="I23" i="5"/>
  <c r="D24" i="5"/>
  <c r="G24" i="5"/>
  <c r="I24" i="5"/>
  <c r="B25" i="5"/>
  <c r="D25" i="5"/>
  <c r="G25" i="5"/>
  <c r="I25" i="5"/>
  <c r="D26" i="5"/>
  <c r="G26" i="5"/>
  <c r="I26" i="5"/>
  <c r="B27" i="5"/>
  <c r="D27" i="5"/>
  <c r="G27" i="5"/>
  <c r="I27" i="5"/>
  <c r="B28" i="5"/>
  <c r="D28" i="5"/>
  <c r="G28" i="5"/>
  <c r="I28" i="5"/>
  <c r="D29" i="5"/>
  <c r="G29" i="5"/>
  <c r="I29" i="5"/>
  <c r="D30" i="5"/>
  <c r="G30" i="5"/>
  <c r="I30" i="5"/>
  <c r="B31" i="5"/>
  <c r="D31" i="5"/>
  <c r="G31" i="5"/>
  <c r="I31" i="5"/>
  <c r="B32" i="5"/>
  <c r="D32" i="5"/>
  <c r="G32" i="5"/>
  <c r="I32" i="5"/>
  <c r="B33" i="5"/>
  <c r="D33" i="5"/>
  <c r="G33" i="5"/>
  <c r="I33" i="5"/>
  <c r="B34" i="5"/>
  <c r="D34" i="5"/>
  <c r="G34" i="5"/>
  <c r="I34" i="5"/>
  <c r="B35" i="5"/>
  <c r="D35" i="5"/>
  <c r="G35" i="5"/>
  <c r="I35" i="5"/>
  <c r="B36" i="5"/>
  <c r="D36" i="5"/>
  <c r="G36" i="5"/>
  <c r="I36" i="5"/>
  <c r="B37" i="5"/>
  <c r="D37" i="5"/>
  <c r="G37" i="5"/>
  <c r="I37" i="5"/>
  <c r="B38" i="5"/>
  <c r="D38" i="5"/>
  <c r="G38" i="5"/>
  <c r="I38" i="5"/>
  <c r="D39" i="5"/>
  <c r="G39" i="5"/>
  <c r="I39" i="5"/>
  <c r="B40" i="5"/>
  <c r="D40" i="5"/>
  <c r="G40" i="5"/>
  <c r="I40" i="5"/>
  <c r="D41" i="5"/>
  <c r="G41" i="5"/>
  <c r="I41" i="5"/>
  <c r="B42" i="5"/>
  <c r="D42" i="5"/>
  <c r="G42" i="5"/>
  <c r="I42" i="5"/>
  <c r="D43" i="5"/>
  <c r="G43" i="5"/>
  <c r="I43" i="5"/>
  <c r="B44" i="5"/>
  <c r="D44" i="5"/>
  <c r="G44" i="5"/>
  <c r="I44" i="5"/>
  <c r="B45" i="5"/>
  <c r="D45" i="5"/>
  <c r="G45" i="5"/>
  <c r="I45" i="5"/>
  <c r="D46" i="5"/>
  <c r="G46" i="5"/>
  <c r="I46" i="5"/>
  <c r="B47" i="5"/>
  <c r="D47" i="5"/>
  <c r="G47" i="5"/>
  <c r="I47" i="5"/>
  <c r="B48" i="5"/>
  <c r="D48" i="5"/>
  <c r="G48" i="5"/>
  <c r="I48" i="5"/>
  <c r="D49" i="5"/>
  <c r="G49" i="5"/>
  <c r="I49" i="5"/>
  <c r="D50" i="5"/>
  <c r="G50" i="5"/>
  <c r="I50" i="5"/>
  <c r="D51" i="5"/>
  <c r="G51" i="5"/>
  <c r="I51" i="5"/>
  <c r="D52" i="5"/>
  <c r="G52" i="5"/>
  <c r="I52" i="5"/>
  <c r="D53" i="5"/>
  <c r="G53" i="5"/>
  <c r="I53" i="5"/>
  <c r="A4" i="10"/>
  <c r="C10" i="10"/>
  <c r="E10" i="10"/>
  <c r="F10" i="10"/>
  <c r="C11" i="10"/>
  <c r="E11" i="10"/>
  <c r="F11" i="10"/>
  <c r="C12" i="10"/>
  <c r="E12" i="10"/>
  <c r="F12" i="10"/>
  <c r="C13" i="10"/>
  <c r="E13" i="10"/>
  <c r="F13" i="10"/>
  <c r="C14" i="10"/>
  <c r="E14" i="10"/>
  <c r="F14" i="10"/>
  <c r="C15" i="10"/>
  <c r="E15" i="10"/>
  <c r="F15" i="10"/>
  <c r="A4" i="4"/>
  <c r="D10" i="4"/>
  <c r="G10" i="4"/>
  <c r="I10" i="4"/>
  <c r="D11" i="4"/>
  <c r="G11" i="4"/>
  <c r="I11" i="4"/>
  <c r="D12" i="4"/>
  <c r="G12" i="4"/>
  <c r="I12" i="4"/>
  <c r="D13" i="4"/>
  <c r="G13" i="4"/>
  <c r="I13" i="4"/>
  <c r="D14" i="4"/>
  <c r="G14" i="4"/>
  <c r="I14" i="4"/>
  <c r="D15" i="4"/>
  <c r="G15" i="4"/>
  <c r="I15" i="4"/>
  <c r="D16" i="4"/>
  <c r="G16" i="4"/>
  <c r="I16" i="4"/>
  <c r="D17" i="4"/>
  <c r="G17" i="4"/>
  <c r="I17" i="4"/>
  <c r="D18" i="4"/>
  <c r="G18" i="4"/>
  <c r="I18" i="4"/>
  <c r="D19" i="4"/>
  <c r="G19" i="4"/>
  <c r="I19" i="4"/>
  <c r="D20" i="4"/>
  <c r="G20" i="4"/>
  <c r="I20" i="4"/>
  <c r="D21" i="4"/>
  <c r="G21" i="4"/>
  <c r="I21" i="4"/>
  <c r="D22" i="4"/>
  <c r="G22" i="4"/>
  <c r="I22" i="4"/>
  <c r="D23" i="4"/>
  <c r="G23" i="4"/>
  <c r="I23" i="4"/>
  <c r="D24" i="4"/>
  <c r="G24" i="4"/>
  <c r="I24" i="4"/>
  <c r="D25" i="4"/>
  <c r="G25" i="4"/>
  <c r="I25" i="4"/>
  <c r="D26" i="4"/>
  <c r="G26" i="4"/>
  <c r="I26" i="4"/>
  <c r="D27" i="4"/>
  <c r="G27" i="4"/>
  <c r="I27" i="4"/>
  <c r="D28" i="4"/>
  <c r="G28" i="4"/>
  <c r="I28" i="4"/>
  <c r="D29" i="4"/>
  <c r="G29" i="4"/>
  <c r="I29" i="4"/>
  <c r="D30" i="4"/>
  <c r="G30" i="4"/>
  <c r="I30" i="4"/>
  <c r="D31" i="4"/>
  <c r="G31" i="4"/>
  <c r="I31" i="4"/>
  <c r="D32" i="4"/>
  <c r="G32" i="4"/>
  <c r="I32" i="4"/>
  <c r="D33" i="4"/>
  <c r="G33" i="4"/>
  <c r="I33" i="4"/>
  <c r="D34" i="4"/>
  <c r="G34" i="4"/>
  <c r="I34" i="4"/>
  <c r="D35" i="4"/>
  <c r="G35" i="4"/>
  <c r="I35" i="4"/>
  <c r="D36" i="4"/>
  <c r="G36" i="4"/>
  <c r="I36" i="4"/>
  <c r="D37" i="4"/>
  <c r="G37" i="4"/>
  <c r="I37" i="4"/>
  <c r="D38" i="4"/>
  <c r="G38" i="4"/>
  <c r="I38" i="4"/>
  <c r="D39" i="4"/>
  <c r="G39" i="4"/>
  <c r="I39" i="4"/>
  <c r="D40" i="4"/>
  <c r="G40" i="4"/>
  <c r="I40" i="4"/>
  <c r="D41" i="4"/>
  <c r="G41" i="4"/>
  <c r="I41" i="4"/>
  <c r="D42" i="4"/>
  <c r="G42" i="4"/>
  <c r="I42" i="4"/>
  <c r="D43" i="4"/>
  <c r="G43" i="4"/>
  <c r="I43" i="4"/>
  <c r="D44" i="4"/>
  <c r="G44" i="4"/>
  <c r="I44" i="4"/>
  <c r="D45" i="4"/>
  <c r="G45" i="4"/>
  <c r="I45" i="4"/>
  <c r="D46" i="4"/>
  <c r="G46" i="4"/>
  <c r="I46" i="4"/>
  <c r="D47" i="4"/>
  <c r="G47" i="4"/>
  <c r="I47" i="4"/>
  <c r="D48" i="4"/>
  <c r="G48" i="4"/>
  <c r="I48" i="4"/>
  <c r="D49" i="4"/>
  <c r="G49" i="4"/>
  <c r="I49" i="4"/>
  <c r="D50" i="4"/>
  <c r="G50" i="4"/>
  <c r="I50" i="4"/>
  <c r="D51" i="4"/>
  <c r="G51" i="4"/>
  <c r="I51" i="4"/>
  <c r="D52" i="4"/>
  <c r="G52" i="4"/>
  <c r="I52" i="4"/>
  <c r="D53" i="4"/>
  <c r="G53" i="4"/>
  <c r="I53" i="4"/>
  <c r="D54" i="4"/>
  <c r="G54" i="4"/>
  <c r="I54" i="4"/>
  <c r="D55" i="4"/>
  <c r="G55" i="4"/>
  <c r="I55" i="4"/>
  <c r="D56" i="4"/>
  <c r="G56" i="4"/>
  <c r="I56" i="4"/>
  <c r="D57" i="4"/>
  <c r="G57" i="4"/>
  <c r="I57" i="4"/>
  <c r="D58" i="4"/>
  <c r="G58" i="4"/>
  <c r="I58" i="4"/>
  <c r="D59" i="4"/>
  <c r="G59" i="4"/>
  <c r="I59" i="4"/>
  <c r="D60" i="4"/>
  <c r="G60" i="4"/>
  <c r="I60" i="4"/>
  <c r="D61" i="4"/>
  <c r="G61" i="4"/>
  <c r="I61" i="4"/>
  <c r="D62" i="4"/>
  <c r="G62" i="4"/>
  <c r="I62" i="4"/>
  <c r="D63" i="4"/>
  <c r="G63" i="4"/>
  <c r="I63" i="4"/>
  <c r="D64" i="4"/>
  <c r="G64" i="4"/>
  <c r="I64" i="4"/>
  <c r="D65" i="4"/>
  <c r="G65" i="4"/>
  <c r="I65" i="4"/>
  <c r="D66" i="4"/>
  <c r="G66" i="4"/>
  <c r="I66" i="4"/>
  <c r="D67" i="4"/>
  <c r="G67" i="4"/>
  <c r="I67" i="4"/>
  <c r="D68" i="4"/>
  <c r="G68" i="4"/>
  <c r="I68" i="4"/>
  <c r="D69" i="4"/>
  <c r="G69" i="4"/>
  <c r="I69" i="4"/>
  <c r="D70" i="4"/>
  <c r="G70" i="4"/>
  <c r="I70" i="4"/>
  <c r="D71" i="4"/>
  <c r="G71" i="4"/>
  <c r="I71" i="4"/>
  <c r="D72" i="4"/>
  <c r="G72" i="4"/>
  <c r="I72" i="4"/>
  <c r="D73" i="4"/>
  <c r="G73" i="4"/>
  <c r="I73" i="4"/>
  <c r="D74" i="4"/>
  <c r="G74" i="4"/>
  <c r="I74" i="4"/>
  <c r="D75" i="4"/>
  <c r="G75" i="4"/>
  <c r="I75" i="4"/>
  <c r="D76" i="4"/>
  <c r="G76" i="4"/>
  <c r="I76" i="4"/>
  <c r="D77" i="4"/>
  <c r="G77" i="4"/>
  <c r="I77" i="4"/>
  <c r="D78" i="4"/>
  <c r="G78" i="4"/>
  <c r="I78" i="4"/>
  <c r="D79" i="4"/>
  <c r="G79" i="4"/>
  <c r="I79" i="4"/>
  <c r="D80" i="4"/>
  <c r="G80" i="4"/>
  <c r="I80" i="4"/>
  <c r="D81" i="4"/>
  <c r="G81" i="4"/>
  <c r="I81" i="4"/>
  <c r="D82" i="4"/>
  <c r="G82" i="4"/>
  <c r="I82" i="4"/>
  <c r="D83" i="4"/>
  <c r="G83" i="4"/>
  <c r="I83" i="4"/>
  <c r="D84" i="4"/>
  <c r="G84" i="4"/>
  <c r="I84" i="4"/>
  <c r="D85" i="4"/>
  <c r="G85" i="4"/>
  <c r="I85" i="4"/>
  <c r="D86" i="4"/>
  <c r="G86" i="4"/>
  <c r="I86" i="4"/>
  <c r="D87" i="4"/>
  <c r="G87" i="4"/>
  <c r="I87" i="4"/>
  <c r="D88" i="4"/>
  <c r="G88" i="4"/>
  <c r="I88" i="4"/>
  <c r="D89" i="4"/>
  <c r="G89" i="4"/>
  <c r="I89" i="4"/>
  <c r="D90" i="4"/>
  <c r="G90" i="4"/>
  <c r="I90" i="4"/>
  <c r="D91" i="4"/>
  <c r="G91" i="4"/>
  <c r="I91" i="4"/>
  <c r="D92" i="4"/>
  <c r="G92" i="4"/>
  <c r="I92" i="4"/>
  <c r="D93" i="4"/>
  <c r="G93" i="4"/>
  <c r="I93" i="4"/>
  <c r="D94" i="4"/>
  <c r="G94" i="4"/>
  <c r="I94" i="4"/>
  <c r="D95" i="4"/>
  <c r="G95" i="4"/>
  <c r="I95" i="4"/>
  <c r="D96" i="4"/>
  <c r="G96" i="4"/>
  <c r="I96" i="4"/>
  <c r="D97" i="4"/>
  <c r="G97" i="4"/>
  <c r="I97" i="4"/>
  <c r="D98" i="4"/>
  <c r="G98" i="4"/>
  <c r="I98" i="4"/>
  <c r="D99" i="4"/>
  <c r="G99" i="4"/>
  <c r="I99" i="4"/>
  <c r="D100" i="4"/>
  <c r="G100" i="4"/>
  <c r="I100" i="4"/>
  <c r="D101" i="4"/>
  <c r="G101" i="4"/>
  <c r="I101" i="4"/>
  <c r="D102" i="4"/>
  <c r="G102" i="4"/>
  <c r="I102" i="4"/>
  <c r="D103" i="4"/>
  <c r="G103" i="4"/>
  <c r="I103" i="4"/>
  <c r="D104" i="4"/>
  <c r="G104" i="4"/>
  <c r="I104" i="4"/>
  <c r="D105" i="4"/>
  <c r="G105" i="4"/>
  <c r="I105" i="4"/>
  <c r="D106" i="4"/>
  <c r="G106" i="4"/>
  <c r="I106" i="4"/>
  <c r="D107" i="4"/>
  <c r="G107" i="4"/>
  <c r="I107" i="4"/>
  <c r="D108" i="4"/>
  <c r="G108" i="4"/>
  <c r="I108" i="4"/>
  <c r="D109" i="4"/>
  <c r="G109" i="4"/>
  <c r="I109" i="4"/>
  <c r="D110" i="4"/>
  <c r="G110" i="4"/>
  <c r="I110" i="4"/>
  <c r="D111" i="4"/>
  <c r="G111" i="4"/>
  <c r="I111" i="4"/>
  <c r="D112" i="4"/>
  <c r="G112" i="4"/>
  <c r="I112" i="4"/>
  <c r="D113" i="4"/>
  <c r="G113" i="4"/>
  <c r="I113" i="4"/>
  <c r="D114" i="4"/>
  <c r="G114" i="4"/>
  <c r="I114" i="4"/>
  <c r="D115" i="4"/>
  <c r="G115" i="4"/>
  <c r="I115" i="4"/>
  <c r="D116" i="4"/>
  <c r="G116" i="4"/>
  <c r="I116" i="4"/>
  <c r="D117" i="4"/>
  <c r="G117" i="4"/>
  <c r="I117" i="4"/>
  <c r="D118" i="4"/>
  <c r="G118" i="4"/>
  <c r="I118" i="4"/>
  <c r="D119" i="4"/>
  <c r="G119" i="4"/>
  <c r="I119" i="4"/>
  <c r="D120" i="4"/>
  <c r="G120" i="4"/>
  <c r="I120" i="4"/>
  <c r="D121" i="4"/>
  <c r="G121" i="4"/>
  <c r="I121" i="4"/>
  <c r="D122" i="4"/>
  <c r="G122" i="4"/>
  <c r="I122" i="4"/>
  <c r="D123" i="4"/>
  <c r="G123" i="4"/>
  <c r="I123" i="4"/>
  <c r="D124" i="4"/>
  <c r="G124" i="4"/>
  <c r="I124" i="4"/>
  <c r="D125" i="4"/>
  <c r="G125" i="4"/>
  <c r="I125" i="4"/>
  <c r="D126" i="4"/>
  <c r="G126" i="4"/>
  <c r="I126" i="4"/>
  <c r="D127" i="4"/>
  <c r="G127" i="4"/>
  <c r="I127" i="4"/>
  <c r="D128" i="4"/>
  <c r="G128" i="4"/>
  <c r="I128" i="4"/>
  <c r="D129" i="4"/>
  <c r="G129" i="4"/>
  <c r="I129" i="4"/>
  <c r="D130" i="4"/>
  <c r="G130" i="4"/>
  <c r="I130" i="4"/>
  <c r="D131" i="4"/>
  <c r="G131" i="4"/>
  <c r="I131" i="4"/>
  <c r="D132" i="4"/>
  <c r="G132" i="4"/>
  <c r="I132" i="4"/>
  <c r="D133" i="4"/>
  <c r="G133" i="4"/>
  <c r="I133" i="4"/>
  <c r="D134" i="4"/>
  <c r="G134" i="4"/>
  <c r="I134" i="4"/>
  <c r="D135" i="4"/>
  <c r="G135" i="4"/>
  <c r="I135" i="4"/>
  <c r="D136" i="4"/>
  <c r="G136" i="4"/>
  <c r="I136" i="4"/>
  <c r="D137" i="4"/>
  <c r="G137" i="4"/>
  <c r="I137" i="4"/>
  <c r="D138" i="4"/>
  <c r="G138" i="4"/>
  <c r="I138" i="4"/>
  <c r="D139" i="4"/>
  <c r="G139" i="4"/>
  <c r="I139" i="4"/>
  <c r="D140" i="4"/>
  <c r="G140" i="4"/>
  <c r="I140" i="4"/>
  <c r="D141" i="4"/>
  <c r="G141" i="4"/>
  <c r="I141" i="4"/>
  <c r="D142" i="4"/>
  <c r="G142" i="4"/>
  <c r="I142" i="4"/>
  <c r="D143" i="4"/>
  <c r="G143" i="4"/>
  <c r="I143" i="4"/>
  <c r="D144" i="4"/>
  <c r="G144" i="4"/>
  <c r="I144" i="4"/>
  <c r="D145" i="4"/>
  <c r="G145" i="4"/>
  <c r="I145" i="4"/>
  <c r="D146" i="4"/>
  <c r="G146" i="4"/>
  <c r="I146" i="4"/>
  <c r="D147" i="4"/>
  <c r="G147" i="4"/>
  <c r="I147" i="4"/>
  <c r="D148" i="4"/>
  <c r="G148" i="4"/>
  <c r="I148" i="4"/>
  <c r="D149" i="4"/>
  <c r="G149" i="4"/>
  <c r="I149" i="4"/>
  <c r="D150" i="4"/>
  <c r="G150" i="4"/>
  <c r="I150" i="4"/>
  <c r="D151" i="4"/>
  <c r="G151" i="4"/>
  <c r="I151" i="4"/>
  <c r="D152" i="4"/>
  <c r="G152" i="4"/>
  <c r="I152" i="4"/>
  <c r="D153" i="4"/>
  <c r="G153" i="4"/>
  <c r="I153" i="4"/>
  <c r="D154" i="4"/>
  <c r="G154" i="4"/>
  <c r="I154" i="4"/>
  <c r="D155" i="4"/>
  <c r="G155" i="4"/>
  <c r="I155" i="4"/>
  <c r="D156" i="4"/>
  <c r="G156" i="4"/>
  <c r="I156" i="4"/>
  <c r="D157" i="4"/>
  <c r="G157" i="4"/>
  <c r="I157" i="4"/>
  <c r="D158" i="4"/>
  <c r="G158" i="4"/>
  <c r="I158" i="4"/>
  <c r="D159" i="4"/>
  <c r="G159" i="4"/>
  <c r="I159" i="4"/>
  <c r="D160" i="4"/>
  <c r="G160" i="4"/>
  <c r="I160" i="4"/>
  <c r="D161" i="4"/>
  <c r="G161" i="4"/>
  <c r="I161" i="4"/>
  <c r="D162" i="4"/>
  <c r="G162" i="4"/>
  <c r="I162" i="4"/>
  <c r="D163" i="4"/>
  <c r="G163" i="4"/>
  <c r="I163" i="4"/>
  <c r="D164" i="4"/>
  <c r="G164" i="4"/>
  <c r="I164" i="4"/>
  <c r="D165" i="4"/>
  <c r="G165" i="4"/>
  <c r="I165" i="4"/>
  <c r="D166" i="4"/>
  <c r="G166" i="4"/>
  <c r="I166" i="4"/>
  <c r="D167" i="4"/>
  <c r="G167" i="4"/>
  <c r="I167" i="4"/>
  <c r="D168" i="4"/>
  <c r="G168" i="4"/>
  <c r="I168" i="4"/>
  <c r="D169" i="4"/>
  <c r="G169" i="4"/>
  <c r="I169" i="4"/>
  <c r="D170" i="4"/>
  <c r="G170" i="4"/>
  <c r="I170" i="4"/>
  <c r="D171" i="4"/>
  <c r="G171" i="4"/>
  <c r="I171" i="4"/>
  <c r="D172" i="4"/>
  <c r="G172" i="4"/>
  <c r="I172" i="4"/>
  <c r="D173" i="4"/>
  <c r="G173" i="4"/>
  <c r="I173" i="4"/>
  <c r="D174" i="4"/>
  <c r="G174" i="4"/>
  <c r="I174" i="4"/>
  <c r="D175" i="4"/>
  <c r="G175" i="4"/>
  <c r="I175" i="4"/>
  <c r="D176" i="4"/>
  <c r="G176" i="4"/>
  <c r="I176" i="4"/>
  <c r="D177" i="4"/>
  <c r="G177" i="4"/>
  <c r="I177" i="4"/>
  <c r="D178" i="4"/>
  <c r="G178" i="4"/>
  <c r="I178" i="4"/>
  <c r="D179" i="4"/>
  <c r="G179" i="4"/>
  <c r="I179" i="4"/>
  <c r="D180" i="4"/>
  <c r="G180" i="4"/>
  <c r="I180" i="4"/>
  <c r="D181" i="4"/>
  <c r="G181" i="4"/>
  <c r="I181" i="4"/>
  <c r="D182" i="4"/>
  <c r="G182" i="4"/>
  <c r="I182" i="4"/>
  <c r="D183" i="4"/>
  <c r="G183" i="4"/>
  <c r="I183" i="4"/>
  <c r="D184" i="4"/>
  <c r="G184" i="4"/>
  <c r="I184" i="4"/>
  <c r="D185" i="4"/>
  <c r="G185" i="4"/>
  <c r="I185" i="4"/>
  <c r="D186" i="4"/>
  <c r="G186" i="4"/>
  <c r="I186" i="4"/>
  <c r="D187" i="4"/>
  <c r="G187" i="4"/>
  <c r="I187" i="4"/>
  <c r="D188" i="4"/>
  <c r="G188" i="4"/>
  <c r="I188" i="4"/>
  <c r="D189" i="4"/>
  <c r="G189" i="4"/>
  <c r="I189" i="4"/>
  <c r="D190" i="4"/>
  <c r="G190" i="4"/>
  <c r="I190" i="4"/>
  <c r="D191" i="4"/>
  <c r="G191" i="4"/>
  <c r="I191" i="4"/>
  <c r="D192" i="4"/>
  <c r="G192" i="4"/>
  <c r="I192" i="4"/>
  <c r="D193" i="4"/>
  <c r="G193" i="4"/>
  <c r="I193" i="4"/>
  <c r="D194" i="4"/>
  <c r="G194" i="4"/>
  <c r="I194" i="4"/>
  <c r="D195" i="4"/>
  <c r="G195" i="4"/>
  <c r="I195" i="4"/>
  <c r="D196" i="4"/>
  <c r="G196" i="4"/>
  <c r="I196" i="4"/>
  <c r="D197" i="4"/>
  <c r="G197" i="4"/>
  <c r="I197" i="4"/>
  <c r="D198" i="4"/>
  <c r="G198" i="4"/>
  <c r="I198" i="4"/>
  <c r="D199" i="4"/>
  <c r="G199" i="4"/>
  <c r="I199" i="4"/>
  <c r="D200" i="4"/>
  <c r="G200" i="4"/>
  <c r="I200" i="4"/>
  <c r="D201" i="4"/>
  <c r="G201" i="4"/>
  <c r="I201" i="4"/>
  <c r="D202" i="4"/>
  <c r="G202" i="4"/>
  <c r="I202" i="4"/>
  <c r="D203" i="4"/>
  <c r="G203" i="4"/>
  <c r="I203" i="4"/>
  <c r="D204" i="4"/>
  <c r="G204" i="4"/>
  <c r="I204" i="4"/>
  <c r="D205" i="4"/>
  <c r="G205" i="4"/>
  <c r="I205" i="4"/>
  <c r="D206" i="4"/>
  <c r="G206" i="4"/>
  <c r="I206" i="4"/>
  <c r="D207" i="4"/>
  <c r="G207" i="4"/>
  <c r="I207" i="4"/>
  <c r="D208" i="4"/>
  <c r="G208" i="4"/>
  <c r="I208" i="4"/>
  <c r="D209" i="4"/>
  <c r="G209" i="4"/>
  <c r="I209" i="4"/>
  <c r="D210" i="4"/>
  <c r="G210" i="4"/>
  <c r="I210" i="4"/>
  <c r="D211" i="4"/>
  <c r="G211" i="4"/>
  <c r="I211" i="4"/>
  <c r="D212" i="4"/>
  <c r="G212" i="4"/>
  <c r="I212" i="4"/>
  <c r="D213" i="4"/>
  <c r="G213" i="4"/>
  <c r="I213" i="4"/>
  <c r="D214" i="4"/>
  <c r="G214" i="4"/>
  <c r="I214" i="4"/>
  <c r="D215" i="4"/>
  <c r="G215" i="4"/>
  <c r="I215" i="4"/>
  <c r="D216" i="4"/>
  <c r="G216" i="4"/>
  <c r="I216" i="4"/>
  <c r="D217" i="4"/>
  <c r="G217" i="4"/>
  <c r="I217" i="4"/>
  <c r="D218" i="4"/>
  <c r="G218" i="4"/>
  <c r="I218" i="4"/>
  <c r="D219" i="4"/>
  <c r="G219" i="4"/>
  <c r="I219" i="4"/>
  <c r="D220" i="4"/>
  <c r="G220" i="4"/>
  <c r="I220" i="4"/>
  <c r="D221" i="4"/>
  <c r="G221" i="4"/>
  <c r="I221" i="4"/>
  <c r="D222" i="4"/>
  <c r="G222" i="4"/>
  <c r="I222" i="4"/>
  <c r="D223" i="4"/>
  <c r="G223" i="4"/>
  <c r="I223" i="4"/>
  <c r="A3" i="3"/>
  <c r="D8" i="3"/>
  <c r="F8" i="3"/>
  <c r="L8" i="3"/>
  <c r="M8" i="3"/>
  <c r="N8" i="3"/>
  <c r="Q8" i="3" s="1"/>
  <c r="O8" i="3"/>
  <c r="R8" i="3"/>
  <c r="T8" i="3"/>
  <c r="J8" i="3" s="1"/>
  <c r="V8" i="3"/>
  <c r="W8" i="3"/>
  <c r="D9" i="3"/>
  <c r="G9" i="3"/>
  <c r="I9" i="3" s="1"/>
  <c r="H9" i="3"/>
  <c r="L9" i="3"/>
  <c r="N9" i="3"/>
  <c r="Q9" i="3" s="1"/>
  <c r="O9" i="3"/>
  <c r="R9" i="3" s="1"/>
  <c r="T9" i="3"/>
  <c r="J9" i="3" s="1"/>
  <c r="V9" i="3"/>
  <c r="W9" i="3"/>
  <c r="D10" i="3"/>
  <c r="F10" i="3"/>
  <c r="L10" i="3"/>
  <c r="M10" i="3"/>
  <c r="N10" i="3"/>
  <c r="Q10" i="3" s="1"/>
  <c r="O10" i="3"/>
  <c r="R10" i="3" s="1"/>
  <c r="T10" i="3"/>
  <c r="J10" i="3" s="1"/>
  <c r="V10" i="3"/>
  <c r="W10" i="3"/>
  <c r="D11" i="3"/>
  <c r="F11" i="3"/>
  <c r="L11" i="3"/>
  <c r="M11" i="3"/>
  <c r="O11" i="3"/>
  <c r="R11" i="3" s="1"/>
  <c r="T11" i="3"/>
  <c r="N11" i="3" s="1"/>
  <c r="Q11" i="3" s="1"/>
  <c r="V11" i="3"/>
  <c r="W11" i="3"/>
  <c r="D12" i="3"/>
  <c r="F12" i="3"/>
  <c r="L12" i="3"/>
  <c r="M12" i="3"/>
  <c r="O12" i="3"/>
  <c r="R12" i="3" s="1"/>
  <c r="T12" i="3"/>
  <c r="V12" i="3"/>
  <c r="W12" i="3"/>
  <c r="D13" i="3"/>
  <c r="F13" i="3"/>
  <c r="J13" i="3"/>
  <c r="L13" i="3"/>
  <c r="M13" i="3"/>
  <c r="N13" i="3"/>
  <c r="Q13" i="3" s="1"/>
  <c r="O13" i="3"/>
  <c r="R13" i="3" s="1"/>
  <c r="T13" i="3"/>
  <c r="G13" i="3" s="1"/>
  <c r="V13" i="3"/>
  <c r="W13" i="3"/>
  <c r="D14" i="3"/>
  <c r="F14" i="3"/>
  <c r="L14" i="3"/>
  <c r="M14" i="3"/>
  <c r="O14" i="3"/>
  <c r="R14" i="3" s="1"/>
  <c r="T14" i="3"/>
  <c r="V14" i="3"/>
  <c r="W14" i="3"/>
  <c r="D15" i="3"/>
  <c r="F15" i="3"/>
  <c r="L15" i="3"/>
  <c r="M15" i="3"/>
  <c r="O15" i="3"/>
  <c r="R15" i="3" s="1"/>
  <c r="T15" i="3"/>
  <c r="N15" i="3" s="1"/>
  <c r="Q15" i="3" s="1"/>
  <c r="V15" i="3"/>
  <c r="W15" i="3"/>
  <c r="D16" i="3"/>
  <c r="F16" i="3"/>
  <c r="L16" i="3"/>
  <c r="M16" i="3"/>
  <c r="O16" i="3"/>
  <c r="R16" i="3" s="1"/>
  <c r="T16" i="3"/>
  <c r="V16" i="3"/>
  <c r="W16" i="3"/>
  <c r="D17" i="3"/>
  <c r="F17" i="3"/>
  <c r="J17" i="3"/>
  <c r="L17" i="3"/>
  <c r="M17" i="3"/>
  <c r="N17" i="3"/>
  <c r="Q17" i="3" s="1"/>
  <c r="O17" i="3"/>
  <c r="R17" i="3" s="1"/>
  <c r="T17" i="3"/>
  <c r="G17" i="3" s="1"/>
  <c r="V17" i="3"/>
  <c r="W17" i="3"/>
  <c r="D18" i="3"/>
  <c r="F18" i="3"/>
  <c r="L18" i="3"/>
  <c r="M18" i="3"/>
  <c r="O18" i="3"/>
  <c r="R18" i="3"/>
  <c r="T18" i="3"/>
  <c r="V18" i="3"/>
  <c r="W18" i="3"/>
  <c r="D19" i="3"/>
  <c r="F19" i="3"/>
  <c r="L19" i="3"/>
  <c r="M19" i="3"/>
  <c r="O19" i="3"/>
  <c r="R19" i="3" s="1"/>
  <c r="T19" i="3"/>
  <c r="N19" i="3" s="1"/>
  <c r="Q19" i="3" s="1"/>
  <c r="V19" i="3"/>
  <c r="W19" i="3"/>
  <c r="D20" i="3"/>
  <c r="F20" i="3"/>
  <c r="L20" i="3"/>
  <c r="M20" i="3"/>
  <c r="O20" i="3"/>
  <c r="R20" i="3" s="1"/>
  <c r="T20" i="3"/>
  <c r="V20" i="3"/>
  <c r="W20" i="3"/>
  <c r="D21" i="3"/>
  <c r="F21" i="3"/>
  <c r="J21" i="3"/>
  <c r="L21" i="3"/>
  <c r="M21" i="3"/>
  <c r="N21" i="3"/>
  <c r="Q21" i="3" s="1"/>
  <c r="O21" i="3"/>
  <c r="R21" i="3" s="1"/>
  <c r="T21" i="3"/>
  <c r="G21" i="3" s="1"/>
  <c r="V21" i="3"/>
  <c r="W21" i="3"/>
  <c r="D22" i="3"/>
  <c r="F22" i="3"/>
  <c r="L22" i="3"/>
  <c r="M22" i="3"/>
  <c r="O22" i="3"/>
  <c r="R22" i="3"/>
  <c r="T22" i="3"/>
  <c r="V22" i="3"/>
  <c r="W22" i="3"/>
  <c r="D23" i="3"/>
  <c r="F23" i="3"/>
  <c r="L23" i="3"/>
  <c r="M23" i="3"/>
  <c r="O23" i="3"/>
  <c r="R23" i="3" s="1"/>
  <c r="T23" i="3"/>
  <c r="N23" i="3" s="1"/>
  <c r="Q23" i="3" s="1"/>
  <c r="V23" i="3"/>
  <c r="W23" i="3"/>
  <c r="D24" i="3"/>
  <c r="F24" i="3"/>
  <c r="L24" i="3"/>
  <c r="M24" i="3"/>
  <c r="O24" i="3"/>
  <c r="R24" i="3" s="1"/>
  <c r="T24" i="3"/>
  <c r="V24" i="3"/>
  <c r="W24" i="3"/>
  <c r="D25" i="3"/>
  <c r="F25" i="3"/>
  <c r="J25" i="3"/>
  <c r="L25" i="3"/>
  <c r="M25" i="3"/>
  <c r="N25" i="3"/>
  <c r="Q25" i="3" s="1"/>
  <c r="O25" i="3"/>
  <c r="R25" i="3" s="1"/>
  <c r="T25" i="3"/>
  <c r="G25" i="3" s="1"/>
  <c r="V25" i="3"/>
  <c r="W25" i="3"/>
  <c r="D26" i="3"/>
  <c r="F26" i="3"/>
  <c r="L26" i="3"/>
  <c r="M26" i="3"/>
  <c r="O26" i="3"/>
  <c r="R26" i="3"/>
  <c r="T26" i="3"/>
  <c r="V26" i="3"/>
  <c r="W26" i="3"/>
  <c r="D27" i="3"/>
  <c r="F27" i="3"/>
  <c r="L27" i="3"/>
  <c r="M27" i="3"/>
  <c r="O27" i="3"/>
  <c r="R27" i="3" s="1"/>
  <c r="T27" i="3"/>
  <c r="N27" i="3" s="1"/>
  <c r="Q27" i="3" s="1"/>
  <c r="V27" i="3"/>
  <c r="W27" i="3"/>
  <c r="D28" i="3"/>
  <c r="F28" i="3"/>
  <c r="L28" i="3"/>
  <c r="M28" i="3"/>
  <c r="O28" i="3"/>
  <c r="R28" i="3" s="1"/>
  <c r="T28" i="3"/>
  <c r="V28" i="3"/>
  <c r="W28" i="3"/>
  <c r="D29" i="3"/>
  <c r="F29" i="3"/>
  <c r="J29" i="3"/>
  <c r="L29" i="3"/>
  <c r="M29" i="3"/>
  <c r="N29" i="3"/>
  <c r="Q29" i="3" s="1"/>
  <c r="O29" i="3"/>
  <c r="R29" i="3" s="1"/>
  <c r="T29" i="3"/>
  <c r="G29" i="3" s="1"/>
  <c r="V29" i="3"/>
  <c r="W29" i="3"/>
  <c r="D30" i="3"/>
  <c r="F30" i="3"/>
  <c r="L30" i="3"/>
  <c r="M30" i="3"/>
  <c r="O30" i="3"/>
  <c r="R30" i="3"/>
  <c r="T30" i="3"/>
  <c r="V30" i="3"/>
  <c r="W30" i="3"/>
  <c r="D31" i="3"/>
  <c r="F31" i="3"/>
  <c r="L31" i="3"/>
  <c r="M31" i="3"/>
  <c r="O31" i="3"/>
  <c r="R31" i="3" s="1"/>
  <c r="T31" i="3"/>
  <c r="N31" i="3" s="1"/>
  <c r="Q31" i="3" s="1"/>
  <c r="V31" i="3"/>
  <c r="W31" i="3"/>
  <c r="D32" i="3"/>
  <c r="F32" i="3"/>
  <c r="L32" i="3"/>
  <c r="M32" i="3"/>
  <c r="O32" i="3"/>
  <c r="R32" i="3" s="1"/>
  <c r="T32" i="3"/>
  <c r="V32" i="3"/>
  <c r="W32" i="3"/>
  <c r="D33" i="3"/>
  <c r="F33" i="3"/>
  <c r="J33" i="3"/>
  <c r="L33" i="3"/>
  <c r="M33" i="3"/>
  <c r="N33" i="3"/>
  <c r="Q33" i="3" s="1"/>
  <c r="O33" i="3"/>
  <c r="R33" i="3" s="1"/>
  <c r="T33" i="3"/>
  <c r="G33" i="3" s="1"/>
  <c r="V33" i="3"/>
  <c r="W33" i="3"/>
  <c r="D34" i="3"/>
  <c r="F34" i="3"/>
  <c r="L34" i="3"/>
  <c r="M34" i="3"/>
  <c r="O34" i="3"/>
  <c r="R34" i="3"/>
  <c r="T34" i="3"/>
  <c r="V34" i="3"/>
  <c r="W34" i="3"/>
  <c r="D35" i="3"/>
  <c r="F35" i="3"/>
  <c r="L35" i="3"/>
  <c r="M35" i="3"/>
  <c r="O35" i="3"/>
  <c r="R35" i="3" s="1"/>
  <c r="T35" i="3"/>
  <c r="N35" i="3" s="1"/>
  <c r="Q35" i="3" s="1"/>
  <c r="V35" i="3"/>
  <c r="W35" i="3"/>
  <c r="D36" i="3"/>
  <c r="F36" i="3"/>
  <c r="L36" i="3"/>
  <c r="M36" i="3"/>
  <c r="O36" i="3"/>
  <c r="R36" i="3"/>
  <c r="T36" i="3"/>
  <c r="V36" i="3"/>
  <c r="W36" i="3"/>
  <c r="D37" i="3"/>
  <c r="F37" i="3"/>
  <c r="L37" i="3"/>
  <c r="M37" i="3"/>
  <c r="N37" i="3"/>
  <c r="Q37" i="3" s="1"/>
  <c r="O37" i="3"/>
  <c r="R37" i="3" s="1"/>
  <c r="T37" i="3"/>
  <c r="V37" i="3"/>
  <c r="W37" i="3"/>
  <c r="D38" i="3"/>
  <c r="F38" i="3"/>
  <c r="L38" i="3"/>
  <c r="M38" i="3"/>
  <c r="O38" i="3"/>
  <c r="R38" i="3"/>
  <c r="T38" i="3"/>
  <c r="J38" i="3" s="1"/>
  <c r="V38" i="3"/>
  <c r="W38" i="3"/>
  <c r="D39" i="3"/>
  <c r="F39" i="3"/>
  <c r="L39" i="3"/>
  <c r="M39" i="3"/>
  <c r="O39" i="3"/>
  <c r="R39" i="3" s="1"/>
  <c r="T39" i="3"/>
  <c r="N39" i="3" s="1"/>
  <c r="Q39" i="3" s="1"/>
  <c r="V39" i="3"/>
  <c r="W39" i="3"/>
  <c r="D40" i="3"/>
  <c r="F40" i="3"/>
  <c r="L40" i="3"/>
  <c r="M40" i="3"/>
  <c r="O40" i="3"/>
  <c r="R40" i="3" s="1"/>
  <c r="T40" i="3"/>
  <c r="V40" i="3"/>
  <c r="W40" i="3"/>
  <c r="D41" i="3"/>
  <c r="F41" i="3"/>
  <c r="L41" i="3"/>
  <c r="M41" i="3"/>
  <c r="O41" i="3"/>
  <c r="R41" i="3" s="1"/>
  <c r="T41" i="3"/>
  <c r="G41" i="3" s="1"/>
  <c r="V41" i="3"/>
  <c r="W41" i="3"/>
  <c r="D42" i="3"/>
  <c r="F42" i="3"/>
  <c r="L42" i="3"/>
  <c r="M42" i="3"/>
  <c r="O42" i="3"/>
  <c r="R42" i="3" s="1"/>
  <c r="P42" i="3"/>
  <c r="S42" i="3" s="1"/>
  <c r="T42" i="3"/>
  <c r="J42" i="3" s="1"/>
  <c r="V42" i="3"/>
  <c r="W42" i="3"/>
  <c r="F43" i="3"/>
  <c r="L43" i="3"/>
  <c r="M43" i="3"/>
  <c r="O43" i="3"/>
  <c r="R43" i="3" s="1"/>
  <c r="T43" i="3"/>
  <c r="V43" i="3"/>
  <c r="W43" i="3"/>
  <c r="D44" i="3"/>
  <c r="F44" i="3"/>
  <c r="J44" i="3"/>
  <c r="L44" i="3"/>
  <c r="M44" i="3"/>
  <c r="O44" i="3"/>
  <c r="R44" i="3" s="1"/>
  <c r="Q44" i="3"/>
  <c r="T44" i="3"/>
  <c r="N44" i="3" s="1"/>
  <c r="V44" i="3"/>
  <c r="W44" i="3"/>
  <c r="D45" i="3"/>
  <c r="F45" i="3"/>
  <c r="L45" i="3"/>
  <c r="M45" i="3"/>
  <c r="O45" i="3"/>
  <c r="R45" i="3" s="1"/>
  <c r="T45" i="3"/>
  <c r="V45" i="3"/>
  <c r="W45" i="3"/>
  <c r="D46" i="3"/>
  <c r="F46" i="3"/>
  <c r="L46" i="3"/>
  <c r="M46" i="3"/>
  <c r="O46" i="3"/>
  <c r="R46" i="3" s="1"/>
  <c r="T46" i="3"/>
  <c r="V46" i="3"/>
  <c r="W46" i="3"/>
  <c r="D47" i="3"/>
  <c r="F47" i="3"/>
  <c r="J47" i="3"/>
  <c r="L47" i="3"/>
  <c r="M47" i="3"/>
  <c r="N47" i="3"/>
  <c r="Q47" i="3" s="1"/>
  <c r="O47" i="3"/>
  <c r="R47" i="3" s="1"/>
  <c r="T47" i="3"/>
  <c r="G47" i="3" s="1"/>
  <c r="V47" i="3"/>
  <c r="W47" i="3"/>
  <c r="D48" i="3"/>
  <c r="F48" i="3"/>
  <c r="L48" i="3"/>
  <c r="M48" i="3"/>
  <c r="O48" i="3"/>
  <c r="R48" i="3"/>
  <c r="T48" i="3"/>
  <c r="J48" i="3" s="1"/>
  <c r="V48" i="3"/>
  <c r="W48" i="3"/>
  <c r="D49" i="3"/>
  <c r="F49" i="3"/>
  <c r="L49" i="3"/>
  <c r="M49" i="3"/>
  <c r="O49" i="3"/>
  <c r="Q49" i="3"/>
  <c r="R49" i="3"/>
  <c r="T49" i="3"/>
  <c r="N49" i="3" s="1"/>
  <c r="V49" i="3"/>
  <c r="W49" i="3"/>
  <c r="D50" i="3"/>
  <c r="F50" i="3"/>
  <c r="L50" i="3"/>
  <c r="M50" i="3"/>
  <c r="O50" i="3"/>
  <c r="R50" i="3" s="1"/>
  <c r="T50" i="3"/>
  <c r="V50" i="3"/>
  <c r="W50" i="3"/>
  <c r="D51" i="3"/>
  <c r="F51" i="3"/>
  <c r="L51" i="3"/>
  <c r="M51" i="3"/>
  <c r="O51" i="3"/>
  <c r="R51" i="3" s="1"/>
  <c r="T51" i="3"/>
  <c r="V51" i="3"/>
  <c r="W51" i="3"/>
  <c r="D52" i="3"/>
  <c r="F52" i="3"/>
  <c r="L52" i="3"/>
  <c r="M52" i="3"/>
  <c r="N52" i="3"/>
  <c r="Q52" i="3" s="1"/>
  <c r="O52" i="3"/>
  <c r="R52" i="3"/>
  <c r="T52" i="3"/>
  <c r="J52" i="3" s="1"/>
  <c r="V52" i="3"/>
  <c r="W52" i="3"/>
  <c r="D53" i="3"/>
  <c r="F53" i="3"/>
  <c r="L53" i="3"/>
  <c r="M53" i="3"/>
  <c r="O53" i="3"/>
  <c r="R53" i="3" s="1"/>
  <c r="T53" i="3"/>
  <c r="N53" i="3" s="1"/>
  <c r="Q53" i="3" s="1"/>
  <c r="V53" i="3"/>
  <c r="W53" i="3"/>
  <c r="D54" i="3"/>
  <c r="F54" i="3"/>
  <c r="L54" i="3"/>
  <c r="M54" i="3"/>
  <c r="O54" i="3"/>
  <c r="R54" i="3" s="1"/>
  <c r="T54" i="3"/>
  <c r="G54" i="3" s="1"/>
  <c r="V54" i="3"/>
  <c r="W54" i="3"/>
  <c r="D55" i="3"/>
  <c r="F55" i="3"/>
  <c r="L55" i="3"/>
  <c r="M55" i="3"/>
  <c r="O55" i="3"/>
  <c r="R55" i="3" s="1"/>
  <c r="T55" i="3"/>
  <c r="G55" i="3" s="1"/>
  <c r="V55" i="3"/>
  <c r="W55" i="3"/>
  <c r="D56" i="3"/>
  <c r="F56" i="3"/>
  <c r="L56" i="3"/>
  <c r="M56" i="3"/>
  <c r="O56" i="3"/>
  <c r="R56" i="3"/>
  <c r="T56" i="3"/>
  <c r="J56" i="3" s="1"/>
  <c r="V56" i="3"/>
  <c r="W56" i="3"/>
  <c r="D57" i="3"/>
  <c r="F57" i="3"/>
  <c r="L57" i="3"/>
  <c r="M57" i="3"/>
  <c r="O57" i="3"/>
  <c r="R57" i="3" s="1"/>
  <c r="T57" i="3"/>
  <c r="J57" i="3" s="1"/>
  <c r="V57" i="3"/>
  <c r="W57" i="3"/>
  <c r="D58" i="3"/>
  <c r="F58" i="3"/>
  <c r="G58" i="3"/>
  <c r="L58" i="3"/>
  <c r="M58" i="3"/>
  <c r="O58" i="3"/>
  <c r="P58" i="3"/>
  <c r="S58" i="3" s="1"/>
  <c r="R58" i="3"/>
  <c r="T58" i="3"/>
  <c r="V58" i="3"/>
  <c r="W58" i="3"/>
  <c r="D59" i="3"/>
  <c r="F59" i="3"/>
  <c r="L59" i="3"/>
  <c r="M59" i="3"/>
  <c r="O59" i="3"/>
  <c r="R59" i="3" s="1"/>
  <c r="T59" i="3"/>
  <c r="G59" i="3" s="1"/>
  <c r="V59" i="3"/>
  <c r="W59" i="3"/>
  <c r="D60" i="3"/>
  <c r="F60" i="3"/>
  <c r="L60" i="3"/>
  <c r="M60" i="3"/>
  <c r="O60" i="3"/>
  <c r="R60" i="3"/>
  <c r="T60" i="3"/>
  <c r="V60" i="3"/>
  <c r="W60" i="3"/>
  <c r="D61" i="3"/>
  <c r="F61" i="3"/>
  <c r="L61" i="3"/>
  <c r="M61" i="3"/>
  <c r="O61" i="3"/>
  <c r="R61" i="3"/>
  <c r="T61" i="3"/>
  <c r="V61" i="3"/>
  <c r="W61" i="3"/>
  <c r="D62" i="3"/>
  <c r="F62" i="3"/>
  <c r="L62" i="3"/>
  <c r="M62" i="3"/>
  <c r="O62" i="3"/>
  <c r="R62" i="3"/>
  <c r="T62" i="3"/>
  <c r="V62" i="3"/>
  <c r="W62" i="3"/>
  <c r="D63" i="3"/>
  <c r="F63" i="3"/>
  <c r="L63" i="3"/>
  <c r="M63" i="3"/>
  <c r="O63" i="3"/>
  <c r="R63" i="3" s="1"/>
  <c r="T63" i="3"/>
  <c r="G63" i="3" s="1"/>
  <c r="V63" i="3"/>
  <c r="W63" i="3"/>
  <c r="D64" i="3"/>
  <c r="L64" i="3"/>
  <c r="O64" i="3"/>
  <c r="R64" i="3" s="1"/>
  <c r="T64" i="3"/>
  <c r="V64" i="3"/>
  <c r="W64" i="3"/>
  <c r="D65" i="3"/>
  <c r="F65" i="3"/>
  <c r="L65" i="3"/>
  <c r="M65" i="3"/>
  <c r="O65" i="3"/>
  <c r="R65" i="3" s="1"/>
  <c r="T65" i="3"/>
  <c r="G65" i="3" s="1"/>
  <c r="V65" i="3"/>
  <c r="W65" i="3"/>
  <c r="D66" i="3"/>
  <c r="J66" i="3"/>
  <c r="L66" i="3"/>
  <c r="O66" i="3"/>
  <c r="P66" i="3"/>
  <c r="S66" i="3" s="1"/>
  <c r="R66" i="3"/>
  <c r="T66" i="3"/>
  <c r="V66" i="3"/>
  <c r="W66" i="3"/>
  <c r="D67" i="3"/>
  <c r="F67" i="3"/>
  <c r="L67" i="3"/>
  <c r="M67" i="3"/>
  <c r="O67" i="3"/>
  <c r="R67" i="3" s="1"/>
  <c r="T67" i="3"/>
  <c r="G67" i="3" s="1"/>
  <c r="V67" i="3"/>
  <c r="W67" i="3"/>
  <c r="D68" i="3"/>
  <c r="F68" i="3"/>
  <c r="L68" i="3"/>
  <c r="M68" i="3"/>
  <c r="O68" i="3"/>
  <c r="R68" i="3"/>
  <c r="T68" i="3"/>
  <c r="V68" i="3"/>
  <c r="W68" i="3"/>
  <c r="D69" i="3"/>
  <c r="F69" i="3"/>
  <c r="L69" i="3"/>
  <c r="M69" i="3"/>
  <c r="O69" i="3"/>
  <c r="R69" i="3"/>
  <c r="T69" i="3"/>
  <c r="V69" i="3"/>
  <c r="W69" i="3"/>
  <c r="D70" i="3"/>
  <c r="F70" i="3"/>
  <c r="L70" i="3"/>
  <c r="M70" i="3"/>
  <c r="O70" i="3"/>
  <c r="R70" i="3" s="1"/>
  <c r="T70" i="3"/>
  <c r="V70" i="3"/>
  <c r="W70" i="3"/>
  <c r="D71" i="3"/>
  <c r="F71" i="3"/>
  <c r="L71" i="3"/>
  <c r="M71" i="3"/>
  <c r="O71" i="3"/>
  <c r="R71" i="3" s="1"/>
  <c r="T71" i="3"/>
  <c r="V71" i="3"/>
  <c r="W71" i="3"/>
  <c r="D72" i="3"/>
  <c r="F72" i="3"/>
  <c r="L72" i="3"/>
  <c r="M72" i="3"/>
  <c r="O72" i="3"/>
  <c r="R72" i="3" s="1"/>
  <c r="P72" i="3"/>
  <c r="S72" i="3" s="1"/>
  <c r="T72" i="3"/>
  <c r="G72" i="3" s="1"/>
  <c r="V72" i="3"/>
  <c r="W72" i="3"/>
  <c r="D73" i="3"/>
  <c r="F73" i="3"/>
  <c r="L73" i="3"/>
  <c r="M73" i="3"/>
  <c r="O73" i="3"/>
  <c r="R73" i="3"/>
  <c r="T73" i="3"/>
  <c r="G73" i="3" s="1"/>
  <c r="I73" i="3" s="1"/>
  <c r="V73" i="3"/>
  <c r="W73" i="3"/>
  <c r="D74" i="3"/>
  <c r="F74" i="3"/>
  <c r="L74" i="3"/>
  <c r="M74" i="3"/>
  <c r="O74" i="3"/>
  <c r="R74" i="3" s="1"/>
  <c r="P74" i="3"/>
  <c r="S74" i="3" s="1"/>
  <c r="T74" i="3"/>
  <c r="J74" i="3" s="1"/>
  <c r="V74" i="3"/>
  <c r="W74" i="3"/>
  <c r="D75" i="3"/>
  <c r="F75" i="3"/>
  <c r="L75" i="3"/>
  <c r="M75" i="3"/>
  <c r="O75" i="3"/>
  <c r="R75" i="3" s="1"/>
  <c r="T75" i="3"/>
  <c r="N75" i="3" s="1"/>
  <c r="Q75" i="3" s="1"/>
  <c r="V75" i="3"/>
  <c r="W75" i="3"/>
  <c r="D76" i="3"/>
  <c r="F76" i="3"/>
  <c r="L76" i="3"/>
  <c r="M76" i="3"/>
  <c r="O76" i="3"/>
  <c r="R76" i="3" s="1"/>
  <c r="T76" i="3"/>
  <c r="G76" i="3" s="1"/>
  <c r="V76" i="3"/>
  <c r="W76" i="3"/>
  <c r="D77" i="3"/>
  <c r="F77" i="3"/>
  <c r="L77" i="3"/>
  <c r="M77" i="3"/>
  <c r="O77" i="3"/>
  <c r="R77" i="3" s="1"/>
  <c r="T77" i="3"/>
  <c r="V77" i="3"/>
  <c r="W77" i="3"/>
  <c r="D78" i="3"/>
  <c r="F78" i="3"/>
  <c r="L78" i="3"/>
  <c r="M78" i="3"/>
  <c r="N78" i="3"/>
  <c r="Q78" i="3" s="1"/>
  <c r="O78" i="3"/>
  <c r="R78" i="3" s="1"/>
  <c r="T78" i="3"/>
  <c r="J78" i="3" s="1"/>
  <c r="W78" i="3"/>
  <c r="A3" i="2"/>
  <c r="D8" i="2"/>
  <c r="F8" i="2"/>
  <c r="L8" i="2"/>
  <c r="M8" i="2"/>
  <c r="O8" i="2"/>
  <c r="R8" i="2" s="1"/>
  <c r="T8" i="2"/>
  <c r="N8" i="2" s="1"/>
  <c r="Q8" i="2" s="1"/>
  <c r="V8" i="2"/>
  <c r="W8" i="2"/>
  <c r="D9" i="2"/>
  <c r="F9" i="2"/>
  <c r="L9" i="2"/>
  <c r="M9" i="2"/>
  <c r="O9" i="2"/>
  <c r="R9" i="2" s="1"/>
  <c r="T9" i="2"/>
  <c r="V9" i="2"/>
  <c r="W9" i="2"/>
  <c r="D10" i="2"/>
  <c r="F10" i="2"/>
  <c r="J10" i="2"/>
  <c r="L10" i="2"/>
  <c r="M10" i="2"/>
  <c r="N10" i="2"/>
  <c r="Q10" i="2" s="1"/>
  <c r="O10" i="2"/>
  <c r="R10" i="2" s="1"/>
  <c r="T10" i="2"/>
  <c r="G10" i="2" s="1"/>
  <c r="V10" i="2"/>
  <c r="W10" i="2"/>
  <c r="D11" i="2"/>
  <c r="F11" i="2"/>
  <c r="L11" i="2"/>
  <c r="M11" i="2"/>
  <c r="O11" i="2"/>
  <c r="R11" i="2" s="1"/>
  <c r="T11" i="2"/>
  <c r="V11" i="2"/>
  <c r="W11" i="2"/>
  <c r="D12" i="2"/>
  <c r="F12" i="2"/>
  <c r="L12" i="2"/>
  <c r="M12" i="2"/>
  <c r="O12" i="2"/>
  <c r="R12" i="2" s="1"/>
  <c r="T12" i="2"/>
  <c r="N12" i="2" s="1"/>
  <c r="Q12" i="2" s="1"/>
  <c r="V12" i="2"/>
  <c r="W12" i="2"/>
  <c r="D13" i="2"/>
  <c r="F13" i="2"/>
  <c r="L13" i="2"/>
  <c r="M13" i="2"/>
  <c r="O13" i="2"/>
  <c r="R13" i="2" s="1"/>
  <c r="T13" i="2"/>
  <c r="V13" i="2"/>
  <c r="W13" i="2"/>
  <c r="D14" i="2"/>
  <c r="F14" i="2"/>
  <c r="J14" i="2"/>
  <c r="L14" i="2"/>
  <c r="M14" i="2"/>
  <c r="N14" i="2"/>
  <c r="Q14" i="2" s="1"/>
  <c r="O14" i="2"/>
  <c r="R14" i="2" s="1"/>
  <c r="T14" i="2"/>
  <c r="G14" i="2" s="1"/>
  <c r="V14" i="2"/>
  <c r="W14" i="2"/>
  <c r="D15" i="2"/>
  <c r="F15" i="2"/>
  <c r="L15" i="2"/>
  <c r="M15" i="2"/>
  <c r="O15" i="2"/>
  <c r="R15" i="2" s="1"/>
  <c r="T15" i="2"/>
  <c r="J15" i="2" s="1"/>
  <c r="V15" i="2"/>
  <c r="W15" i="2"/>
  <c r="D16" i="2"/>
  <c r="F16" i="2"/>
  <c r="L16" i="2"/>
  <c r="M16" i="2"/>
  <c r="O16" i="2"/>
  <c r="R16" i="2" s="1"/>
  <c r="T16" i="2"/>
  <c r="N16" i="2" s="1"/>
  <c r="Q16" i="2" s="1"/>
  <c r="V16" i="2"/>
  <c r="W16" i="2"/>
  <c r="D17" i="2"/>
  <c r="F17" i="2"/>
  <c r="L17" i="2"/>
  <c r="M17" i="2"/>
  <c r="O17" i="2"/>
  <c r="R17" i="2" s="1"/>
  <c r="T17" i="2"/>
  <c r="V17" i="2"/>
  <c r="W17" i="2"/>
  <c r="D18" i="2"/>
  <c r="F18" i="2"/>
  <c r="J18" i="2"/>
  <c r="L18" i="2"/>
  <c r="M18" i="2"/>
  <c r="N18" i="2"/>
  <c r="Q18" i="2" s="1"/>
  <c r="O18" i="2"/>
  <c r="R18" i="2" s="1"/>
  <c r="T18" i="2"/>
  <c r="G18" i="2" s="1"/>
  <c r="V18" i="2"/>
  <c r="W18" i="2"/>
  <c r="D19" i="2"/>
  <c r="F19" i="2"/>
  <c r="L19" i="2"/>
  <c r="M19" i="2"/>
  <c r="N19" i="2"/>
  <c r="Q19" i="2" s="1"/>
  <c r="O19" i="2"/>
  <c r="R19" i="2" s="1"/>
  <c r="T19" i="2"/>
  <c r="J19" i="2" s="1"/>
  <c r="V19" i="2"/>
  <c r="W19" i="2"/>
  <c r="D20" i="2"/>
  <c r="F20" i="2"/>
  <c r="L20" i="2"/>
  <c r="M20" i="2"/>
  <c r="O20" i="2"/>
  <c r="R20" i="2" s="1"/>
  <c r="T20" i="2"/>
  <c r="N20" i="2" s="1"/>
  <c r="Q20" i="2" s="1"/>
  <c r="V20" i="2"/>
  <c r="W20" i="2"/>
  <c r="D21" i="2"/>
  <c r="F21" i="2"/>
  <c r="L21" i="2"/>
  <c r="M21" i="2"/>
  <c r="O21" i="2"/>
  <c r="R21" i="2" s="1"/>
  <c r="T21" i="2"/>
  <c r="V21" i="2"/>
  <c r="W21" i="2"/>
  <c r="D22" i="2"/>
  <c r="F22" i="2"/>
  <c r="J22" i="2"/>
  <c r="L22" i="2"/>
  <c r="M22" i="2"/>
  <c r="N22" i="2"/>
  <c r="Q22" i="2" s="1"/>
  <c r="O22" i="2"/>
  <c r="R22" i="2" s="1"/>
  <c r="T22" i="2"/>
  <c r="G22" i="2" s="1"/>
  <c r="V22" i="2"/>
  <c r="W22" i="2"/>
  <c r="D23" i="2"/>
  <c r="F23" i="2"/>
  <c r="L23" i="2"/>
  <c r="M23" i="2"/>
  <c r="N23" i="2"/>
  <c r="Q23" i="2" s="1"/>
  <c r="O23" i="2"/>
  <c r="R23" i="2" s="1"/>
  <c r="T23" i="2"/>
  <c r="J23" i="2" s="1"/>
  <c r="V23" i="2"/>
  <c r="W23" i="2"/>
  <c r="D24" i="2"/>
  <c r="F24" i="2"/>
  <c r="L24" i="2"/>
  <c r="M24" i="2"/>
  <c r="O24" i="2"/>
  <c r="R24" i="2" s="1"/>
  <c r="T24" i="2"/>
  <c r="N24" i="2" s="1"/>
  <c r="Q24" i="2" s="1"/>
  <c r="V24" i="2"/>
  <c r="W24" i="2"/>
  <c r="D25" i="2"/>
  <c r="F25" i="2"/>
  <c r="L25" i="2"/>
  <c r="M25" i="2"/>
  <c r="O25" i="2"/>
  <c r="R25" i="2" s="1"/>
  <c r="T25" i="2"/>
  <c r="V25" i="2"/>
  <c r="W25" i="2"/>
  <c r="D26" i="2"/>
  <c r="F26" i="2"/>
  <c r="J26" i="2"/>
  <c r="L26" i="2"/>
  <c r="M26" i="2"/>
  <c r="N26" i="2"/>
  <c r="Q26" i="2" s="1"/>
  <c r="O26" i="2"/>
  <c r="R26" i="2" s="1"/>
  <c r="T26" i="2"/>
  <c r="G26" i="2" s="1"/>
  <c r="V26" i="2"/>
  <c r="W26" i="2"/>
  <c r="D27" i="2"/>
  <c r="F27" i="2"/>
  <c r="L27" i="2"/>
  <c r="M27" i="2"/>
  <c r="O27" i="2"/>
  <c r="R27" i="2" s="1"/>
  <c r="T27" i="2"/>
  <c r="V27" i="2"/>
  <c r="W27" i="2"/>
  <c r="D28" i="2"/>
  <c r="F28" i="2"/>
  <c r="L28" i="2"/>
  <c r="M28" i="2"/>
  <c r="O28" i="2"/>
  <c r="R28" i="2" s="1"/>
  <c r="T28" i="2"/>
  <c r="V28" i="2"/>
  <c r="W28" i="2"/>
  <c r="D29" i="2"/>
  <c r="F29" i="2"/>
  <c r="L29" i="2"/>
  <c r="M29" i="2"/>
  <c r="O29" i="2"/>
  <c r="R29" i="2" s="1"/>
  <c r="T29" i="2"/>
  <c r="V29" i="2"/>
  <c r="W29" i="2"/>
  <c r="D30" i="2"/>
  <c r="F30" i="2"/>
  <c r="J30" i="2"/>
  <c r="L30" i="2"/>
  <c r="M30" i="2"/>
  <c r="N30" i="2"/>
  <c r="Q30" i="2" s="1"/>
  <c r="O30" i="2"/>
  <c r="R30" i="2" s="1"/>
  <c r="T30" i="2"/>
  <c r="G30" i="2" s="1"/>
  <c r="H30" i="2" s="1"/>
  <c r="V30" i="2"/>
  <c r="W30" i="2"/>
  <c r="D31" i="2"/>
  <c r="F31" i="2"/>
  <c r="L31" i="2"/>
  <c r="M31" i="2"/>
  <c r="O31" i="2"/>
  <c r="R31" i="2"/>
  <c r="T31" i="2"/>
  <c r="J31" i="2" s="1"/>
  <c r="V31" i="2"/>
  <c r="W31" i="2"/>
  <c r="D32" i="2"/>
  <c r="F32" i="2"/>
  <c r="H32" i="2"/>
  <c r="L32" i="2"/>
  <c r="M32" i="2"/>
  <c r="O32" i="2"/>
  <c r="R32" i="2" s="1"/>
  <c r="P32" i="2"/>
  <c r="S32" i="2" s="1"/>
  <c r="T32" i="2"/>
  <c r="G32" i="2" s="1"/>
  <c r="I32" i="2" s="1"/>
  <c r="V32" i="2"/>
  <c r="W32" i="2"/>
  <c r="D33" i="2"/>
  <c r="F33" i="2"/>
  <c r="L33" i="2"/>
  <c r="M33" i="2"/>
  <c r="O33" i="2"/>
  <c r="R33" i="2" s="1"/>
  <c r="T33" i="2"/>
  <c r="V33" i="2"/>
  <c r="W33" i="2"/>
  <c r="D34" i="2"/>
  <c r="F34" i="2"/>
  <c r="L34" i="2"/>
  <c r="M34" i="2"/>
  <c r="O34" i="2"/>
  <c r="R34" i="2"/>
  <c r="T34" i="2"/>
  <c r="V34" i="2"/>
  <c r="W34" i="2"/>
  <c r="D35" i="2"/>
  <c r="F35" i="2"/>
  <c r="L35" i="2"/>
  <c r="M35" i="2"/>
  <c r="O35" i="2"/>
  <c r="R35" i="2"/>
  <c r="T35" i="2"/>
  <c r="V35" i="2"/>
  <c r="W35" i="2"/>
  <c r="D36" i="2"/>
  <c r="F36" i="2"/>
  <c r="L36" i="2"/>
  <c r="M36" i="2"/>
  <c r="O36" i="2"/>
  <c r="R36" i="2" s="1"/>
  <c r="T36" i="2"/>
  <c r="V36" i="2"/>
  <c r="W36" i="2"/>
  <c r="D37" i="2"/>
  <c r="F37" i="2"/>
  <c r="L37" i="2"/>
  <c r="M37" i="2"/>
  <c r="O37" i="2"/>
  <c r="R37" i="2"/>
  <c r="T37" i="2"/>
  <c r="V37" i="2"/>
  <c r="W37" i="2"/>
  <c r="D38" i="2"/>
  <c r="F38" i="2"/>
  <c r="L38" i="2"/>
  <c r="M38" i="2"/>
  <c r="N38" i="2"/>
  <c r="Q38" i="2" s="1"/>
  <c r="O38" i="2"/>
  <c r="R38" i="2" s="1"/>
  <c r="T38" i="2"/>
  <c r="G38" i="2" s="1"/>
  <c r="V38" i="2"/>
  <c r="W38" i="2"/>
  <c r="D39" i="2"/>
  <c r="F39" i="2"/>
  <c r="L39" i="2"/>
  <c r="M39" i="2"/>
  <c r="O39" i="2"/>
  <c r="R39" i="2"/>
  <c r="T39" i="2"/>
  <c r="J39" i="2" s="1"/>
  <c r="V39" i="2"/>
  <c r="W39" i="2"/>
  <c r="D40" i="2"/>
  <c r="F40" i="2"/>
  <c r="G40" i="2"/>
  <c r="L40" i="2"/>
  <c r="M40" i="2"/>
  <c r="O40" i="2"/>
  <c r="R40" i="2" s="1"/>
  <c r="Q40" i="2"/>
  <c r="T40" i="2"/>
  <c r="N40" i="2" s="1"/>
  <c r="V40" i="2"/>
  <c r="W40" i="2"/>
  <c r="D41" i="2"/>
  <c r="F41" i="2"/>
  <c r="L41" i="2"/>
  <c r="M41" i="2"/>
  <c r="O41" i="2"/>
  <c r="R41" i="2" s="1"/>
  <c r="T41" i="2"/>
  <c r="V41" i="2"/>
  <c r="W41" i="2"/>
  <c r="D42" i="2"/>
  <c r="F42" i="2"/>
  <c r="L42" i="2"/>
  <c r="M42" i="2"/>
  <c r="O42" i="2"/>
  <c r="R42" i="2" s="1"/>
  <c r="T42" i="2"/>
  <c r="V42" i="2"/>
  <c r="W42" i="2"/>
  <c r="D43" i="2"/>
  <c r="F43" i="2"/>
  <c r="L43" i="2"/>
  <c r="M43" i="2"/>
  <c r="O43" i="2"/>
  <c r="R43" i="2" s="1"/>
  <c r="T43" i="2"/>
  <c r="V43" i="2"/>
  <c r="W43" i="2"/>
  <c r="D44" i="2"/>
  <c r="F44" i="2"/>
  <c r="L44" i="2"/>
  <c r="M44" i="2"/>
  <c r="O44" i="2"/>
  <c r="R44" i="2" s="1"/>
  <c r="T44" i="2"/>
  <c r="G44" i="2" s="1"/>
  <c r="V44" i="2"/>
  <c r="W44" i="2"/>
  <c r="D45" i="2"/>
  <c r="F45" i="2"/>
  <c r="J45" i="2"/>
  <c r="L45" i="2"/>
  <c r="M45" i="2"/>
  <c r="N45" i="2"/>
  <c r="Q45" i="2" s="1"/>
  <c r="O45" i="2"/>
  <c r="R45" i="2" s="1"/>
  <c r="T45" i="2"/>
  <c r="G45" i="2" s="1"/>
  <c r="V45" i="2"/>
  <c r="W45" i="2"/>
  <c r="D46" i="2"/>
  <c r="F46" i="2"/>
  <c r="L46" i="2"/>
  <c r="M46" i="2"/>
  <c r="O46" i="2"/>
  <c r="R46" i="2" s="1"/>
  <c r="T46" i="2"/>
  <c r="N46" i="2" s="1"/>
  <c r="Q46" i="2" s="1"/>
  <c r="V46" i="2"/>
  <c r="W46" i="2"/>
  <c r="D47" i="2"/>
  <c r="F47" i="2"/>
  <c r="L47" i="2"/>
  <c r="M47" i="2"/>
  <c r="O47" i="2"/>
  <c r="R47" i="2" s="1"/>
  <c r="T47" i="2"/>
  <c r="V47" i="2"/>
  <c r="W47" i="2"/>
  <c r="D48" i="2"/>
  <c r="F48" i="2"/>
  <c r="L48" i="2"/>
  <c r="M48" i="2"/>
  <c r="O48" i="2"/>
  <c r="R48" i="2" s="1"/>
  <c r="T48" i="2"/>
  <c r="G48" i="2" s="1"/>
  <c r="V48" i="2"/>
  <c r="W48" i="2"/>
  <c r="D49" i="2"/>
  <c r="F49" i="2"/>
  <c r="I49" i="2"/>
  <c r="J49" i="2"/>
  <c r="L49" i="2"/>
  <c r="M49" i="2"/>
  <c r="N49" i="2"/>
  <c r="Q49" i="2" s="1"/>
  <c r="O49" i="2"/>
  <c r="R49" i="2"/>
  <c r="T49" i="2"/>
  <c r="G49" i="2" s="1"/>
  <c r="H49" i="2" s="1"/>
  <c r="V49" i="2"/>
  <c r="W49" i="2"/>
  <c r="D50" i="2"/>
  <c r="F50" i="2"/>
  <c r="L50" i="2"/>
  <c r="M50" i="2"/>
  <c r="N50" i="2"/>
  <c r="Q50" i="2" s="1"/>
  <c r="O50" i="2"/>
  <c r="R50" i="2"/>
  <c r="T50" i="2"/>
  <c r="J50" i="2" s="1"/>
  <c r="V50" i="2"/>
  <c r="W50" i="2"/>
  <c r="D51" i="2"/>
  <c r="F51" i="2"/>
  <c r="L51" i="2"/>
  <c r="M51" i="2"/>
  <c r="O51" i="2"/>
  <c r="R51" i="2" s="1"/>
  <c r="T51" i="2"/>
  <c r="V51" i="2"/>
  <c r="W51" i="2"/>
  <c r="D52" i="2"/>
  <c r="F52" i="2"/>
  <c r="L52" i="2"/>
  <c r="M52" i="2"/>
  <c r="O52" i="2"/>
  <c r="R52" i="2" s="1"/>
  <c r="T52" i="2"/>
  <c r="G52" i="2" s="1"/>
  <c r="V52" i="2"/>
  <c r="W52" i="2"/>
  <c r="D53" i="2"/>
  <c r="F53" i="2"/>
  <c r="L53" i="2"/>
  <c r="M53" i="2"/>
  <c r="O53" i="2"/>
  <c r="R53" i="2"/>
  <c r="T53" i="2"/>
  <c r="N53" i="2" s="1"/>
  <c r="Q53" i="2" s="1"/>
  <c r="V53" i="2"/>
  <c r="W53" i="2"/>
  <c r="D54" i="2"/>
  <c r="F54" i="2"/>
  <c r="L54" i="2"/>
  <c r="M54" i="2"/>
  <c r="O54" i="2"/>
  <c r="R54" i="2" s="1"/>
  <c r="T54" i="2"/>
  <c r="G54" i="2" s="1"/>
  <c r="I54" i="2" s="1"/>
  <c r="V54" i="2"/>
  <c r="W54" i="2"/>
  <c r="D55" i="2"/>
  <c r="F55" i="2"/>
  <c r="L55" i="2"/>
  <c r="M55" i="2"/>
  <c r="O55" i="2"/>
  <c r="R55" i="2"/>
  <c r="T55" i="2"/>
  <c r="V55" i="2"/>
  <c r="W55" i="2"/>
  <c r="D56" i="2"/>
  <c r="F56" i="2"/>
  <c r="L56" i="2"/>
  <c r="M56" i="2"/>
  <c r="O56" i="2"/>
  <c r="R56" i="2" s="1"/>
  <c r="T56" i="2"/>
  <c r="G56" i="2" s="1"/>
  <c r="V56" i="2"/>
  <c r="W56" i="2"/>
  <c r="D57" i="2"/>
  <c r="F57" i="2"/>
  <c r="J57" i="2"/>
  <c r="L57" i="2"/>
  <c r="M57" i="2"/>
  <c r="O57" i="2"/>
  <c r="R57" i="2" s="1"/>
  <c r="T57" i="2"/>
  <c r="G57" i="2" s="1"/>
  <c r="H57" i="2" s="1"/>
  <c r="V57" i="2"/>
  <c r="W57" i="2"/>
  <c r="D58" i="2"/>
  <c r="F58" i="2"/>
  <c r="L58" i="2"/>
  <c r="M58" i="2"/>
  <c r="O58" i="2"/>
  <c r="R58" i="2"/>
  <c r="T58" i="2"/>
  <c r="G58" i="2" s="1"/>
  <c r="I58" i="2" s="1"/>
  <c r="V58" i="2"/>
  <c r="W58" i="2"/>
  <c r="D59" i="2"/>
  <c r="F59" i="2"/>
  <c r="L59" i="2"/>
  <c r="M59" i="2"/>
  <c r="O59" i="2"/>
  <c r="R59" i="2" s="1"/>
  <c r="T59" i="2"/>
  <c r="G59" i="2" s="1"/>
  <c r="V59" i="2"/>
  <c r="W59" i="2"/>
  <c r="D60" i="2"/>
  <c r="F60" i="2"/>
  <c r="L60" i="2"/>
  <c r="M60" i="2"/>
  <c r="O60" i="2"/>
  <c r="R60" i="2" s="1"/>
  <c r="T60" i="2"/>
  <c r="G60" i="2" s="1"/>
  <c r="V60" i="2"/>
  <c r="W60" i="2"/>
  <c r="D61" i="2"/>
  <c r="F61" i="2"/>
  <c r="L61" i="2"/>
  <c r="M61" i="2"/>
  <c r="N61" i="2"/>
  <c r="Q61" i="2" s="1"/>
  <c r="O61" i="2"/>
  <c r="R61" i="2" s="1"/>
  <c r="T61" i="2"/>
  <c r="V61" i="2"/>
  <c r="W61" i="2"/>
  <c r="D62" i="2"/>
  <c r="F62" i="2"/>
  <c r="L62" i="2"/>
  <c r="M62" i="2"/>
  <c r="O62" i="2"/>
  <c r="R62" i="2" s="1"/>
  <c r="T62" i="2"/>
  <c r="V62" i="2"/>
  <c r="W62" i="2"/>
  <c r="D63" i="2"/>
  <c r="F63" i="2"/>
  <c r="L63" i="2"/>
  <c r="M63" i="2"/>
  <c r="O63" i="2"/>
  <c r="R63" i="2"/>
  <c r="T63" i="2"/>
  <c r="V63" i="2"/>
  <c r="W63" i="2"/>
  <c r="D64" i="2"/>
  <c r="F64" i="2"/>
  <c r="L64" i="2"/>
  <c r="M64" i="2"/>
  <c r="O64" i="2"/>
  <c r="R64" i="2" s="1"/>
  <c r="T64" i="2"/>
  <c r="G64" i="2" s="1"/>
  <c r="V64" i="2"/>
  <c r="W64" i="2"/>
  <c r="D65" i="2"/>
  <c r="F65" i="2"/>
  <c r="J65" i="2"/>
  <c r="L65" i="2"/>
  <c r="M65" i="2"/>
  <c r="O65" i="2"/>
  <c r="R65" i="2" s="1"/>
  <c r="T65" i="2"/>
  <c r="G65" i="2" s="1"/>
  <c r="H65" i="2" s="1"/>
  <c r="V65" i="2"/>
  <c r="W65" i="2"/>
  <c r="D66" i="2"/>
  <c r="F66" i="2"/>
  <c r="L66" i="2"/>
  <c r="M66" i="2"/>
  <c r="O66" i="2"/>
  <c r="R66" i="2"/>
  <c r="T66" i="2"/>
  <c r="G66" i="2" s="1"/>
  <c r="I66" i="2" s="1"/>
  <c r="V66" i="2"/>
  <c r="W66" i="2"/>
  <c r="D67" i="2"/>
  <c r="F67" i="2"/>
  <c r="L67" i="2"/>
  <c r="M67" i="2"/>
  <c r="O67" i="2"/>
  <c r="R67" i="2"/>
  <c r="T67" i="2"/>
  <c r="V67" i="2"/>
  <c r="W67" i="2"/>
  <c r="D68" i="2"/>
  <c r="F68" i="2"/>
  <c r="L68" i="2"/>
  <c r="M68" i="2"/>
  <c r="O68" i="2"/>
  <c r="R68" i="2" s="1"/>
  <c r="T68" i="2"/>
  <c r="G68" i="2" s="1"/>
  <c r="V68" i="2"/>
  <c r="W68" i="2"/>
  <c r="D69" i="2"/>
  <c r="F69" i="2"/>
  <c r="L69" i="2"/>
  <c r="M69" i="2"/>
  <c r="O69" i="2"/>
  <c r="R69" i="2"/>
  <c r="T69" i="2"/>
  <c r="V69" i="2"/>
  <c r="W69" i="2"/>
  <c r="D70" i="2"/>
  <c r="F70" i="2"/>
  <c r="L70" i="2"/>
  <c r="M70" i="2"/>
  <c r="O70" i="2"/>
  <c r="R70" i="2"/>
  <c r="T70" i="2"/>
  <c r="N70" i="2" s="1"/>
  <c r="Q70" i="2" s="1"/>
  <c r="V70" i="2"/>
  <c r="W70" i="2"/>
  <c r="D71" i="2"/>
  <c r="F71" i="2"/>
  <c r="L71" i="2"/>
  <c r="M71" i="2"/>
  <c r="O71" i="2"/>
  <c r="R71" i="2" s="1"/>
  <c r="T71" i="2"/>
  <c r="V71" i="2"/>
  <c r="W71" i="2"/>
  <c r="D72" i="2"/>
  <c r="F72" i="2"/>
  <c r="L72" i="2"/>
  <c r="M72" i="2"/>
  <c r="O72" i="2"/>
  <c r="R72" i="2" s="1"/>
  <c r="T72" i="2"/>
  <c r="G72" i="2" s="1"/>
  <c r="V72" i="2"/>
  <c r="W72" i="2"/>
  <c r="D73" i="2"/>
  <c r="F73" i="2"/>
  <c r="I73" i="2"/>
  <c r="J73" i="2"/>
  <c r="L73" i="2"/>
  <c r="M73" i="2"/>
  <c r="N73" i="2"/>
  <c r="Q73" i="2" s="1"/>
  <c r="O73" i="2"/>
  <c r="R73" i="2" s="1"/>
  <c r="T73" i="2"/>
  <c r="G73" i="2" s="1"/>
  <c r="H73" i="2" s="1"/>
  <c r="V73" i="2"/>
  <c r="W73" i="2"/>
  <c r="D74" i="2"/>
  <c r="F74" i="2"/>
  <c r="J74" i="2"/>
  <c r="L74" i="2"/>
  <c r="M74" i="2"/>
  <c r="O74" i="2"/>
  <c r="R74" i="2" s="1"/>
  <c r="T74" i="2"/>
  <c r="G74" i="2" s="1"/>
  <c r="I74" i="2" s="1"/>
  <c r="V74" i="2"/>
  <c r="W74" i="2"/>
  <c r="D75" i="2"/>
  <c r="F75" i="2"/>
  <c r="G75" i="2"/>
  <c r="L75" i="2"/>
  <c r="M75" i="2"/>
  <c r="O75" i="2"/>
  <c r="P75" i="2"/>
  <c r="S75" i="2" s="1"/>
  <c r="R75" i="2"/>
  <c r="T75" i="2"/>
  <c r="V75" i="2"/>
  <c r="W75" i="2"/>
  <c r="D76" i="2"/>
  <c r="F76" i="2"/>
  <c r="L76" i="2"/>
  <c r="M76" i="2"/>
  <c r="O76" i="2"/>
  <c r="R76" i="2" s="1"/>
  <c r="T76" i="2"/>
  <c r="G76" i="2" s="1"/>
  <c r="V76" i="2"/>
  <c r="W76" i="2"/>
  <c r="D77" i="2"/>
  <c r="F77" i="2"/>
  <c r="J77" i="2"/>
  <c r="L77" i="2"/>
  <c r="M77" i="2"/>
  <c r="O77" i="2"/>
  <c r="R77" i="2"/>
  <c r="T77" i="2"/>
  <c r="G77" i="2" s="1"/>
  <c r="V77" i="2"/>
  <c r="W77" i="2"/>
  <c r="D78" i="2"/>
  <c r="F78" i="2"/>
  <c r="L78" i="2"/>
  <c r="M78" i="2"/>
  <c r="O78" i="2"/>
  <c r="R78" i="2"/>
  <c r="T78" i="2"/>
  <c r="G78" i="2" s="1"/>
  <c r="I78" i="2" s="1"/>
  <c r="V78" i="2"/>
  <c r="W78" i="2"/>
  <c r="D79" i="2"/>
  <c r="F79" i="2"/>
  <c r="L79" i="2"/>
  <c r="M79" i="2"/>
  <c r="O79" i="2"/>
  <c r="R79" i="2" s="1"/>
  <c r="T79" i="2"/>
  <c r="V79" i="2"/>
  <c r="W79" i="2"/>
  <c r="D80" i="2"/>
  <c r="F80" i="2"/>
  <c r="L80" i="2"/>
  <c r="M80" i="2"/>
  <c r="O80" i="2"/>
  <c r="R80" i="2" s="1"/>
  <c r="T80" i="2"/>
  <c r="G80" i="2" s="1"/>
  <c r="V80" i="2"/>
  <c r="W80" i="2"/>
  <c r="D81" i="2"/>
  <c r="F81" i="2"/>
  <c r="J81" i="2"/>
  <c r="L81" i="2"/>
  <c r="M81" i="2"/>
  <c r="N81" i="2"/>
  <c r="Q81" i="2" s="1"/>
  <c r="O81" i="2"/>
  <c r="R81" i="2" s="1"/>
  <c r="T81" i="2"/>
  <c r="G81" i="2" s="1"/>
  <c r="H81" i="2" s="1"/>
  <c r="V81" i="2"/>
  <c r="W81" i="2"/>
  <c r="D82" i="2"/>
  <c r="F82" i="2"/>
  <c r="J82" i="2"/>
  <c r="L82" i="2"/>
  <c r="M82" i="2"/>
  <c r="O82" i="2"/>
  <c r="R82" i="2" s="1"/>
  <c r="T82" i="2"/>
  <c r="G82" i="2" s="1"/>
  <c r="I82" i="2" s="1"/>
  <c r="V82" i="2"/>
  <c r="W82" i="2"/>
  <c r="D83" i="2"/>
  <c r="F83" i="2"/>
  <c r="G83" i="2"/>
  <c r="L83" i="2"/>
  <c r="M83" i="2"/>
  <c r="O83" i="2"/>
  <c r="P83" i="2"/>
  <c r="S83" i="2" s="1"/>
  <c r="R83" i="2"/>
  <c r="T83" i="2"/>
  <c r="V83" i="2"/>
  <c r="W83" i="2"/>
  <c r="D84" i="2"/>
  <c r="F84" i="2"/>
  <c r="L84" i="2"/>
  <c r="M84" i="2"/>
  <c r="O84" i="2"/>
  <c r="R84" i="2" s="1"/>
  <c r="T84" i="2"/>
  <c r="G84" i="2" s="1"/>
  <c r="V84" i="2"/>
  <c r="W84" i="2"/>
  <c r="D85" i="2"/>
  <c r="F85" i="2"/>
  <c r="J85" i="2"/>
  <c r="L85" i="2"/>
  <c r="M85" i="2"/>
  <c r="N85" i="2"/>
  <c r="Q85" i="2" s="1"/>
  <c r="O85" i="2"/>
  <c r="R85" i="2"/>
  <c r="T85" i="2"/>
  <c r="G85" i="2" s="1"/>
  <c r="V85" i="2"/>
  <c r="W85" i="2"/>
  <c r="D86" i="2"/>
  <c r="F86" i="2"/>
  <c r="J86" i="2"/>
  <c r="L86" i="2"/>
  <c r="M86" i="2"/>
  <c r="O86" i="2"/>
  <c r="R86" i="2"/>
  <c r="T86" i="2"/>
  <c r="G86" i="2" s="1"/>
  <c r="I86" i="2" s="1"/>
  <c r="V86" i="2"/>
  <c r="W86" i="2"/>
  <c r="D87" i="2"/>
  <c r="F87" i="2"/>
  <c r="L87" i="2"/>
  <c r="M87" i="2"/>
  <c r="O87" i="2"/>
  <c r="R87" i="2" s="1"/>
  <c r="T87" i="2"/>
  <c r="P87" i="2" s="1"/>
  <c r="S87" i="2" s="1"/>
  <c r="V87" i="2"/>
  <c r="W87" i="2"/>
  <c r="C88" i="2"/>
  <c r="E88" i="2"/>
  <c r="V88" i="2" s="1"/>
  <c r="L88" i="2"/>
  <c r="O88" i="2"/>
  <c r="R88" i="2" s="1"/>
  <c r="D89" i="2"/>
  <c r="F89" i="2"/>
  <c r="L89" i="2"/>
  <c r="M89" i="2"/>
  <c r="N89" i="2"/>
  <c r="Q89" i="2" s="1"/>
  <c r="O89" i="2"/>
  <c r="R89" i="2" s="1"/>
  <c r="P89" i="2"/>
  <c r="S89" i="2" s="1"/>
  <c r="T89" i="2"/>
  <c r="G89" i="2" s="1"/>
  <c r="V89" i="2"/>
  <c r="W89" i="2"/>
  <c r="D90" i="2"/>
  <c r="F90" i="2"/>
  <c r="J90" i="2"/>
  <c r="L90" i="2"/>
  <c r="M90" i="2"/>
  <c r="O90" i="2"/>
  <c r="R90" i="2" s="1"/>
  <c r="T90" i="2"/>
  <c r="G90" i="2" s="1"/>
  <c r="I90" i="2" s="1"/>
  <c r="V90" i="2"/>
  <c r="W90" i="2"/>
  <c r="D91" i="2"/>
  <c r="F91" i="2"/>
  <c r="L91" i="2"/>
  <c r="M91" i="2"/>
  <c r="O91" i="2"/>
  <c r="R91" i="2" s="1"/>
  <c r="T91" i="2"/>
  <c r="V91" i="2"/>
  <c r="W91" i="2"/>
  <c r="D92" i="2"/>
  <c r="F92" i="2"/>
  <c r="G92" i="2"/>
  <c r="I92" i="2" s="1"/>
  <c r="L92" i="2"/>
  <c r="M92" i="2"/>
  <c r="O92" i="2"/>
  <c r="R92" i="2" s="1"/>
  <c r="T92" i="2"/>
  <c r="N92" i="2" s="1"/>
  <c r="Q92" i="2" s="1"/>
  <c r="V92" i="2"/>
  <c r="W92" i="2"/>
  <c r="D93" i="2"/>
  <c r="F93" i="2"/>
  <c r="G93" i="2"/>
  <c r="L93" i="2"/>
  <c r="M93" i="2"/>
  <c r="O93" i="2"/>
  <c r="R93" i="2"/>
  <c r="T93" i="2"/>
  <c r="N93" i="2" s="1"/>
  <c r="Q93" i="2" s="1"/>
  <c r="V93" i="2"/>
  <c r="W93" i="2"/>
  <c r="D94" i="2"/>
  <c r="F94" i="2"/>
  <c r="I94" i="2"/>
  <c r="J94" i="2"/>
  <c r="L94" i="2"/>
  <c r="M94" i="2"/>
  <c r="N94" i="2"/>
  <c r="Q94" i="2" s="1"/>
  <c r="O94" i="2"/>
  <c r="R94" i="2" s="1"/>
  <c r="T94" i="2"/>
  <c r="G94" i="2" s="1"/>
  <c r="H94" i="2" s="1"/>
  <c r="V94" i="2"/>
  <c r="W94" i="2"/>
  <c r="D95" i="2"/>
  <c r="F95" i="2"/>
  <c r="L95" i="2"/>
  <c r="M95" i="2"/>
  <c r="O95" i="2"/>
  <c r="R95" i="2" s="1"/>
  <c r="T95" i="2"/>
  <c r="V95" i="2"/>
  <c r="W95" i="2"/>
  <c r="D96" i="2"/>
  <c r="F96" i="2"/>
  <c r="L96" i="2"/>
  <c r="M96" i="2"/>
  <c r="O96" i="2"/>
  <c r="R96" i="2" s="1"/>
  <c r="T96" i="2"/>
  <c r="N96" i="2" s="1"/>
  <c r="Q96" i="2" s="1"/>
  <c r="V96" i="2"/>
  <c r="W96" i="2"/>
  <c r="D97" i="2"/>
  <c r="F97" i="2"/>
  <c r="L97" i="2"/>
  <c r="M97" i="2"/>
  <c r="O97" i="2"/>
  <c r="R97" i="2" s="1"/>
  <c r="T97" i="2"/>
  <c r="V97" i="2"/>
  <c r="W97" i="2"/>
  <c r="D98" i="2"/>
  <c r="F98" i="2"/>
  <c r="J98" i="2"/>
  <c r="L98" i="2"/>
  <c r="M98" i="2"/>
  <c r="N98" i="2"/>
  <c r="Q98" i="2" s="1"/>
  <c r="O98" i="2"/>
  <c r="R98" i="2" s="1"/>
  <c r="T98" i="2"/>
  <c r="G98" i="2" s="1"/>
  <c r="V98" i="2"/>
  <c r="W98" i="2"/>
  <c r="D99" i="2"/>
  <c r="F99" i="2"/>
  <c r="L99" i="2"/>
  <c r="M99" i="2"/>
  <c r="O99" i="2"/>
  <c r="R99" i="2" s="1"/>
  <c r="T99" i="2"/>
  <c r="V99" i="2"/>
  <c r="W99" i="2"/>
  <c r="D100" i="2"/>
  <c r="F100" i="2"/>
  <c r="L100" i="2"/>
  <c r="M100" i="2"/>
  <c r="O100" i="2"/>
  <c r="R100" i="2" s="1"/>
  <c r="T100" i="2"/>
  <c r="V100" i="2"/>
  <c r="W100" i="2"/>
  <c r="D101" i="2"/>
  <c r="F101" i="2"/>
  <c r="L101" i="2"/>
  <c r="M101" i="2"/>
  <c r="O101" i="2"/>
  <c r="R101" i="2" s="1"/>
  <c r="T101" i="2"/>
  <c r="V101" i="2"/>
  <c r="W101" i="2"/>
  <c r="D102" i="2"/>
  <c r="F102" i="2"/>
  <c r="H102" i="2"/>
  <c r="J102" i="2"/>
  <c r="L102" i="2"/>
  <c r="M102" i="2"/>
  <c r="O102" i="2"/>
  <c r="R102" i="2"/>
  <c r="T102" i="2"/>
  <c r="G102" i="2" s="1"/>
  <c r="I102" i="2" s="1"/>
  <c r="V102" i="2"/>
  <c r="W102" i="2"/>
  <c r="D103" i="2"/>
  <c r="F103" i="2"/>
  <c r="L103" i="2"/>
  <c r="M103" i="2"/>
  <c r="O103" i="2"/>
  <c r="R103" i="2"/>
  <c r="T103" i="2"/>
  <c r="V103" i="2"/>
  <c r="W103" i="2"/>
  <c r="D104" i="2"/>
  <c r="F104" i="2"/>
  <c r="L104" i="2"/>
  <c r="M104" i="2"/>
  <c r="O104" i="2"/>
  <c r="R104" i="2" s="1"/>
  <c r="T104" i="2"/>
  <c r="V104" i="2"/>
  <c r="W104" i="2"/>
  <c r="D105" i="2"/>
  <c r="F105" i="2"/>
  <c r="G105" i="2"/>
  <c r="L105" i="2"/>
  <c r="M105" i="2"/>
  <c r="O105" i="2"/>
  <c r="R105" i="2"/>
  <c r="T105" i="2"/>
  <c r="N105" i="2" s="1"/>
  <c r="Q105" i="2" s="1"/>
  <c r="V105" i="2"/>
  <c r="W105" i="2"/>
  <c r="D106" i="2"/>
  <c r="F106" i="2"/>
  <c r="L106" i="2"/>
  <c r="M106" i="2"/>
  <c r="O106" i="2"/>
  <c r="R106" i="2" s="1"/>
  <c r="T106" i="2"/>
  <c r="V106" i="2"/>
  <c r="W106" i="2"/>
  <c r="D107" i="2"/>
  <c r="F107" i="2"/>
  <c r="L107" i="2"/>
  <c r="M107" i="2"/>
  <c r="O107" i="2"/>
  <c r="R107" i="2" s="1"/>
  <c r="T107" i="2"/>
  <c r="G107" i="2" s="1"/>
  <c r="V107" i="2"/>
  <c r="W107" i="2"/>
  <c r="D108" i="2"/>
  <c r="F108" i="2"/>
  <c r="L108" i="2"/>
  <c r="M108" i="2"/>
  <c r="N108" i="2"/>
  <c r="Q108" i="2" s="1"/>
  <c r="O108" i="2"/>
  <c r="R108" i="2" s="1"/>
  <c r="T108" i="2"/>
  <c r="J108" i="2" s="1"/>
  <c r="V108" i="2"/>
  <c r="W108" i="2"/>
  <c r="D109" i="2"/>
  <c r="F109" i="2"/>
  <c r="H109" i="2"/>
  <c r="J109" i="2"/>
  <c r="L109" i="2"/>
  <c r="M109" i="2"/>
  <c r="N109" i="2"/>
  <c r="Q109" i="2" s="1"/>
  <c r="O109" i="2"/>
  <c r="R109" i="2" s="1"/>
  <c r="T109" i="2"/>
  <c r="G109" i="2" s="1"/>
  <c r="I109" i="2" s="1"/>
  <c r="V109" i="2"/>
  <c r="W109" i="2"/>
  <c r="D110" i="2"/>
  <c r="F110" i="2"/>
  <c r="L110" i="2"/>
  <c r="M110" i="2"/>
  <c r="O110" i="2"/>
  <c r="R110" i="2"/>
  <c r="T110" i="2"/>
  <c r="G110" i="2" s="1"/>
  <c r="V110" i="2"/>
  <c r="W110" i="2"/>
  <c r="D111" i="2"/>
  <c r="F111" i="2"/>
  <c r="L111" i="2"/>
  <c r="M111" i="2"/>
  <c r="O111" i="2"/>
  <c r="R111" i="2" s="1"/>
  <c r="T111" i="2"/>
  <c r="G111" i="2" s="1"/>
  <c r="V111" i="2"/>
  <c r="W111" i="2"/>
  <c r="D112" i="2"/>
  <c r="F112" i="2"/>
  <c r="L112" i="2"/>
  <c r="M112" i="2"/>
  <c r="N112" i="2"/>
  <c r="Q112" i="2" s="1"/>
  <c r="O112" i="2"/>
  <c r="R112" i="2"/>
  <c r="T112" i="2"/>
  <c r="J112" i="2" s="1"/>
  <c r="V112" i="2"/>
  <c r="W112" i="2"/>
  <c r="D113" i="2"/>
  <c r="F113" i="2"/>
  <c r="L113" i="2"/>
  <c r="M113" i="2"/>
  <c r="O113" i="2"/>
  <c r="R113" i="2" s="1"/>
  <c r="T113" i="2"/>
  <c r="V113" i="2"/>
  <c r="W113" i="2"/>
  <c r="D114" i="2"/>
  <c r="F114" i="2"/>
  <c r="G114" i="2"/>
  <c r="L114" i="2"/>
  <c r="M114" i="2"/>
  <c r="O114" i="2"/>
  <c r="R114" i="2" s="1"/>
  <c r="P114" i="2"/>
  <c r="S114" i="2" s="1"/>
  <c r="T114" i="2"/>
  <c r="V114" i="2"/>
  <c r="W114" i="2"/>
  <c r="D115" i="2"/>
  <c r="F115" i="2"/>
  <c r="L115" i="2"/>
  <c r="M115" i="2"/>
  <c r="O115" i="2"/>
  <c r="R115" i="2" s="1"/>
  <c r="T115" i="2"/>
  <c r="G115" i="2" s="1"/>
  <c r="V115" i="2"/>
  <c r="W115" i="2"/>
  <c r="D116" i="2"/>
  <c r="F116" i="2"/>
  <c r="L116" i="2"/>
  <c r="M116" i="2"/>
  <c r="N116" i="2"/>
  <c r="Q116" i="2" s="1"/>
  <c r="O116" i="2"/>
  <c r="R116" i="2"/>
  <c r="T116" i="2"/>
  <c r="J116" i="2" s="1"/>
  <c r="V116" i="2"/>
  <c r="W116" i="2"/>
  <c r="D117" i="2"/>
  <c r="F117" i="2"/>
  <c r="H117" i="2"/>
  <c r="J117" i="2"/>
  <c r="L117" i="2"/>
  <c r="M117" i="2"/>
  <c r="N117" i="2"/>
  <c r="O117" i="2"/>
  <c r="R117" i="2" s="1"/>
  <c r="Q117" i="2"/>
  <c r="T117" i="2"/>
  <c r="G117" i="2" s="1"/>
  <c r="I117" i="2" s="1"/>
  <c r="V117" i="2"/>
  <c r="W117" i="2"/>
  <c r="D118" i="2"/>
  <c r="F118" i="2"/>
  <c r="L118" i="2"/>
  <c r="M118" i="2"/>
  <c r="O118" i="2"/>
  <c r="R118" i="2"/>
  <c r="T118" i="2"/>
  <c r="V118" i="2"/>
  <c r="W118" i="2"/>
  <c r="D119" i="2"/>
  <c r="F119" i="2"/>
  <c r="L119" i="2"/>
  <c r="M119" i="2"/>
  <c r="O119" i="2"/>
  <c r="R119" i="2" s="1"/>
  <c r="T119" i="2"/>
  <c r="G119" i="2" s="1"/>
  <c r="V119" i="2"/>
  <c r="W119" i="2"/>
  <c r="D120" i="2"/>
  <c r="F120" i="2"/>
  <c r="L120" i="2"/>
  <c r="M120" i="2"/>
  <c r="N120" i="2"/>
  <c r="Q120" i="2" s="1"/>
  <c r="O120" i="2"/>
  <c r="R120" i="2"/>
  <c r="T120" i="2"/>
  <c r="J120" i="2" s="1"/>
  <c r="V120" i="2"/>
  <c r="W120" i="2"/>
  <c r="D121" i="2"/>
  <c r="F121" i="2"/>
  <c r="L121" i="2"/>
  <c r="M121" i="2"/>
  <c r="O121" i="2"/>
  <c r="R121" i="2" s="1"/>
  <c r="T121" i="2"/>
  <c r="N121" i="2" s="1"/>
  <c r="Q121" i="2" s="1"/>
  <c r="V121" i="2"/>
  <c r="W121" i="2"/>
  <c r="D122" i="2"/>
  <c r="F122" i="2"/>
  <c r="L122" i="2"/>
  <c r="M122" i="2"/>
  <c r="O122" i="2"/>
  <c r="R122" i="2" s="1"/>
  <c r="T122" i="2"/>
  <c r="G122" i="2" s="1"/>
  <c r="V122" i="2"/>
  <c r="W122" i="2"/>
  <c r="D123" i="2"/>
  <c r="F123" i="2"/>
  <c r="L123" i="2"/>
  <c r="M123" i="2"/>
  <c r="O123" i="2"/>
  <c r="R123" i="2" s="1"/>
  <c r="T123" i="2"/>
  <c r="G123" i="2" s="1"/>
  <c r="V123" i="2"/>
  <c r="W123" i="2"/>
  <c r="D124" i="2"/>
  <c r="F124" i="2"/>
  <c r="L124" i="2"/>
  <c r="M124" i="2"/>
  <c r="N124" i="2"/>
  <c r="Q124" i="2" s="1"/>
  <c r="O124" i="2"/>
  <c r="R124" i="2" s="1"/>
  <c r="T124" i="2"/>
  <c r="J124" i="2" s="1"/>
  <c r="V124" i="2"/>
  <c r="W124" i="2"/>
  <c r="D125" i="2"/>
  <c r="F125" i="2"/>
  <c r="H125" i="2"/>
  <c r="J125" i="2"/>
  <c r="L125" i="2"/>
  <c r="M125" i="2"/>
  <c r="N125" i="2"/>
  <c r="Q125" i="2" s="1"/>
  <c r="O125" i="2"/>
  <c r="R125" i="2" s="1"/>
  <c r="T125" i="2"/>
  <c r="G125" i="2" s="1"/>
  <c r="I125" i="2" s="1"/>
  <c r="V125" i="2"/>
  <c r="W125" i="2"/>
  <c r="D126" i="2"/>
  <c r="F126" i="2"/>
  <c r="G126" i="2"/>
  <c r="L126" i="2"/>
  <c r="M126" i="2"/>
  <c r="O126" i="2"/>
  <c r="P126" i="2"/>
  <c r="S126" i="2" s="1"/>
  <c r="R126" i="2"/>
  <c r="T126" i="2"/>
  <c r="V126" i="2"/>
  <c r="W126" i="2"/>
  <c r="D127" i="2"/>
  <c r="F127" i="2"/>
  <c r="L127" i="2"/>
  <c r="M127" i="2"/>
  <c r="O127" i="2"/>
  <c r="R127" i="2" s="1"/>
  <c r="T127" i="2"/>
  <c r="G127" i="2" s="1"/>
  <c r="V127" i="2"/>
  <c r="W127" i="2"/>
  <c r="D128" i="2"/>
  <c r="F128" i="2"/>
  <c r="L128" i="2"/>
  <c r="M128" i="2"/>
  <c r="N128" i="2"/>
  <c r="Q128" i="2" s="1"/>
  <c r="O128" i="2"/>
  <c r="R128" i="2"/>
  <c r="T128" i="2"/>
  <c r="J128" i="2" s="1"/>
  <c r="V128" i="2"/>
  <c r="W128" i="2"/>
  <c r="C129" i="2"/>
  <c r="L129" i="2" s="1"/>
  <c r="F129" i="2"/>
  <c r="M129" i="2"/>
  <c r="O129" i="2"/>
  <c r="R129" i="2" s="1"/>
  <c r="T129" i="2"/>
  <c r="V129" i="2"/>
  <c r="W129" i="2"/>
  <c r="D130" i="2"/>
  <c r="F130" i="2"/>
  <c r="L130" i="2"/>
  <c r="M130" i="2"/>
  <c r="O130" i="2"/>
  <c r="R130" i="2" s="1"/>
  <c r="T130" i="2"/>
  <c r="G130" i="2" s="1"/>
  <c r="V130" i="2"/>
  <c r="W130" i="2"/>
  <c r="D131" i="2"/>
  <c r="F131" i="2"/>
  <c r="L131" i="2"/>
  <c r="M131" i="2"/>
  <c r="O131" i="2"/>
  <c r="R131" i="2" s="1"/>
  <c r="T131" i="2"/>
  <c r="G131" i="2" s="1"/>
  <c r="V131" i="2"/>
  <c r="W131" i="2"/>
  <c r="D132" i="2"/>
  <c r="F132" i="2"/>
  <c r="L132" i="2"/>
  <c r="M132" i="2"/>
  <c r="N132" i="2"/>
  <c r="Q132" i="2" s="1"/>
  <c r="O132" i="2"/>
  <c r="R132" i="2" s="1"/>
  <c r="T132" i="2"/>
  <c r="J132" i="2" s="1"/>
  <c r="V132" i="2"/>
  <c r="W132" i="2"/>
  <c r="D133" i="2"/>
  <c r="F133" i="2"/>
  <c r="H133" i="2"/>
  <c r="J133" i="2"/>
  <c r="L133" i="2"/>
  <c r="M133" i="2"/>
  <c r="N133" i="2"/>
  <c r="Q133" i="2" s="1"/>
  <c r="O133" i="2"/>
  <c r="R133" i="2" s="1"/>
  <c r="T133" i="2"/>
  <c r="G133" i="2" s="1"/>
  <c r="I133" i="2" s="1"/>
  <c r="V133" i="2"/>
  <c r="W133" i="2"/>
  <c r="D134" i="2"/>
  <c r="F134" i="2"/>
  <c r="L134" i="2"/>
  <c r="M134" i="2"/>
  <c r="O134" i="2"/>
  <c r="R134" i="2"/>
  <c r="T134" i="2"/>
  <c r="G134" i="2" s="1"/>
  <c r="V134" i="2"/>
  <c r="W134" i="2"/>
  <c r="D135" i="2"/>
  <c r="F135" i="2"/>
  <c r="L135" i="2"/>
  <c r="M135" i="2"/>
  <c r="O135" i="2"/>
  <c r="R135" i="2" s="1"/>
  <c r="T135" i="2"/>
  <c r="G135" i="2" s="1"/>
  <c r="V135" i="2"/>
  <c r="W135" i="2"/>
  <c r="D136" i="2"/>
  <c r="F136" i="2"/>
  <c r="L136" i="2"/>
  <c r="M136" i="2"/>
  <c r="N136" i="2"/>
  <c r="Q136" i="2" s="1"/>
  <c r="O136" i="2"/>
  <c r="R136" i="2" s="1"/>
  <c r="T136" i="2"/>
  <c r="J136" i="2" s="1"/>
  <c r="V136" i="2"/>
  <c r="W136" i="2"/>
  <c r="D137" i="2"/>
  <c r="F137" i="2"/>
  <c r="H137" i="2"/>
  <c r="L137" i="2"/>
  <c r="M137" i="2"/>
  <c r="N137" i="2"/>
  <c r="Q137" i="2" s="1"/>
  <c r="O137" i="2"/>
  <c r="R137" i="2" s="1"/>
  <c r="T137" i="2"/>
  <c r="G137" i="2" s="1"/>
  <c r="I137" i="2" s="1"/>
  <c r="V137" i="2"/>
  <c r="W137" i="2"/>
  <c r="D138" i="2"/>
  <c r="F138" i="2"/>
  <c r="G138" i="2"/>
  <c r="L138" i="2"/>
  <c r="M138" i="2"/>
  <c r="O138" i="2"/>
  <c r="R138" i="2" s="1"/>
  <c r="P138" i="2"/>
  <c r="S138" i="2" s="1"/>
  <c r="T138" i="2"/>
  <c r="V138" i="2"/>
  <c r="W138" i="2"/>
  <c r="D139" i="2"/>
  <c r="F139" i="2"/>
  <c r="L139" i="2"/>
  <c r="M139" i="2"/>
  <c r="O139" i="2"/>
  <c r="R139" i="2" s="1"/>
  <c r="T139" i="2"/>
  <c r="G139" i="2" s="1"/>
  <c r="V139" i="2"/>
  <c r="W139" i="2"/>
  <c r="D140" i="2"/>
  <c r="F140" i="2"/>
  <c r="L140" i="2"/>
  <c r="M140" i="2"/>
  <c r="O140" i="2"/>
  <c r="R140" i="2"/>
  <c r="T140" i="2"/>
  <c r="J140" i="2" s="1"/>
  <c r="V140" i="2"/>
  <c r="W140" i="2"/>
  <c r="D141" i="2"/>
  <c r="F141" i="2"/>
  <c r="J141" i="2"/>
  <c r="L141" i="2"/>
  <c r="M141" i="2"/>
  <c r="O141" i="2"/>
  <c r="R141" i="2" s="1"/>
  <c r="T141" i="2"/>
  <c r="G141" i="2" s="1"/>
  <c r="I141" i="2" s="1"/>
  <c r="V141" i="2"/>
  <c r="W141" i="2"/>
  <c r="D142" i="2"/>
  <c r="L142" i="2"/>
  <c r="O142" i="2"/>
  <c r="R142" i="2"/>
  <c r="T142" i="2"/>
  <c r="J142" i="2" s="1"/>
  <c r="V142" i="2"/>
  <c r="W142" i="2"/>
  <c r="D143" i="2"/>
  <c r="O143" i="2"/>
  <c r="R143" i="2" s="1"/>
  <c r="T143" i="2"/>
  <c r="V143" i="2"/>
  <c r="W143" i="2"/>
  <c r="D144" i="2"/>
  <c r="N144" i="2"/>
  <c r="Q144" i="2" s="1"/>
  <c r="O144" i="2"/>
  <c r="R144" i="2" s="1"/>
  <c r="T144" i="2"/>
  <c r="P144" i="2" s="1"/>
  <c r="S144" i="2" s="1"/>
  <c r="V144" i="2"/>
  <c r="W144" i="2"/>
  <c r="D145" i="2"/>
  <c r="O145" i="2"/>
  <c r="R145" i="2"/>
  <c r="T145" i="2"/>
  <c r="V145" i="2"/>
  <c r="W145" i="2"/>
  <c r="D146" i="2"/>
  <c r="F146" i="2"/>
  <c r="L146" i="2"/>
  <c r="M146" i="2"/>
  <c r="O146" i="2"/>
  <c r="R146" i="2" s="1"/>
  <c r="T146" i="2"/>
  <c r="G146" i="2" s="1"/>
  <c r="V146" i="2"/>
  <c r="W146" i="2"/>
  <c r="D147" i="2"/>
  <c r="F147" i="2"/>
  <c r="L147" i="2"/>
  <c r="M147" i="2"/>
  <c r="O147" i="2"/>
  <c r="R147" i="2"/>
  <c r="T147" i="2"/>
  <c r="V147" i="2"/>
  <c r="W147" i="2"/>
  <c r="D148" i="2"/>
  <c r="F148" i="2"/>
  <c r="L148" i="2"/>
  <c r="M148" i="2"/>
  <c r="N148" i="2"/>
  <c r="Q148" i="2" s="1"/>
  <c r="O148" i="2"/>
  <c r="R148" i="2" s="1"/>
  <c r="T148" i="2"/>
  <c r="G148" i="2" s="1"/>
  <c r="V148" i="2"/>
  <c r="W148" i="2"/>
  <c r="D149" i="2"/>
  <c r="F149" i="2"/>
  <c r="L149" i="2"/>
  <c r="M149" i="2"/>
  <c r="O149" i="2"/>
  <c r="R149" i="2"/>
  <c r="T149" i="2"/>
  <c r="V149" i="2"/>
  <c r="W149" i="2"/>
  <c r="D150" i="2"/>
  <c r="F150" i="2"/>
  <c r="L150" i="2"/>
  <c r="M150" i="2"/>
  <c r="O150" i="2"/>
  <c r="R150" i="2" s="1"/>
  <c r="T150" i="2"/>
  <c r="G150" i="2" s="1"/>
  <c r="V150" i="2"/>
  <c r="W150" i="2"/>
  <c r="D151" i="2"/>
  <c r="F151" i="2"/>
  <c r="L151" i="2"/>
  <c r="M151" i="2"/>
  <c r="N151" i="2"/>
  <c r="Q151" i="2" s="1"/>
  <c r="O151" i="2"/>
  <c r="R151" i="2" s="1"/>
  <c r="T151" i="2"/>
  <c r="J151" i="2" s="1"/>
  <c r="V151" i="2"/>
  <c r="W151" i="2"/>
  <c r="D152" i="2"/>
  <c r="F152" i="2"/>
  <c r="J152" i="2"/>
  <c r="L152" i="2"/>
  <c r="M152" i="2"/>
  <c r="N152" i="2"/>
  <c r="Q152" i="2" s="1"/>
  <c r="O152" i="2"/>
  <c r="R152" i="2" s="1"/>
  <c r="T152" i="2"/>
  <c r="G152" i="2" s="1"/>
  <c r="V152" i="2"/>
  <c r="W152" i="2"/>
  <c r="D153" i="2"/>
  <c r="F153" i="2"/>
  <c r="L153" i="2"/>
  <c r="M153" i="2"/>
  <c r="O153" i="2"/>
  <c r="R153" i="2"/>
  <c r="T153" i="2"/>
  <c r="V153" i="2"/>
  <c r="W153" i="2"/>
  <c r="D154" i="2"/>
  <c r="F154" i="2"/>
  <c r="L154" i="2"/>
  <c r="M154" i="2"/>
  <c r="O154" i="2"/>
  <c r="R154" i="2" s="1"/>
  <c r="T154" i="2"/>
  <c r="G154" i="2" s="1"/>
  <c r="V154" i="2"/>
  <c r="W154" i="2"/>
  <c r="D155" i="2"/>
  <c r="F155" i="2"/>
  <c r="L155" i="2"/>
  <c r="M155" i="2"/>
  <c r="N155" i="2"/>
  <c r="Q155" i="2" s="1"/>
  <c r="O155" i="2"/>
  <c r="R155" i="2" s="1"/>
  <c r="T155" i="2"/>
  <c r="J155" i="2" s="1"/>
  <c r="V155" i="2"/>
  <c r="W155" i="2"/>
  <c r="D156" i="2"/>
  <c r="F156" i="2"/>
  <c r="J156" i="2"/>
  <c r="L156" i="2"/>
  <c r="M156" i="2"/>
  <c r="N156" i="2"/>
  <c r="O156" i="2"/>
  <c r="R156" i="2" s="1"/>
  <c r="Q156" i="2"/>
  <c r="T156" i="2"/>
  <c r="G156" i="2" s="1"/>
  <c r="V156" i="2"/>
  <c r="W156" i="2"/>
  <c r="D157" i="2"/>
  <c r="F157" i="2"/>
  <c r="L157" i="2"/>
  <c r="M157" i="2"/>
  <c r="O157" i="2"/>
  <c r="R157" i="2" s="1"/>
  <c r="T157" i="2"/>
  <c r="V157" i="2"/>
  <c r="W157" i="2"/>
  <c r="D158" i="2"/>
  <c r="F158" i="2"/>
  <c r="L158" i="2"/>
  <c r="M158" i="2"/>
  <c r="O158" i="2"/>
  <c r="R158" i="2" s="1"/>
  <c r="T158" i="2"/>
  <c r="G158" i="2" s="1"/>
  <c r="V158" i="2"/>
  <c r="W158" i="2"/>
  <c r="D159" i="2"/>
  <c r="F159" i="2"/>
  <c r="L159" i="2"/>
  <c r="M159" i="2"/>
  <c r="N159" i="2"/>
  <c r="Q159" i="2" s="1"/>
  <c r="O159" i="2"/>
  <c r="R159" i="2"/>
  <c r="T159" i="2"/>
  <c r="J159" i="2" s="1"/>
  <c r="V159" i="2"/>
  <c r="W159" i="2"/>
  <c r="D160" i="2"/>
  <c r="F160" i="2"/>
  <c r="L160" i="2"/>
  <c r="M160" i="2"/>
  <c r="O160" i="2"/>
  <c r="R160" i="2" s="1"/>
  <c r="T160" i="2"/>
  <c r="V160" i="2"/>
  <c r="W160" i="2"/>
  <c r="D161" i="2"/>
  <c r="F161" i="2"/>
  <c r="L161" i="2"/>
  <c r="M161" i="2"/>
  <c r="O161" i="2"/>
  <c r="R161" i="2"/>
  <c r="T161" i="2"/>
  <c r="V161" i="2"/>
  <c r="W161" i="2"/>
  <c r="D162" i="2"/>
  <c r="F162" i="2"/>
  <c r="L162" i="2"/>
  <c r="M162" i="2"/>
  <c r="O162" i="2"/>
  <c r="R162" i="2" s="1"/>
  <c r="T162" i="2"/>
  <c r="G162" i="2" s="1"/>
  <c r="V162" i="2"/>
  <c r="W162" i="2"/>
  <c r="D163" i="2"/>
  <c r="F163" i="2"/>
  <c r="L163" i="2"/>
  <c r="M163" i="2"/>
  <c r="O163" i="2"/>
  <c r="R163" i="2"/>
  <c r="T163" i="2"/>
  <c r="V163" i="2"/>
  <c r="W163" i="2"/>
  <c r="D164" i="2"/>
  <c r="F164" i="2"/>
  <c r="L164" i="2"/>
  <c r="M164" i="2"/>
  <c r="N164" i="2"/>
  <c r="Q164" i="2" s="1"/>
  <c r="O164" i="2"/>
  <c r="R164" i="2" s="1"/>
  <c r="T164" i="2"/>
  <c r="G164" i="2" s="1"/>
  <c r="V164" i="2"/>
  <c r="W164" i="2"/>
  <c r="D165" i="2"/>
  <c r="F165" i="2"/>
  <c r="L165" i="2"/>
  <c r="M165" i="2"/>
  <c r="O165" i="2"/>
  <c r="R165" i="2"/>
  <c r="T165" i="2"/>
  <c r="V165" i="2"/>
  <c r="W165" i="2"/>
  <c r="D166" i="2"/>
  <c r="F166" i="2"/>
  <c r="L166" i="2"/>
  <c r="M166" i="2"/>
  <c r="O166" i="2"/>
  <c r="R166" i="2" s="1"/>
  <c r="T166" i="2"/>
  <c r="G166" i="2" s="1"/>
  <c r="V166" i="2"/>
  <c r="W166" i="2"/>
  <c r="D167" i="2"/>
  <c r="F167" i="2"/>
  <c r="L167" i="2"/>
  <c r="M167" i="2"/>
  <c r="O167" i="2"/>
  <c r="R167" i="2" s="1"/>
  <c r="T167" i="2"/>
  <c r="V167" i="2"/>
  <c r="W167" i="2"/>
  <c r="D168" i="2"/>
  <c r="F168" i="2"/>
  <c r="J168" i="2"/>
  <c r="L168" i="2"/>
  <c r="M168" i="2"/>
  <c r="O168" i="2"/>
  <c r="R168" i="2" s="1"/>
  <c r="T168" i="2"/>
  <c r="G168" i="2" s="1"/>
  <c r="I168" i="2" s="1"/>
  <c r="V168" i="2"/>
  <c r="W168" i="2"/>
  <c r="D169" i="2"/>
  <c r="F169" i="2"/>
  <c r="L169" i="2"/>
  <c r="M169" i="2"/>
  <c r="O169" i="2"/>
  <c r="R169" i="2" s="1"/>
  <c r="T169" i="2"/>
  <c r="J169" i="2" s="1"/>
  <c r="V169" i="2"/>
  <c r="W169" i="2"/>
  <c r="D170" i="2"/>
  <c r="F170" i="2"/>
  <c r="J170" i="2"/>
  <c r="L170" i="2"/>
  <c r="M170" i="2"/>
  <c r="O170" i="2"/>
  <c r="R170" i="2" s="1"/>
  <c r="P170" i="2"/>
  <c r="S170" i="2" s="1"/>
  <c r="T170" i="2"/>
  <c r="N170" i="2" s="1"/>
  <c r="Q170" i="2" s="1"/>
  <c r="V170" i="2"/>
  <c r="W170" i="2"/>
  <c r="D171" i="2"/>
  <c r="F171" i="2"/>
  <c r="L171" i="2"/>
  <c r="M171" i="2"/>
  <c r="O171" i="2"/>
  <c r="R171" i="2"/>
  <c r="T171" i="2"/>
  <c r="V171" i="2"/>
  <c r="W171" i="2"/>
  <c r="D172" i="2"/>
  <c r="F172" i="2"/>
  <c r="J172" i="2"/>
  <c r="L172" i="2"/>
  <c r="M172" i="2"/>
  <c r="O172" i="2"/>
  <c r="R172" i="2"/>
  <c r="T172" i="2"/>
  <c r="G172" i="2" s="1"/>
  <c r="H172" i="2" s="1"/>
  <c r="V172" i="2"/>
  <c r="W172" i="2"/>
  <c r="D173" i="2"/>
  <c r="F173" i="2"/>
  <c r="L173" i="2"/>
  <c r="M173" i="2"/>
  <c r="O173" i="2"/>
  <c r="R173" i="2" s="1"/>
  <c r="T173" i="2"/>
  <c r="V173" i="2"/>
  <c r="W173" i="2"/>
  <c r="D174" i="2"/>
  <c r="F174" i="2"/>
  <c r="J174" i="2"/>
  <c r="L174" i="2"/>
  <c r="M174" i="2"/>
  <c r="O174" i="2"/>
  <c r="R174" i="2" s="1"/>
  <c r="P174" i="2"/>
  <c r="S174" i="2" s="1"/>
  <c r="Q174" i="2"/>
  <c r="T174" i="2"/>
  <c r="N174" i="2" s="1"/>
  <c r="V174" i="2"/>
  <c r="W174" i="2"/>
  <c r="D175" i="2"/>
  <c r="F175" i="2"/>
  <c r="L175" i="2"/>
  <c r="M175" i="2"/>
  <c r="O175" i="2"/>
  <c r="R175" i="2" s="1"/>
  <c r="P175" i="2"/>
  <c r="S175" i="2" s="1"/>
  <c r="T175" i="2"/>
  <c r="J175" i="2" s="1"/>
  <c r="V175" i="2"/>
  <c r="W175" i="2"/>
  <c r="D176" i="2"/>
  <c r="F176" i="2"/>
  <c r="J176" i="2"/>
  <c r="L176" i="2"/>
  <c r="M176" i="2"/>
  <c r="N176" i="2"/>
  <c r="Q176" i="2" s="1"/>
  <c r="O176" i="2"/>
  <c r="R176" i="2" s="1"/>
  <c r="T176" i="2"/>
  <c r="G176" i="2" s="1"/>
  <c r="V176" i="2"/>
  <c r="W176" i="2"/>
  <c r="D177" i="2"/>
  <c r="F177" i="2"/>
  <c r="L177" i="2"/>
  <c r="M177" i="2"/>
  <c r="O177" i="2"/>
  <c r="R177" i="2" s="1"/>
  <c r="T177" i="2"/>
  <c r="V177" i="2"/>
  <c r="W177" i="2"/>
  <c r="D178" i="2"/>
  <c r="F178" i="2"/>
  <c r="L178" i="2"/>
  <c r="M178" i="2"/>
  <c r="O178" i="2"/>
  <c r="R178" i="2" s="1"/>
  <c r="T178" i="2"/>
  <c r="V178" i="2"/>
  <c r="W178" i="2"/>
  <c r="D179" i="2"/>
  <c r="F179" i="2"/>
  <c r="L179" i="2"/>
  <c r="M179" i="2"/>
  <c r="O179" i="2"/>
  <c r="R179" i="2" s="1"/>
  <c r="T179" i="2"/>
  <c r="V179" i="2"/>
  <c r="W179" i="2"/>
  <c r="D180" i="2"/>
  <c r="F180" i="2"/>
  <c r="L180" i="2"/>
  <c r="M180" i="2"/>
  <c r="N180" i="2"/>
  <c r="Q180" i="2" s="1"/>
  <c r="O180" i="2"/>
  <c r="R180" i="2" s="1"/>
  <c r="T180" i="2"/>
  <c r="V180" i="2"/>
  <c r="W180" i="2"/>
  <c r="D181" i="2"/>
  <c r="F181" i="2"/>
  <c r="G181" i="2"/>
  <c r="L181" i="2"/>
  <c r="M181" i="2"/>
  <c r="O181" i="2"/>
  <c r="R181" i="2" s="1"/>
  <c r="P181" i="2"/>
  <c r="S181" i="2" s="1"/>
  <c r="T181" i="2"/>
  <c r="J181" i="2" s="1"/>
  <c r="V181" i="2"/>
  <c r="W181" i="2"/>
  <c r="D182" i="2"/>
  <c r="F182" i="2"/>
  <c r="L182" i="2"/>
  <c r="M182" i="2"/>
  <c r="O182" i="2"/>
  <c r="R182" i="2" s="1"/>
  <c r="T182" i="2"/>
  <c r="V182" i="2"/>
  <c r="W182" i="2"/>
  <c r="D183" i="2"/>
  <c r="F183" i="2"/>
  <c r="L183" i="2"/>
  <c r="M183" i="2"/>
  <c r="O183" i="2"/>
  <c r="R183" i="2" s="1"/>
  <c r="T183" i="2"/>
  <c r="V183" i="2"/>
  <c r="W183" i="2"/>
  <c r="D184" i="2"/>
  <c r="F184" i="2"/>
  <c r="L184" i="2"/>
  <c r="M184" i="2"/>
  <c r="O184" i="2"/>
  <c r="R184" i="2"/>
  <c r="T184" i="2"/>
  <c r="N184" i="2" s="1"/>
  <c r="Q184" i="2" s="1"/>
  <c r="V184" i="2"/>
  <c r="W184" i="2"/>
  <c r="D185" i="2"/>
  <c r="F185" i="2"/>
  <c r="L185" i="2"/>
  <c r="M185" i="2"/>
  <c r="N185" i="2"/>
  <c r="Q185" i="2" s="1"/>
  <c r="O185" i="2"/>
  <c r="R185" i="2" s="1"/>
  <c r="T185" i="2"/>
  <c r="J185" i="2" s="1"/>
  <c r="V185" i="2"/>
  <c r="W185" i="2"/>
  <c r="D186" i="2"/>
  <c r="F186" i="2"/>
  <c r="L186" i="2"/>
  <c r="M186" i="2"/>
  <c r="O186" i="2"/>
  <c r="R186" i="2" s="1"/>
  <c r="T186" i="2"/>
  <c r="N186" i="2" s="1"/>
  <c r="Q186" i="2" s="1"/>
  <c r="V186" i="2"/>
  <c r="W186" i="2"/>
  <c r="D187" i="2"/>
  <c r="F187" i="2"/>
  <c r="L187" i="2"/>
  <c r="M187" i="2"/>
  <c r="O187" i="2"/>
  <c r="R187" i="2"/>
  <c r="T187" i="2"/>
  <c r="V187" i="2"/>
  <c r="W187" i="2"/>
  <c r="D188" i="2"/>
  <c r="F188" i="2"/>
  <c r="L188" i="2"/>
  <c r="M188" i="2"/>
  <c r="N188" i="2"/>
  <c r="Q188" i="2" s="1"/>
  <c r="O188" i="2"/>
  <c r="R188" i="2" s="1"/>
  <c r="T188" i="2"/>
  <c r="V188" i="2"/>
  <c r="W188" i="2"/>
  <c r="D189" i="2"/>
  <c r="F189" i="2"/>
  <c r="L189" i="2"/>
  <c r="M189" i="2"/>
  <c r="O189" i="2"/>
  <c r="R189" i="2" s="1"/>
  <c r="T189" i="2"/>
  <c r="J189" i="2" s="1"/>
  <c r="V189" i="2"/>
  <c r="W189" i="2"/>
  <c r="D190" i="2"/>
  <c r="F190" i="2"/>
  <c r="L190" i="2"/>
  <c r="M190" i="2"/>
  <c r="O190" i="2"/>
  <c r="R190" i="2" s="1"/>
  <c r="T190" i="2"/>
  <c r="N190" i="2" s="1"/>
  <c r="Q190" i="2" s="1"/>
  <c r="V190" i="2"/>
  <c r="W190" i="2"/>
  <c r="V191" i="2"/>
  <c r="W191" i="2"/>
  <c r="A3" i="1"/>
  <c r="D8" i="1"/>
  <c r="L8" i="1"/>
  <c r="O8" i="1"/>
  <c r="R8" i="1" s="1"/>
  <c r="T8" i="1"/>
  <c r="V8" i="1"/>
  <c r="W8" i="1"/>
  <c r="D9" i="1"/>
  <c r="F9" i="1"/>
  <c r="L9" i="1"/>
  <c r="M9" i="1"/>
  <c r="O9" i="1"/>
  <c r="R9" i="1"/>
  <c r="T9" i="1"/>
  <c r="J9" i="1" s="1"/>
  <c r="V9" i="1"/>
  <c r="W9" i="1"/>
  <c r="D10" i="1"/>
  <c r="F10" i="1"/>
  <c r="L10" i="1"/>
  <c r="M10" i="1"/>
  <c r="O10" i="1"/>
  <c r="R10" i="1" s="1"/>
  <c r="T10" i="1"/>
  <c r="N10" i="1" s="1"/>
  <c r="Q10" i="1" s="1"/>
  <c r="V10" i="1"/>
  <c r="W10" i="1"/>
  <c r="D11" i="1"/>
  <c r="F11" i="1"/>
  <c r="H11" i="1"/>
  <c r="L11" i="1"/>
  <c r="M11" i="1"/>
  <c r="O11" i="1"/>
  <c r="R11" i="1"/>
  <c r="T11" i="1"/>
  <c r="J11" i="1" s="1"/>
  <c r="V11" i="1"/>
  <c r="W11" i="1"/>
  <c r="D12" i="1"/>
  <c r="F12" i="1"/>
  <c r="L12" i="1"/>
  <c r="M12" i="1"/>
  <c r="O12" i="1"/>
  <c r="R12" i="1" s="1"/>
  <c r="T12" i="1"/>
  <c r="N12" i="1" s="1"/>
  <c r="Q12" i="1" s="1"/>
  <c r="V12" i="1"/>
  <c r="W12" i="1"/>
  <c r="D13" i="1"/>
  <c r="F13" i="1"/>
  <c r="G13" i="1"/>
  <c r="L13" i="1"/>
  <c r="M13" i="1"/>
  <c r="O13" i="1"/>
  <c r="R13" i="1"/>
  <c r="T13" i="1"/>
  <c r="V13" i="1"/>
  <c r="W13" i="1"/>
  <c r="D14" i="1"/>
  <c r="F14" i="1"/>
  <c r="L14" i="1"/>
  <c r="M14" i="1"/>
  <c r="O14" i="1"/>
  <c r="R14" i="1" s="1"/>
  <c r="T14" i="1"/>
  <c r="G14" i="1" s="1"/>
  <c r="V14" i="1"/>
  <c r="W14" i="1"/>
  <c r="D15" i="1"/>
  <c r="F15" i="1"/>
  <c r="L15" i="1"/>
  <c r="M15" i="1"/>
  <c r="N15" i="1"/>
  <c r="Q15" i="1" s="1"/>
  <c r="O15" i="1"/>
  <c r="R15" i="1" s="1"/>
  <c r="T15" i="1"/>
  <c r="J15" i="1" s="1"/>
  <c r="V15" i="1"/>
  <c r="W15" i="1"/>
  <c r="D16" i="1"/>
  <c r="F16" i="1"/>
  <c r="J16" i="1"/>
  <c r="L16" i="1"/>
  <c r="M16" i="1"/>
  <c r="O16" i="1"/>
  <c r="R16" i="1" s="1"/>
  <c r="Q16" i="1"/>
  <c r="T16" i="1"/>
  <c r="N16" i="1" s="1"/>
  <c r="V16" i="1"/>
  <c r="W16" i="1"/>
  <c r="D17" i="1"/>
  <c r="F17" i="1"/>
  <c r="L17" i="1"/>
  <c r="M17" i="1"/>
  <c r="O17" i="1"/>
  <c r="R17" i="1" s="1"/>
  <c r="T17" i="1"/>
  <c r="G17" i="1" s="1"/>
  <c r="V17" i="1"/>
  <c r="W17" i="1"/>
  <c r="D18" i="1"/>
  <c r="F18" i="1"/>
  <c r="L18" i="1"/>
  <c r="M18" i="1"/>
  <c r="O18" i="1"/>
  <c r="R18" i="1" s="1"/>
  <c r="T18" i="1"/>
  <c r="G18" i="1" s="1"/>
  <c r="V18" i="1"/>
  <c r="W18" i="1"/>
  <c r="D19" i="1"/>
  <c r="F19" i="1"/>
  <c r="L19" i="1"/>
  <c r="M19" i="1"/>
  <c r="N19" i="1"/>
  <c r="Q19" i="1" s="1"/>
  <c r="O19" i="1"/>
  <c r="R19" i="1" s="1"/>
  <c r="T19" i="1"/>
  <c r="J19" i="1" s="1"/>
  <c r="V19" i="1"/>
  <c r="W19" i="1"/>
  <c r="D20" i="1"/>
  <c r="F20" i="1"/>
  <c r="H20" i="1"/>
  <c r="L20" i="1"/>
  <c r="M20" i="1"/>
  <c r="O20" i="1"/>
  <c r="R20" i="1" s="1"/>
  <c r="T20" i="1"/>
  <c r="J20" i="1" s="1"/>
  <c r="V20" i="1"/>
  <c r="W20" i="1"/>
  <c r="D21" i="1"/>
  <c r="F21" i="1"/>
  <c r="L21" i="1"/>
  <c r="M21" i="1"/>
  <c r="N21" i="1"/>
  <c r="Q21" i="1" s="1"/>
  <c r="O21" i="1"/>
  <c r="R21" i="1" s="1"/>
  <c r="T21" i="1"/>
  <c r="J21" i="1" s="1"/>
  <c r="V21" i="1"/>
  <c r="W21" i="1"/>
  <c r="D22" i="1"/>
  <c r="F22" i="1"/>
  <c r="H22" i="1"/>
  <c r="J22" i="1"/>
  <c r="L22" i="1"/>
  <c r="M22" i="1"/>
  <c r="N22" i="1"/>
  <c r="Q22" i="1" s="1"/>
  <c r="O22" i="1"/>
  <c r="R22" i="1" s="1"/>
  <c r="T22" i="1"/>
  <c r="G22" i="1" s="1"/>
  <c r="I22" i="1" s="1"/>
  <c r="V22" i="1"/>
  <c r="W22" i="1"/>
  <c r="D23" i="1"/>
  <c r="F23" i="1"/>
  <c r="L23" i="1"/>
  <c r="M23" i="1"/>
  <c r="O23" i="1"/>
  <c r="R23" i="1"/>
  <c r="T23" i="1"/>
  <c r="V23" i="1"/>
  <c r="W23" i="1"/>
  <c r="D24" i="1"/>
  <c r="F24" i="1"/>
  <c r="L24" i="1"/>
  <c r="M24" i="1"/>
  <c r="O24" i="1"/>
  <c r="R24" i="1" s="1"/>
  <c r="T24" i="1"/>
  <c r="G24" i="1" s="1"/>
  <c r="V24" i="1"/>
  <c r="W24" i="1"/>
  <c r="D25" i="1"/>
  <c r="F25" i="1"/>
  <c r="L25" i="1"/>
  <c r="M25" i="1"/>
  <c r="N25" i="1"/>
  <c r="Q25" i="1" s="1"/>
  <c r="O25" i="1"/>
  <c r="R25" i="1" s="1"/>
  <c r="T25" i="1"/>
  <c r="J25" i="1" s="1"/>
  <c r="V25" i="1"/>
  <c r="W25" i="1"/>
  <c r="D26" i="1"/>
  <c r="F26" i="1"/>
  <c r="H26" i="1"/>
  <c r="J26" i="1"/>
  <c r="L26" i="1"/>
  <c r="M26" i="1"/>
  <c r="N26" i="1"/>
  <c r="Q26" i="1" s="1"/>
  <c r="O26" i="1"/>
  <c r="R26" i="1" s="1"/>
  <c r="T26" i="1"/>
  <c r="G26" i="1" s="1"/>
  <c r="I26" i="1" s="1"/>
  <c r="V26" i="1"/>
  <c r="W26" i="1"/>
  <c r="D27" i="1"/>
  <c r="F27" i="1"/>
  <c r="L27" i="1"/>
  <c r="M27" i="1"/>
  <c r="O27" i="1"/>
  <c r="R27" i="1"/>
  <c r="T27" i="1"/>
  <c r="V27" i="1"/>
  <c r="W27" i="1"/>
  <c r="D28" i="1"/>
  <c r="F28" i="1"/>
  <c r="L28" i="1"/>
  <c r="M28" i="1"/>
  <c r="O28" i="1"/>
  <c r="R28" i="1" s="1"/>
  <c r="T28" i="1"/>
  <c r="G28" i="1" s="1"/>
  <c r="V28" i="1"/>
  <c r="W28" i="1"/>
  <c r="D29" i="1"/>
  <c r="F29" i="1"/>
  <c r="L29" i="1"/>
  <c r="M29" i="1"/>
  <c r="N29" i="1"/>
  <c r="Q29" i="1" s="1"/>
  <c r="O29" i="1"/>
  <c r="R29" i="1" s="1"/>
  <c r="T29" i="1"/>
  <c r="J29" i="1" s="1"/>
  <c r="V29" i="1"/>
  <c r="W29" i="1"/>
  <c r="D30" i="1"/>
  <c r="F30" i="1"/>
  <c r="H30" i="1"/>
  <c r="J30" i="1"/>
  <c r="L30" i="1"/>
  <c r="M30" i="1"/>
  <c r="N30" i="1"/>
  <c r="Q30" i="1" s="1"/>
  <c r="O30" i="1"/>
  <c r="R30" i="1" s="1"/>
  <c r="T30" i="1"/>
  <c r="G30" i="1" s="1"/>
  <c r="I30" i="1" s="1"/>
  <c r="V30" i="1"/>
  <c r="W30" i="1"/>
  <c r="D31" i="1"/>
  <c r="F31" i="1"/>
  <c r="L31" i="1"/>
  <c r="M31" i="1"/>
  <c r="O31" i="1"/>
  <c r="R31" i="1"/>
  <c r="T31" i="1"/>
  <c r="V31" i="1"/>
  <c r="W31" i="1"/>
  <c r="D32" i="1"/>
  <c r="F32" i="1"/>
  <c r="L32" i="1"/>
  <c r="M32" i="1"/>
  <c r="O32" i="1"/>
  <c r="R32" i="1" s="1"/>
  <c r="T32" i="1"/>
  <c r="G32" i="1" s="1"/>
  <c r="V32" i="1"/>
  <c r="W32" i="1"/>
  <c r="D33" i="1"/>
  <c r="F33" i="1"/>
  <c r="L33" i="1"/>
  <c r="M33" i="1"/>
  <c r="N33" i="1"/>
  <c r="Q33" i="1" s="1"/>
  <c r="O33" i="1"/>
  <c r="R33" i="1" s="1"/>
  <c r="T33" i="1"/>
  <c r="J33" i="1" s="1"/>
  <c r="V33" i="1"/>
  <c r="W33" i="1"/>
  <c r="D34" i="1"/>
  <c r="F34" i="1"/>
  <c r="H34" i="1"/>
  <c r="L34" i="1"/>
  <c r="M34" i="1"/>
  <c r="O34" i="1"/>
  <c r="R34" i="1" s="1"/>
  <c r="T34" i="1"/>
  <c r="J34" i="1" s="1"/>
  <c r="V34" i="1"/>
  <c r="W34" i="1"/>
  <c r="D35" i="1"/>
  <c r="F35" i="1"/>
  <c r="L35" i="1"/>
  <c r="M35" i="1"/>
  <c r="N35" i="1"/>
  <c r="Q35" i="1" s="1"/>
  <c r="O35" i="1"/>
  <c r="R35" i="1" s="1"/>
  <c r="T35" i="1"/>
  <c r="J35" i="1" s="1"/>
  <c r="V35" i="1"/>
  <c r="W35" i="1"/>
  <c r="D36" i="1"/>
  <c r="F36" i="1"/>
  <c r="H36" i="1"/>
  <c r="J36" i="1"/>
  <c r="L36" i="1"/>
  <c r="M36" i="1"/>
  <c r="N36" i="1"/>
  <c r="Q36" i="1" s="1"/>
  <c r="O36" i="1"/>
  <c r="R36" i="1" s="1"/>
  <c r="T36" i="1"/>
  <c r="G36" i="1" s="1"/>
  <c r="I36" i="1" s="1"/>
  <c r="V36" i="1"/>
  <c r="W36" i="1"/>
  <c r="D37" i="1"/>
  <c r="F37" i="1"/>
  <c r="L37" i="1"/>
  <c r="M37" i="1"/>
  <c r="O37" i="1"/>
  <c r="R37" i="1"/>
  <c r="T37" i="1"/>
  <c r="G37" i="1" s="1"/>
  <c r="V37" i="1"/>
  <c r="W37" i="1"/>
  <c r="D38" i="1"/>
  <c r="F38" i="1"/>
  <c r="L38" i="1"/>
  <c r="M38" i="1"/>
  <c r="O38" i="1"/>
  <c r="R38" i="1" s="1"/>
  <c r="T38" i="1"/>
  <c r="G38" i="1" s="1"/>
  <c r="V38" i="1"/>
  <c r="W38" i="1"/>
  <c r="D39" i="1"/>
  <c r="F39" i="1"/>
  <c r="L39" i="1"/>
  <c r="M39" i="1"/>
  <c r="O39" i="1"/>
  <c r="R39" i="1"/>
  <c r="T39" i="1"/>
  <c r="J39" i="1" s="1"/>
  <c r="V39" i="1"/>
  <c r="W39" i="1"/>
  <c r="D40" i="1"/>
  <c r="F40" i="1"/>
  <c r="L40" i="1"/>
  <c r="M40" i="1"/>
  <c r="O40" i="1"/>
  <c r="R40" i="1" s="1"/>
  <c r="T40" i="1"/>
  <c r="V40" i="1"/>
  <c r="W40" i="1"/>
  <c r="D41" i="1"/>
  <c r="F41" i="1"/>
  <c r="G41" i="1"/>
  <c r="L41" i="1"/>
  <c r="M41" i="1"/>
  <c r="O41" i="1"/>
  <c r="R41" i="1"/>
  <c r="T41" i="1"/>
  <c r="V41" i="1"/>
  <c r="W41" i="1"/>
  <c r="D42" i="1"/>
  <c r="F42" i="1"/>
  <c r="L42" i="1"/>
  <c r="M42" i="1"/>
  <c r="O42" i="1"/>
  <c r="R42" i="1" s="1"/>
  <c r="T42" i="1"/>
  <c r="G42" i="1" s="1"/>
  <c r="V42" i="1"/>
  <c r="W42" i="1"/>
  <c r="D43" i="1"/>
  <c r="F43" i="1"/>
  <c r="L43" i="1"/>
  <c r="M43" i="1"/>
  <c r="O43" i="1"/>
  <c r="R43" i="1"/>
  <c r="T43" i="1"/>
  <c r="V43" i="1"/>
  <c r="W43" i="1"/>
  <c r="D44" i="1"/>
  <c r="F44" i="1"/>
  <c r="L44" i="1"/>
  <c r="M44" i="1"/>
  <c r="O44" i="1"/>
  <c r="R44" i="1" s="1"/>
  <c r="T44" i="1"/>
  <c r="V44" i="1"/>
  <c r="W44" i="1"/>
  <c r="C45" i="1"/>
  <c r="E45" i="1"/>
  <c r="T45" i="1" s="1"/>
  <c r="G45" i="1" s="1"/>
  <c r="M45" i="1"/>
  <c r="D46" i="1"/>
  <c r="F46" i="1"/>
  <c r="L46" i="1"/>
  <c r="M46" i="1"/>
  <c r="O46" i="1"/>
  <c r="R46" i="1" s="1"/>
  <c r="T46" i="1"/>
  <c r="G46" i="1" s="1"/>
  <c r="V46" i="1"/>
  <c r="W46" i="1"/>
  <c r="D47" i="1"/>
  <c r="F47" i="1"/>
  <c r="L47" i="1"/>
  <c r="M47" i="1"/>
  <c r="O47" i="1"/>
  <c r="R47" i="1"/>
  <c r="T47" i="1"/>
  <c r="V47" i="1"/>
  <c r="W47" i="1"/>
  <c r="D48" i="1"/>
  <c r="F48" i="1"/>
  <c r="L48" i="1"/>
  <c r="M48" i="1"/>
  <c r="N48" i="1"/>
  <c r="Q48" i="1" s="1"/>
  <c r="O48" i="1"/>
  <c r="R48" i="1" s="1"/>
  <c r="T48" i="1"/>
  <c r="V48" i="1"/>
  <c r="W48" i="1"/>
  <c r="D49" i="1"/>
  <c r="F49" i="1"/>
  <c r="L49" i="1"/>
  <c r="M49" i="1"/>
  <c r="O49" i="1"/>
  <c r="R49" i="1"/>
  <c r="T49" i="1"/>
  <c r="G49" i="1" s="1"/>
  <c r="V49" i="1"/>
  <c r="W49" i="1"/>
  <c r="D50" i="1"/>
  <c r="F50" i="1"/>
  <c r="L50" i="1"/>
  <c r="M50" i="1"/>
  <c r="O50" i="1"/>
  <c r="R50" i="1" s="1"/>
  <c r="T50" i="1"/>
  <c r="G50" i="1" s="1"/>
  <c r="V50" i="1"/>
  <c r="W50" i="1"/>
  <c r="D51" i="1"/>
  <c r="F51" i="1"/>
  <c r="L51" i="1"/>
  <c r="M51" i="1"/>
  <c r="N51" i="1"/>
  <c r="Q51" i="1" s="1"/>
  <c r="O51" i="1"/>
  <c r="R51" i="1"/>
  <c r="T51" i="1"/>
  <c r="J51" i="1" s="1"/>
  <c r="V51" i="1"/>
  <c r="W51" i="1"/>
  <c r="D52" i="1"/>
  <c r="F52" i="1"/>
  <c r="J52" i="1"/>
  <c r="L52" i="1"/>
  <c r="M52" i="1"/>
  <c r="N52" i="1"/>
  <c r="Q52" i="1" s="1"/>
  <c r="O52" i="1"/>
  <c r="R52" i="1" s="1"/>
  <c r="T52" i="1"/>
  <c r="G52" i="1" s="1"/>
  <c r="I52" i="1" s="1"/>
  <c r="V52" i="1"/>
  <c r="W52" i="1"/>
  <c r="D53" i="1"/>
  <c r="F53" i="1"/>
  <c r="H53" i="1"/>
  <c r="L53" i="1"/>
  <c r="M53" i="1"/>
  <c r="N53" i="1"/>
  <c r="Q53" i="1" s="1"/>
  <c r="O53" i="1"/>
  <c r="R53" i="1" s="1"/>
  <c r="T53" i="1"/>
  <c r="J53" i="1" s="1"/>
  <c r="V53" i="1"/>
  <c r="W53" i="1"/>
  <c r="D54" i="1"/>
  <c r="F54" i="1"/>
  <c r="H54" i="1"/>
  <c r="J54" i="1"/>
  <c r="L54" i="1"/>
  <c r="M54" i="1"/>
  <c r="N54" i="1"/>
  <c r="O54" i="1"/>
  <c r="R54" i="1" s="1"/>
  <c r="Q54" i="1"/>
  <c r="T54" i="1"/>
  <c r="G54" i="1" s="1"/>
  <c r="I54" i="1" s="1"/>
  <c r="V54" i="1"/>
  <c r="W54" i="1"/>
  <c r="D55" i="1"/>
  <c r="F55" i="1"/>
  <c r="L55" i="1"/>
  <c r="M55" i="1"/>
  <c r="O55" i="1"/>
  <c r="R55" i="1" s="1"/>
  <c r="T55" i="1"/>
  <c r="V55" i="1"/>
  <c r="W55" i="1"/>
  <c r="D56" i="1"/>
  <c r="F56" i="1"/>
  <c r="H56" i="1"/>
  <c r="J56" i="1"/>
  <c r="L56" i="1"/>
  <c r="M56" i="1"/>
  <c r="N56" i="1"/>
  <c r="Q56" i="1" s="1"/>
  <c r="O56" i="1"/>
  <c r="R56" i="1" s="1"/>
  <c r="T56" i="1"/>
  <c r="V56" i="1"/>
  <c r="W56" i="1"/>
  <c r="D57" i="1"/>
  <c r="F57" i="1"/>
  <c r="L57" i="1"/>
  <c r="M57" i="1"/>
  <c r="O57" i="1"/>
  <c r="R57" i="1" s="1"/>
  <c r="T57" i="1"/>
  <c r="G57" i="1" s="1"/>
  <c r="V57" i="1"/>
  <c r="W57" i="1"/>
  <c r="D58" i="1"/>
  <c r="F58" i="1"/>
  <c r="L58" i="1"/>
  <c r="M58" i="1"/>
  <c r="O58" i="1"/>
  <c r="R58" i="1" s="1"/>
  <c r="T58" i="1"/>
  <c r="G58" i="1" s="1"/>
  <c r="V58" i="1"/>
  <c r="W58" i="1"/>
  <c r="D59" i="1"/>
  <c r="F59" i="1"/>
  <c r="L59" i="1"/>
  <c r="M59" i="1"/>
  <c r="O59" i="1"/>
  <c r="R59" i="1"/>
  <c r="T59" i="1"/>
  <c r="J59" i="1" s="1"/>
  <c r="V59" i="1"/>
  <c r="W59" i="1"/>
  <c r="D60" i="1"/>
  <c r="F60" i="1"/>
  <c r="L60" i="1"/>
  <c r="M60" i="1"/>
  <c r="N60" i="1"/>
  <c r="Q60" i="1" s="1"/>
  <c r="O60" i="1"/>
  <c r="R60" i="1" s="1"/>
  <c r="T60" i="1"/>
  <c r="G60" i="1" s="1"/>
  <c r="I60" i="1" s="1"/>
  <c r="V60" i="1"/>
  <c r="W60" i="1"/>
  <c r="D61" i="1"/>
  <c r="F61" i="1"/>
  <c r="G61" i="1"/>
  <c r="L61" i="1"/>
  <c r="M61" i="1"/>
  <c r="O61" i="1"/>
  <c r="R61" i="1" s="1"/>
  <c r="P61" i="1"/>
  <c r="S61" i="1" s="1"/>
  <c r="T61" i="1"/>
  <c r="V61" i="1"/>
  <c r="W61" i="1"/>
  <c r="D62" i="1"/>
  <c r="F62" i="1"/>
  <c r="L62" i="1"/>
  <c r="M62" i="1"/>
  <c r="O62" i="1"/>
  <c r="R62" i="1" s="1"/>
  <c r="T62" i="1"/>
  <c r="G62" i="1" s="1"/>
  <c r="V62" i="1"/>
  <c r="W62" i="1"/>
  <c r="D63" i="1"/>
  <c r="F63" i="1"/>
  <c r="L63" i="1"/>
  <c r="M63" i="1"/>
  <c r="O63" i="1"/>
  <c r="R63" i="1"/>
  <c r="T63" i="1"/>
  <c r="J63" i="1" s="1"/>
  <c r="V63" i="1"/>
  <c r="W63" i="1"/>
  <c r="D64" i="1"/>
  <c r="F64" i="1"/>
  <c r="L64" i="1"/>
  <c r="M64" i="1"/>
  <c r="O64" i="1"/>
  <c r="R64" i="1" s="1"/>
  <c r="T64" i="1"/>
  <c r="G64" i="1" s="1"/>
  <c r="I64" i="1" s="1"/>
  <c r="V64" i="1"/>
  <c r="W64" i="1"/>
  <c r="D65" i="1"/>
  <c r="F65" i="1"/>
  <c r="L65" i="1"/>
  <c r="M65" i="1"/>
  <c r="O65" i="1"/>
  <c r="R65" i="1" s="1"/>
  <c r="T65" i="1"/>
  <c r="G65" i="1" s="1"/>
  <c r="V65" i="1"/>
  <c r="W65" i="1"/>
  <c r="D66" i="1"/>
  <c r="F66" i="1"/>
  <c r="L66" i="1"/>
  <c r="M66" i="1"/>
  <c r="O66" i="1"/>
  <c r="R66" i="1" s="1"/>
  <c r="T66" i="1"/>
  <c r="G66" i="1" s="1"/>
  <c r="V66" i="1"/>
  <c r="W66" i="1"/>
  <c r="D67" i="1"/>
  <c r="F67" i="1"/>
  <c r="G67" i="1"/>
  <c r="H67" i="1" s="1"/>
  <c r="L67" i="1"/>
  <c r="M67" i="1"/>
  <c r="O67" i="1"/>
  <c r="R67" i="1" s="1"/>
  <c r="T67" i="1"/>
  <c r="J67" i="1" s="1"/>
  <c r="V67" i="1"/>
  <c r="W67" i="1"/>
  <c r="D68" i="1"/>
  <c r="F68" i="1"/>
  <c r="J68" i="1"/>
  <c r="L68" i="1"/>
  <c r="M68" i="1"/>
  <c r="O68" i="1"/>
  <c r="R68" i="1" s="1"/>
  <c r="S68" i="1"/>
  <c r="T68" i="1"/>
  <c r="P68" i="1" s="1"/>
  <c r="V68" i="1"/>
  <c r="W68" i="1"/>
  <c r="D69" i="1"/>
  <c r="F69" i="1"/>
  <c r="L69" i="1"/>
  <c r="M69" i="1"/>
  <c r="N69" i="1"/>
  <c r="Q69" i="1" s="1"/>
  <c r="O69" i="1"/>
  <c r="R69" i="1" s="1"/>
  <c r="T69" i="1"/>
  <c r="J69" i="1" s="1"/>
  <c r="V69" i="1"/>
  <c r="W69" i="1"/>
  <c r="F70" i="1"/>
  <c r="L70" i="1"/>
  <c r="M70" i="1"/>
  <c r="O70" i="1"/>
  <c r="R70" i="1"/>
  <c r="T70" i="1"/>
  <c r="J70" i="1" s="1"/>
  <c r="V70" i="1"/>
  <c r="W70" i="1"/>
  <c r="D71" i="1"/>
  <c r="F71" i="1"/>
  <c r="L71" i="1"/>
  <c r="M71" i="1"/>
  <c r="N71" i="1"/>
  <c r="Q71" i="1" s="1"/>
  <c r="O71" i="1"/>
  <c r="R71" i="1" s="1"/>
  <c r="T71" i="1"/>
  <c r="G71" i="1" s="1"/>
  <c r="I71" i="1" s="1"/>
  <c r="V71" i="1"/>
  <c r="W71" i="1"/>
  <c r="D72" i="1"/>
  <c r="F72" i="1"/>
  <c r="G72" i="1"/>
  <c r="L72" i="1"/>
  <c r="M72" i="1"/>
  <c r="O72" i="1"/>
  <c r="R72" i="1"/>
  <c r="T72" i="1"/>
  <c r="V72" i="1"/>
  <c r="W72" i="1"/>
  <c r="D73" i="1"/>
  <c r="F73" i="1"/>
  <c r="H73" i="1"/>
  <c r="J73" i="1"/>
  <c r="L73" i="1"/>
  <c r="M73" i="1"/>
  <c r="O73" i="1"/>
  <c r="R73" i="1" s="1"/>
  <c r="T73" i="1"/>
  <c r="N73" i="1" s="1"/>
  <c r="Q73" i="1" s="1"/>
  <c r="V73" i="1"/>
  <c r="W73" i="1"/>
  <c r="D74" i="1"/>
  <c r="F74" i="1"/>
  <c r="L74" i="1"/>
  <c r="M74" i="1"/>
  <c r="O74" i="1"/>
  <c r="R74" i="1" s="1"/>
  <c r="T74" i="1"/>
  <c r="G74" i="1" s="1"/>
  <c r="V74" i="1"/>
  <c r="W74" i="1"/>
  <c r="D75" i="1"/>
  <c r="N75" i="1"/>
  <c r="Q75" i="1" s="1"/>
  <c r="O75" i="1"/>
  <c r="R75" i="1" s="1"/>
  <c r="T75" i="1"/>
  <c r="P75" i="1" s="1"/>
  <c r="S75" i="1" s="1"/>
  <c r="V75" i="1"/>
  <c r="W75" i="1"/>
  <c r="D76" i="1"/>
  <c r="F76" i="1"/>
  <c r="J76" i="1"/>
  <c r="L76" i="1"/>
  <c r="M76" i="1"/>
  <c r="N76" i="1"/>
  <c r="Q76" i="1" s="1"/>
  <c r="O76" i="1"/>
  <c r="R76" i="1" s="1"/>
  <c r="T76" i="1"/>
  <c r="G76" i="1" s="1"/>
  <c r="I76" i="1" s="1"/>
  <c r="V76" i="1"/>
  <c r="W76" i="1"/>
  <c r="D77" i="1"/>
  <c r="F77" i="1"/>
  <c r="L77" i="1"/>
  <c r="M77" i="1"/>
  <c r="O77" i="1"/>
  <c r="R77" i="1" s="1"/>
  <c r="T77" i="1"/>
  <c r="G77" i="1" s="1"/>
  <c r="V77" i="1"/>
  <c r="W77" i="1"/>
  <c r="D78" i="1"/>
  <c r="F78" i="1"/>
  <c r="L78" i="1"/>
  <c r="M78" i="1"/>
  <c r="O78" i="1"/>
  <c r="R78" i="1" s="1"/>
  <c r="T78" i="1"/>
  <c r="G78" i="1" s="1"/>
  <c r="V78" i="1"/>
  <c r="W78" i="1"/>
  <c r="D79" i="1"/>
  <c r="F79" i="1"/>
  <c r="L79" i="1"/>
  <c r="M79" i="1"/>
  <c r="N79" i="1"/>
  <c r="Q79" i="1" s="1"/>
  <c r="O79" i="1"/>
  <c r="R79" i="1" s="1"/>
  <c r="T79" i="1"/>
  <c r="J79" i="1" s="1"/>
  <c r="V79" i="1"/>
  <c r="W79" i="1"/>
  <c r="D80" i="1"/>
  <c r="F80" i="1"/>
  <c r="J80" i="1"/>
  <c r="L80" i="1"/>
  <c r="M80" i="1"/>
  <c r="O80" i="1"/>
  <c r="R80" i="1" s="1"/>
  <c r="T80" i="1"/>
  <c r="G80" i="1" s="1"/>
  <c r="I80" i="1" s="1"/>
  <c r="V80" i="1"/>
  <c r="W80" i="1"/>
  <c r="D81" i="1"/>
  <c r="F81" i="1"/>
  <c r="L81" i="1"/>
  <c r="M81" i="1"/>
  <c r="O81" i="1"/>
  <c r="R81" i="1" s="1"/>
  <c r="T81" i="1"/>
  <c r="G81" i="1" s="1"/>
  <c r="V81" i="1"/>
  <c r="W81" i="1"/>
  <c r="D82" i="1"/>
  <c r="F82" i="1"/>
  <c r="L82" i="1"/>
  <c r="M82" i="1"/>
  <c r="O82" i="1"/>
  <c r="R82" i="1" s="1"/>
  <c r="T82" i="1"/>
  <c r="G82" i="1" s="1"/>
  <c r="I82" i="1" s="1"/>
  <c r="V82" i="1"/>
  <c r="W82" i="1"/>
  <c r="D83" i="1"/>
  <c r="F83" i="1"/>
  <c r="L83" i="1"/>
  <c r="M83" i="1"/>
  <c r="O83" i="1"/>
  <c r="R83" i="1" s="1"/>
  <c r="T83" i="1"/>
  <c r="P83" i="1" s="1"/>
  <c r="S83" i="1" s="1"/>
  <c r="V83" i="1"/>
  <c r="W83" i="1"/>
  <c r="D84" i="1"/>
  <c r="F84" i="1"/>
  <c r="J84" i="1"/>
  <c r="L84" i="1"/>
  <c r="M84" i="1"/>
  <c r="O84" i="1"/>
  <c r="R84" i="1" s="1"/>
  <c r="T84" i="1"/>
  <c r="G84" i="1" s="1"/>
  <c r="H84" i="1" s="1"/>
  <c r="V84" i="1"/>
  <c r="W84" i="1"/>
  <c r="D85" i="1"/>
  <c r="F85" i="1"/>
  <c r="L85" i="1"/>
  <c r="M85" i="1"/>
  <c r="O85" i="1"/>
  <c r="R85" i="1"/>
  <c r="T85" i="1"/>
  <c r="J85" i="1" s="1"/>
  <c r="V85" i="1"/>
  <c r="W85" i="1"/>
  <c r="D86" i="1"/>
  <c r="F86" i="1"/>
  <c r="L86" i="1"/>
  <c r="M86" i="1"/>
  <c r="O86" i="1"/>
  <c r="R86" i="1" s="1"/>
  <c r="T86" i="1"/>
  <c r="N86" i="1" s="1"/>
  <c r="Q86" i="1" s="1"/>
  <c r="V86" i="1"/>
  <c r="W86" i="1"/>
  <c r="D87" i="1"/>
  <c r="F87" i="1"/>
  <c r="L87" i="1"/>
  <c r="M87" i="1"/>
  <c r="O87" i="1"/>
  <c r="P87" i="1"/>
  <c r="S87" i="1" s="1"/>
  <c r="R87" i="1"/>
  <c r="T87" i="1"/>
  <c r="J87" i="1" s="1"/>
  <c r="V87" i="1"/>
  <c r="W87" i="1"/>
  <c r="D88" i="1"/>
  <c r="F88" i="1"/>
  <c r="J88" i="1"/>
  <c r="L88" i="1"/>
  <c r="M88" i="1"/>
  <c r="O88" i="1"/>
  <c r="R88" i="1"/>
  <c r="T88" i="1"/>
  <c r="G88" i="1" s="1"/>
  <c r="I88" i="1" s="1"/>
  <c r="V88" i="1"/>
  <c r="W88" i="1"/>
  <c r="D89" i="1"/>
  <c r="F89" i="1"/>
  <c r="L89" i="1"/>
  <c r="M89" i="1"/>
  <c r="N89" i="1"/>
  <c r="P89" i="1" s="1"/>
  <c r="S89" i="1" s="1"/>
  <c r="O89" i="1"/>
  <c r="R89" i="1" s="1"/>
  <c r="T89" i="1"/>
  <c r="J89" i="1" s="1"/>
  <c r="V89" i="1"/>
  <c r="W89" i="1"/>
  <c r="D90" i="1"/>
  <c r="F90" i="1"/>
  <c r="G90" i="1"/>
  <c r="I90" i="1" s="1"/>
  <c r="L90" i="1"/>
  <c r="M90" i="1"/>
  <c r="O90" i="1"/>
  <c r="R90" i="1" s="1"/>
  <c r="T90" i="1"/>
  <c r="N90" i="1" s="1"/>
  <c r="Q90" i="1" s="1"/>
  <c r="V90" i="1"/>
  <c r="W90" i="1"/>
  <c r="D91" i="1"/>
  <c r="F91" i="1"/>
  <c r="G91" i="1"/>
  <c r="H91" i="1" s="1"/>
  <c r="L91" i="1"/>
  <c r="M91" i="1"/>
  <c r="O91" i="1"/>
  <c r="R91" i="1"/>
  <c r="T91" i="1"/>
  <c r="N91" i="1" s="1"/>
  <c r="Q91" i="1" s="1"/>
  <c r="V91" i="1"/>
  <c r="W91" i="1"/>
  <c r="D92" i="1"/>
  <c r="F92" i="1"/>
  <c r="L92" i="1"/>
  <c r="M92" i="1"/>
  <c r="O92" i="1"/>
  <c r="R92" i="1" s="1"/>
  <c r="T92" i="1"/>
  <c r="G92" i="1" s="1"/>
  <c r="H92" i="1" s="1"/>
  <c r="V92" i="1"/>
  <c r="W92" i="1"/>
  <c r="D93" i="1"/>
  <c r="F93" i="1"/>
  <c r="L93" i="1"/>
  <c r="M93" i="1"/>
  <c r="O93" i="1"/>
  <c r="R93" i="1"/>
  <c r="T93" i="1"/>
  <c r="J93" i="1" s="1"/>
  <c r="V93" i="1"/>
  <c r="W93" i="1"/>
  <c r="D94" i="1"/>
  <c r="F94" i="1"/>
  <c r="L94" i="1"/>
  <c r="M94" i="1"/>
  <c r="O94" i="1"/>
  <c r="R94" i="1" s="1"/>
  <c r="T94" i="1"/>
  <c r="N94" i="1" s="1"/>
  <c r="Q94" i="1" s="1"/>
  <c r="V94" i="1"/>
  <c r="W94" i="1"/>
  <c r="D95" i="1"/>
  <c r="F95" i="1"/>
  <c r="H95" i="1"/>
  <c r="L95" i="1"/>
  <c r="M95" i="1"/>
  <c r="O95" i="1"/>
  <c r="R95" i="1" s="1"/>
  <c r="T95" i="1"/>
  <c r="J95" i="1" s="1"/>
  <c r="V95" i="1"/>
  <c r="W95" i="1"/>
  <c r="D96" i="1"/>
  <c r="F96" i="1"/>
  <c r="G96" i="1"/>
  <c r="I96" i="1" s="1"/>
  <c r="J96" i="1"/>
  <c r="L96" i="1"/>
  <c r="M96" i="1"/>
  <c r="O96" i="1"/>
  <c r="R96" i="1" s="1"/>
  <c r="P96" i="1"/>
  <c r="S96" i="1" s="1"/>
  <c r="T96" i="1"/>
  <c r="N96" i="1" s="1"/>
  <c r="Q96" i="1" s="1"/>
  <c r="V96" i="1"/>
  <c r="W96" i="1"/>
  <c r="D97" i="1"/>
  <c r="F97" i="1"/>
  <c r="L97" i="1"/>
  <c r="M97" i="1"/>
  <c r="O97" i="1"/>
  <c r="R97" i="1" s="1"/>
  <c r="T97" i="1"/>
  <c r="V97" i="1"/>
  <c r="W97" i="1"/>
  <c r="D98" i="1"/>
  <c r="F98" i="1"/>
  <c r="L98" i="1"/>
  <c r="M98" i="1"/>
  <c r="O98" i="1"/>
  <c r="R98" i="1"/>
  <c r="T98" i="1"/>
  <c r="G98" i="1" s="1"/>
  <c r="H98" i="1" s="1"/>
  <c r="V98" i="1"/>
  <c r="W98" i="1"/>
  <c r="D99" i="1"/>
  <c r="F99" i="1"/>
  <c r="L99" i="1"/>
  <c r="M99" i="1"/>
  <c r="O99" i="1"/>
  <c r="R99" i="1" s="1"/>
  <c r="T99" i="1"/>
  <c r="J99" i="1" s="1"/>
  <c r="V99" i="1"/>
  <c r="W99" i="1"/>
  <c r="D100" i="1"/>
  <c r="F100" i="1"/>
  <c r="L100" i="1"/>
  <c r="M100" i="1"/>
  <c r="O100" i="1"/>
  <c r="R100" i="1" s="1"/>
  <c r="T100" i="1"/>
  <c r="N100" i="1" s="1"/>
  <c r="Q100" i="1" s="1"/>
  <c r="V100" i="1"/>
  <c r="W100" i="1"/>
  <c r="D101" i="1"/>
  <c r="F101" i="1"/>
  <c r="L101" i="1"/>
  <c r="M101" i="1"/>
  <c r="O101" i="1"/>
  <c r="R101" i="1" s="1"/>
  <c r="T101" i="1"/>
  <c r="J101" i="1" s="1"/>
  <c r="V101" i="1"/>
  <c r="W101" i="1"/>
  <c r="D102" i="1"/>
  <c r="F102" i="1"/>
  <c r="H102" i="1"/>
  <c r="L102" i="1"/>
  <c r="M102" i="1"/>
  <c r="N102" i="1"/>
  <c r="Q102" i="1" s="1"/>
  <c r="O102" i="1"/>
  <c r="R102" i="1"/>
  <c r="T102" i="1"/>
  <c r="G102" i="1" s="1"/>
  <c r="I102" i="1" s="1"/>
  <c r="V102" i="1"/>
  <c r="W102" i="1"/>
  <c r="D103" i="1"/>
  <c r="F103" i="1"/>
  <c r="L103" i="1"/>
  <c r="M103" i="1"/>
  <c r="N103" i="1"/>
  <c r="P103" i="1" s="1"/>
  <c r="S103" i="1" s="1"/>
  <c r="O103" i="1"/>
  <c r="R103" i="1"/>
  <c r="T103" i="1"/>
  <c r="J103" i="1" s="1"/>
  <c r="V103" i="1"/>
  <c r="W103" i="1"/>
  <c r="D104" i="1"/>
  <c r="F104" i="1"/>
  <c r="G104" i="1"/>
  <c r="I104" i="1" s="1"/>
  <c r="J104" i="1"/>
  <c r="L104" i="1"/>
  <c r="M104" i="1"/>
  <c r="O104" i="1"/>
  <c r="R104" i="1" s="1"/>
  <c r="P104" i="1"/>
  <c r="S104" i="1" s="1"/>
  <c r="Q104" i="1"/>
  <c r="T104" i="1"/>
  <c r="N104" i="1" s="1"/>
  <c r="V104" i="1"/>
  <c r="W104" i="1"/>
  <c r="C105" i="1"/>
  <c r="V105" i="1" s="1"/>
  <c r="E105" i="1"/>
  <c r="M105" i="1" s="1"/>
  <c r="O105" i="1"/>
  <c r="R105" i="1" s="1"/>
  <c r="W105" i="1"/>
  <c r="D106" i="1"/>
  <c r="F106" i="1"/>
  <c r="J106" i="1"/>
  <c r="L106" i="1"/>
  <c r="M106" i="1"/>
  <c r="O106" i="1"/>
  <c r="R106" i="1" s="1"/>
  <c r="T106" i="1"/>
  <c r="G106" i="1" s="1"/>
  <c r="H106" i="1" s="1"/>
  <c r="V106" i="1"/>
  <c r="W106" i="1"/>
  <c r="D107" i="1"/>
  <c r="F107" i="1"/>
  <c r="G107" i="1"/>
  <c r="H107" i="1" s="1"/>
  <c r="L107" i="1"/>
  <c r="M107" i="1"/>
  <c r="O107" i="1"/>
  <c r="R107" i="1"/>
  <c r="T107" i="1"/>
  <c r="J107" i="1" s="1"/>
  <c r="V107" i="1"/>
  <c r="W107" i="1"/>
  <c r="D108" i="1"/>
  <c r="F108" i="1"/>
  <c r="L108" i="1"/>
  <c r="M108" i="1"/>
  <c r="O108" i="1"/>
  <c r="R108" i="1" s="1"/>
  <c r="T108" i="1"/>
  <c r="N108" i="1" s="1"/>
  <c r="Q108" i="1" s="1"/>
  <c r="V108" i="1"/>
  <c r="W108" i="1"/>
  <c r="D109" i="1"/>
  <c r="F109" i="1"/>
  <c r="L109" i="1"/>
  <c r="M109" i="1"/>
  <c r="O109" i="1"/>
  <c r="R109" i="1" s="1"/>
  <c r="T109" i="1"/>
  <c r="J109" i="1" s="1"/>
  <c r="V109" i="1"/>
  <c r="W109" i="1"/>
  <c r="D110" i="1"/>
  <c r="F110" i="1"/>
  <c r="H110" i="1"/>
  <c r="J110" i="1"/>
  <c r="L110" i="1"/>
  <c r="M110" i="1"/>
  <c r="N110" i="1"/>
  <c r="Q110" i="1" s="1"/>
  <c r="O110" i="1"/>
  <c r="R110" i="1" s="1"/>
  <c r="T110" i="1"/>
  <c r="G110" i="1" s="1"/>
  <c r="I110" i="1" s="1"/>
  <c r="V110" i="1"/>
  <c r="W110" i="1"/>
  <c r="C111" i="1"/>
  <c r="E111" i="1"/>
  <c r="V111" i="1" s="1"/>
  <c r="L111" i="1"/>
  <c r="M111" i="1"/>
  <c r="O111" i="1"/>
  <c r="R111" i="1"/>
  <c r="T111" i="1"/>
  <c r="J111" i="1" s="1"/>
  <c r="W111" i="1"/>
  <c r="C112" i="1"/>
  <c r="L112" i="1" s="1"/>
  <c r="E112" i="1"/>
  <c r="W112" i="1" s="1"/>
  <c r="D113" i="1"/>
  <c r="L113" i="1"/>
  <c r="O113" i="1"/>
  <c r="R113" i="1"/>
  <c r="T113" i="1"/>
  <c r="G113" i="1" s="1"/>
  <c r="I113" i="1" s="1"/>
  <c r="V113" i="1"/>
  <c r="W113" i="1"/>
  <c r="D114" i="1"/>
  <c r="F114" i="1"/>
  <c r="L114" i="1"/>
  <c r="M114" i="1"/>
  <c r="O114" i="1"/>
  <c r="R114" i="1" s="1"/>
  <c r="T114" i="1"/>
  <c r="N114" i="1" s="1"/>
  <c r="Q114" i="1" s="1"/>
  <c r="V114" i="1"/>
  <c r="W114" i="1"/>
  <c r="D115" i="1"/>
  <c r="F115" i="1"/>
  <c r="L115" i="1"/>
  <c r="M115" i="1"/>
  <c r="N115" i="1"/>
  <c r="Q115" i="1" s="1"/>
  <c r="O115" i="1"/>
  <c r="R115" i="1" s="1"/>
  <c r="T115" i="1"/>
  <c r="J115" i="1" s="1"/>
  <c r="V115" i="1"/>
  <c r="W115" i="1"/>
  <c r="D116" i="1"/>
  <c r="F116" i="1"/>
  <c r="J116" i="1"/>
  <c r="L116" i="1"/>
  <c r="M116" i="1"/>
  <c r="N116" i="1"/>
  <c r="O116" i="1"/>
  <c r="R116" i="1" s="1"/>
  <c r="Q116" i="1"/>
  <c r="T116" i="1"/>
  <c r="G116" i="1" s="1"/>
  <c r="V116" i="1"/>
  <c r="W116" i="1"/>
  <c r="D117" i="1"/>
  <c r="F117" i="1"/>
  <c r="L117" i="1"/>
  <c r="M117" i="1"/>
  <c r="O117" i="1"/>
  <c r="R117" i="1" s="1"/>
  <c r="T117" i="1"/>
  <c r="N117" i="1" s="1"/>
  <c r="Q117" i="1" s="1"/>
  <c r="V117" i="1"/>
  <c r="W117" i="1"/>
  <c r="D118" i="1"/>
  <c r="F118" i="1"/>
  <c r="L118" i="1"/>
  <c r="M118" i="1"/>
  <c r="O118" i="1"/>
  <c r="R118" i="1" s="1"/>
  <c r="T118" i="1"/>
  <c r="G118" i="1" s="1"/>
  <c r="V118" i="1"/>
  <c r="W118" i="1"/>
  <c r="D119" i="1"/>
  <c r="F119" i="1"/>
  <c r="H119" i="1"/>
  <c r="L119" i="1"/>
  <c r="M119" i="1"/>
  <c r="O119" i="1"/>
  <c r="R119" i="1"/>
  <c r="T119" i="1"/>
  <c r="N119" i="1" s="1"/>
  <c r="Q119" i="1" s="1"/>
  <c r="V119" i="1"/>
  <c r="W119" i="1"/>
  <c r="D120" i="1"/>
  <c r="F120" i="1"/>
  <c r="L120" i="1"/>
  <c r="M120" i="1"/>
  <c r="O120" i="1"/>
  <c r="R120" i="1" s="1"/>
  <c r="T120" i="1"/>
  <c r="G120" i="1" s="1"/>
  <c r="V120" i="1"/>
  <c r="W120" i="1"/>
  <c r="D121" i="1"/>
  <c r="F121" i="1"/>
  <c r="L121" i="1"/>
  <c r="M121" i="1"/>
  <c r="O121" i="1"/>
  <c r="R121" i="1" s="1"/>
  <c r="T121" i="1"/>
  <c r="J121" i="1" s="1"/>
  <c r="V121" i="1"/>
  <c r="W121" i="1"/>
  <c r="D122" i="1"/>
  <c r="F122" i="1"/>
  <c r="L122" i="1"/>
  <c r="M122" i="1"/>
  <c r="N122" i="1"/>
  <c r="Q122" i="1" s="1"/>
  <c r="O122" i="1"/>
  <c r="R122" i="1" s="1"/>
  <c r="T122" i="1"/>
  <c r="G122" i="1" s="1"/>
  <c r="V122" i="1"/>
  <c r="W122" i="1"/>
  <c r="D123" i="1"/>
  <c r="F123" i="1"/>
  <c r="L123" i="1"/>
  <c r="M123" i="1"/>
  <c r="O123" i="1"/>
  <c r="R123" i="1" s="1"/>
  <c r="T123" i="1"/>
  <c r="N123" i="1" s="1"/>
  <c r="Q123" i="1" s="1"/>
  <c r="V123" i="1"/>
  <c r="W123" i="1"/>
  <c r="D124" i="1"/>
  <c r="F124" i="1"/>
  <c r="L124" i="1"/>
  <c r="M124" i="1"/>
  <c r="O124" i="1"/>
  <c r="R124" i="1" s="1"/>
  <c r="T124" i="1"/>
  <c r="G124" i="1" s="1"/>
  <c r="V124" i="1"/>
  <c r="W124" i="1"/>
  <c r="D125" i="1"/>
  <c r="F125" i="1"/>
  <c r="L125" i="1"/>
  <c r="M125" i="1"/>
  <c r="N125" i="1"/>
  <c r="Q125" i="1" s="1"/>
  <c r="O125" i="1"/>
  <c r="R125" i="1"/>
  <c r="T125" i="1"/>
  <c r="J125" i="1" s="1"/>
  <c r="V125" i="1"/>
  <c r="W125" i="1"/>
  <c r="D126" i="1"/>
  <c r="F126" i="1"/>
  <c r="H126" i="1"/>
  <c r="L126" i="1"/>
  <c r="M126" i="1"/>
  <c r="O126" i="1"/>
  <c r="R126" i="1" s="1"/>
  <c r="T126" i="1"/>
  <c r="J126" i="1" s="1"/>
  <c r="V126" i="1"/>
  <c r="W126" i="1"/>
  <c r="D127" i="1"/>
  <c r="F127" i="1"/>
  <c r="L127" i="1"/>
  <c r="M127" i="1"/>
  <c r="N127" i="1"/>
  <c r="Q127" i="1" s="1"/>
  <c r="O127" i="1"/>
  <c r="R127" i="1"/>
  <c r="T127" i="1"/>
  <c r="J127" i="1" s="1"/>
  <c r="V127" i="1"/>
  <c r="W127" i="1"/>
  <c r="D128" i="1"/>
  <c r="L128" i="1"/>
  <c r="O128" i="1"/>
  <c r="R128" i="1" s="1"/>
  <c r="T128" i="1"/>
  <c r="J128" i="1" s="1"/>
  <c r="V128" i="1"/>
  <c r="W128" i="1"/>
  <c r="D129" i="1"/>
  <c r="F129" i="1"/>
  <c r="L129" i="1"/>
  <c r="M129" i="1"/>
  <c r="N129" i="1"/>
  <c r="Q129" i="1" s="1"/>
  <c r="O129" i="1"/>
  <c r="R129" i="1"/>
  <c r="T129" i="1"/>
  <c r="J129" i="1" s="1"/>
  <c r="V129" i="1"/>
  <c r="W129" i="1"/>
  <c r="D130" i="1"/>
  <c r="F130" i="1"/>
  <c r="L130" i="1"/>
  <c r="M130" i="1"/>
  <c r="O130" i="1"/>
  <c r="R130" i="1" s="1"/>
  <c r="T130" i="1"/>
  <c r="G130" i="1" s="1"/>
  <c r="V130" i="1"/>
  <c r="W130" i="1"/>
  <c r="D131" i="1"/>
  <c r="F131" i="1"/>
  <c r="H131" i="1"/>
  <c r="L131" i="1"/>
  <c r="M131" i="1"/>
  <c r="N131" i="1"/>
  <c r="Q131" i="1" s="1"/>
  <c r="O131" i="1"/>
  <c r="R131" i="1"/>
  <c r="T131" i="1"/>
  <c r="J131" i="1" s="1"/>
  <c r="V131" i="1"/>
  <c r="W131" i="1"/>
  <c r="D132" i="1"/>
  <c r="F132" i="1"/>
  <c r="J132" i="1"/>
  <c r="L132" i="1"/>
  <c r="M132" i="1"/>
  <c r="N132" i="1"/>
  <c r="Q132" i="1" s="1"/>
  <c r="O132" i="1"/>
  <c r="R132" i="1" s="1"/>
  <c r="T132" i="1"/>
  <c r="G132" i="1" s="1"/>
  <c r="V132" i="1"/>
  <c r="W132" i="1"/>
  <c r="D133" i="1"/>
  <c r="F133" i="1"/>
  <c r="L133" i="1"/>
  <c r="O133" i="1"/>
  <c r="R133" i="1" s="1"/>
  <c r="T133" i="1"/>
  <c r="J133" i="1" s="1"/>
  <c r="V133" i="1"/>
  <c r="W133" i="1"/>
  <c r="D134" i="1"/>
  <c r="F134" i="1"/>
  <c r="L134" i="1"/>
  <c r="N134" i="1"/>
  <c r="Q134" i="1" s="1"/>
  <c r="O134" i="1"/>
  <c r="R134" i="1" s="1"/>
  <c r="T134" i="1"/>
  <c r="J134" i="1" s="1"/>
  <c r="V134" i="1"/>
  <c r="W134" i="1"/>
  <c r="D135" i="1"/>
  <c r="F135" i="1"/>
  <c r="L135" i="1"/>
  <c r="O135" i="1"/>
  <c r="R135" i="1" s="1"/>
  <c r="T135" i="1"/>
  <c r="J135" i="1" s="1"/>
  <c r="V135" i="1"/>
  <c r="W135" i="1"/>
  <c r="D136" i="1"/>
  <c r="F136" i="1"/>
  <c r="H136" i="1"/>
  <c r="L136" i="1"/>
  <c r="M136" i="1"/>
  <c r="N136" i="1"/>
  <c r="Q136" i="1" s="1"/>
  <c r="O136" i="1"/>
  <c r="R136" i="1"/>
  <c r="T136" i="1"/>
  <c r="J136" i="1" s="1"/>
  <c r="V136" i="1"/>
  <c r="W136" i="1"/>
  <c r="D137" i="1"/>
  <c r="F137" i="1"/>
  <c r="L137" i="1"/>
  <c r="O137" i="1"/>
  <c r="R137" i="1"/>
  <c r="T137" i="1"/>
  <c r="J137" i="1" s="1"/>
  <c r="V137" i="1"/>
  <c r="W137" i="1"/>
  <c r="D138" i="1"/>
  <c r="F138" i="1"/>
  <c r="L138" i="1"/>
  <c r="M138" i="1"/>
  <c r="N138" i="1"/>
  <c r="Q138" i="1" s="1"/>
  <c r="O138" i="1"/>
  <c r="R138" i="1" s="1"/>
  <c r="T138" i="1"/>
  <c r="G138" i="1" s="1"/>
  <c r="V138" i="1"/>
  <c r="W138" i="1"/>
  <c r="D139" i="1"/>
  <c r="F139" i="1"/>
  <c r="L139" i="1"/>
  <c r="M139" i="1"/>
  <c r="O139" i="1"/>
  <c r="R139" i="1"/>
  <c r="T139" i="1"/>
  <c r="N139" i="1" s="1"/>
  <c r="Q139" i="1" s="1"/>
  <c r="V139" i="1"/>
  <c r="W139" i="1"/>
  <c r="D140" i="1"/>
  <c r="F140" i="1"/>
  <c r="L140" i="1"/>
  <c r="M140" i="1"/>
  <c r="O140" i="1"/>
  <c r="R140" i="1" s="1"/>
  <c r="T140" i="1"/>
  <c r="G140" i="1" s="1"/>
  <c r="V140" i="1"/>
  <c r="W140" i="1"/>
  <c r="D141" i="1"/>
  <c r="F141" i="1"/>
  <c r="L141" i="1"/>
  <c r="M141" i="1"/>
  <c r="N141" i="1"/>
  <c r="Q141" i="1" s="1"/>
  <c r="O141" i="1"/>
  <c r="R141" i="1"/>
  <c r="T141" i="1"/>
  <c r="J141" i="1" s="1"/>
  <c r="V141" i="1"/>
  <c r="W141" i="1"/>
  <c r="D142" i="1"/>
  <c r="L142" i="1"/>
  <c r="O142" i="1"/>
  <c r="R142" i="1" s="1"/>
  <c r="T142" i="1"/>
  <c r="J142" i="1" s="1"/>
  <c r="V142" i="1"/>
  <c r="W142" i="1"/>
  <c r="D143" i="1"/>
  <c r="F143" i="1"/>
  <c r="L143" i="1"/>
  <c r="M143" i="1"/>
  <c r="N143" i="1"/>
  <c r="Q143" i="1" s="1"/>
  <c r="O143" i="1"/>
  <c r="R143" i="1"/>
  <c r="T143" i="1"/>
  <c r="J143" i="1" s="1"/>
  <c r="V143" i="1"/>
  <c r="W143" i="1"/>
  <c r="D144" i="1"/>
  <c r="F144" i="1"/>
  <c r="L144" i="1"/>
  <c r="M144" i="1"/>
  <c r="O144" i="1"/>
  <c r="R144" i="1" s="1"/>
  <c r="T144" i="1"/>
  <c r="G144" i="1" s="1"/>
  <c r="V144" i="1"/>
  <c r="W144" i="1"/>
  <c r="D145" i="1"/>
  <c r="F145" i="1"/>
  <c r="H145" i="1"/>
  <c r="L145" i="1"/>
  <c r="M145" i="1"/>
  <c r="N145" i="1"/>
  <c r="Q145" i="1" s="1"/>
  <c r="O145" i="1"/>
  <c r="R145" i="1"/>
  <c r="T145" i="1"/>
  <c r="J145" i="1" s="1"/>
  <c r="V145" i="1"/>
  <c r="W145" i="1"/>
  <c r="D146" i="1"/>
  <c r="F146" i="1"/>
  <c r="J146" i="1"/>
  <c r="L146" i="1"/>
  <c r="M146" i="1"/>
  <c r="N146" i="1"/>
  <c r="Q146" i="1" s="1"/>
  <c r="O146" i="1"/>
  <c r="R146" i="1" s="1"/>
  <c r="T146" i="1"/>
  <c r="G146" i="1" s="1"/>
  <c r="V146" i="1"/>
  <c r="W146" i="1"/>
  <c r="D147" i="1"/>
  <c r="F147" i="1"/>
  <c r="L147" i="1"/>
  <c r="M147" i="1"/>
  <c r="O147" i="1"/>
  <c r="R147" i="1"/>
  <c r="T147" i="1"/>
  <c r="N147" i="1" s="1"/>
  <c r="Q147" i="1" s="1"/>
  <c r="V147" i="1"/>
  <c r="W147" i="1"/>
  <c r="D148" i="1"/>
  <c r="F148" i="1"/>
  <c r="L148" i="1"/>
  <c r="M148" i="1"/>
  <c r="O148" i="1"/>
  <c r="R148" i="1" s="1"/>
  <c r="T148" i="1"/>
  <c r="G148" i="1" s="1"/>
  <c r="V148" i="1"/>
  <c r="W148" i="1"/>
  <c r="D149" i="1"/>
  <c r="F149" i="1"/>
  <c r="L149" i="1"/>
  <c r="M149" i="1"/>
  <c r="N149" i="1"/>
  <c r="Q149" i="1" s="1"/>
  <c r="O149" i="1"/>
  <c r="R149" i="1" s="1"/>
  <c r="T149" i="1"/>
  <c r="J149" i="1" s="1"/>
  <c r="V149" i="1"/>
  <c r="W149" i="1"/>
  <c r="D150" i="1"/>
  <c r="F150" i="1"/>
  <c r="J150" i="1"/>
  <c r="L150" i="1"/>
  <c r="M150" i="1"/>
  <c r="N150" i="1"/>
  <c r="O150" i="1"/>
  <c r="R150" i="1" s="1"/>
  <c r="Q150" i="1"/>
  <c r="T150" i="1"/>
  <c r="G150" i="1" s="1"/>
  <c r="V150" i="1"/>
  <c r="W150" i="1"/>
  <c r="D151" i="1"/>
  <c r="F151" i="1"/>
  <c r="L151" i="1"/>
  <c r="M151" i="1"/>
  <c r="O151" i="1"/>
  <c r="R151" i="1" s="1"/>
  <c r="T151" i="1"/>
  <c r="N151" i="1" s="1"/>
  <c r="Q151" i="1" s="1"/>
  <c r="V151" i="1"/>
  <c r="W151" i="1"/>
  <c r="D152" i="1"/>
  <c r="F152" i="1"/>
  <c r="L152" i="1"/>
  <c r="M152" i="1"/>
  <c r="O152" i="1"/>
  <c r="R152" i="1" s="1"/>
  <c r="T152" i="1"/>
  <c r="G152" i="1" s="1"/>
  <c r="V152" i="1"/>
  <c r="W152" i="1"/>
  <c r="D153" i="1"/>
  <c r="F153" i="1"/>
  <c r="L153" i="1"/>
  <c r="M153" i="1"/>
  <c r="N153" i="1"/>
  <c r="Q153" i="1" s="1"/>
  <c r="O153" i="1"/>
  <c r="R153" i="1"/>
  <c r="T153" i="1"/>
  <c r="J153" i="1" s="1"/>
  <c r="V153" i="1"/>
  <c r="W153" i="1"/>
  <c r="D154" i="1"/>
  <c r="F154" i="1"/>
  <c r="L154" i="1"/>
  <c r="M154" i="1"/>
  <c r="O154" i="1"/>
  <c r="R154" i="1" s="1"/>
  <c r="T154" i="1"/>
  <c r="G154" i="1" s="1"/>
  <c r="V154" i="1"/>
  <c r="W154" i="1"/>
  <c r="D155" i="1"/>
  <c r="F155" i="1"/>
  <c r="L155" i="1"/>
  <c r="M155" i="1"/>
  <c r="O155" i="1"/>
  <c r="R155" i="1"/>
  <c r="T155" i="1"/>
  <c r="V155" i="1"/>
  <c r="W155" i="1"/>
  <c r="D156" i="1"/>
  <c r="F156" i="1"/>
  <c r="L156" i="1"/>
  <c r="M156" i="1"/>
  <c r="O156" i="1"/>
  <c r="R156" i="1" s="1"/>
  <c r="T156" i="1"/>
  <c r="G156" i="1" s="1"/>
  <c r="V156" i="1"/>
  <c r="W156" i="1"/>
  <c r="D157" i="1"/>
  <c r="F157" i="1"/>
  <c r="H157" i="1"/>
  <c r="L157" i="1"/>
  <c r="M157" i="1"/>
  <c r="O157" i="1"/>
  <c r="R157" i="1" s="1"/>
  <c r="T157" i="1"/>
  <c r="V157" i="1"/>
  <c r="W157" i="1"/>
  <c r="D158" i="1"/>
  <c r="F158" i="1"/>
  <c r="L158" i="1"/>
  <c r="M158" i="1"/>
  <c r="O158" i="1"/>
  <c r="R158" i="1" s="1"/>
  <c r="T158" i="1"/>
  <c r="G158" i="1" s="1"/>
  <c r="V158" i="1"/>
  <c r="W158" i="1"/>
  <c r="D159" i="1"/>
  <c r="F159" i="1"/>
  <c r="H159" i="1"/>
  <c r="L159" i="1"/>
  <c r="M159" i="1"/>
  <c r="O159" i="1"/>
  <c r="R159" i="1"/>
  <c r="T159" i="1"/>
  <c r="V159" i="1"/>
  <c r="W159" i="1"/>
  <c r="D160" i="1"/>
  <c r="F160" i="1"/>
  <c r="H160" i="1"/>
  <c r="L160" i="1"/>
  <c r="M160" i="1"/>
  <c r="N160" i="1"/>
  <c r="Q160" i="1" s="1"/>
  <c r="O160" i="1"/>
  <c r="R160" i="1" s="1"/>
  <c r="T160" i="1"/>
  <c r="V160" i="1"/>
  <c r="W160" i="1"/>
  <c r="D161" i="1"/>
  <c r="F161" i="1"/>
  <c r="L161" i="1"/>
  <c r="M161" i="1"/>
  <c r="O161" i="1"/>
  <c r="R161" i="1"/>
  <c r="T161" i="1"/>
  <c r="V161" i="1"/>
  <c r="W161" i="1"/>
  <c r="D162" i="1"/>
  <c r="F162" i="1"/>
  <c r="H162" i="1"/>
  <c r="L162" i="1"/>
  <c r="M162" i="1"/>
  <c r="O162" i="1"/>
  <c r="R162" i="1" s="1"/>
  <c r="T162" i="1"/>
  <c r="V162" i="1"/>
  <c r="W162" i="1"/>
  <c r="D163" i="1"/>
  <c r="F163" i="1"/>
  <c r="L163" i="1"/>
  <c r="M163" i="1"/>
  <c r="O163" i="1"/>
  <c r="R163" i="1"/>
  <c r="T163" i="1"/>
  <c r="V163" i="1"/>
  <c r="W163" i="1"/>
  <c r="D164" i="1"/>
  <c r="F164" i="1"/>
  <c r="L164" i="1"/>
  <c r="M164" i="1"/>
  <c r="O164" i="1"/>
  <c r="R164" i="1" s="1"/>
  <c r="T164" i="1"/>
  <c r="G164" i="1" s="1"/>
  <c r="V164" i="1"/>
  <c r="W164" i="1"/>
  <c r="D165" i="1"/>
  <c r="F165" i="1"/>
  <c r="L165" i="1"/>
  <c r="M165" i="1"/>
  <c r="O165" i="1"/>
  <c r="R165" i="1"/>
  <c r="T165" i="1"/>
  <c r="J165" i="1" s="1"/>
  <c r="V165" i="1"/>
  <c r="W165" i="1"/>
  <c r="D166" i="1"/>
  <c r="F166" i="1"/>
  <c r="L166" i="1"/>
  <c r="M166" i="1"/>
  <c r="N166" i="1"/>
  <c r="Q166" i="1" s="1"/>
  <c r="O166" i="1"/>
  <c r="R166" i="1" s="1"/>
  <c r="T166" i="1"/>
  <c r="G166" i="1" s="1"/>
  <c r="I166" i="1" s="1"/>
  <c r="V166" i="1"/>
  <c r="W166" i="1"/>
  <c r="D167" i="1"/>
  <c r="F167" i="1"/>
  <c r="L167" i="1"/>
  <c r="M167" i="1"/>
  <c r="O167" i="1"/>
  <c r="R167" i="1"/>
  <c r="T167" i="1"/>
  <c r="V167" i="1"/>
  <c r="W167" i="1"/>
  <c r="D168" i="1"/>
  <c r="F168" i="1"/>
  <c r="L168" i="1"/>
  <c r="M168" i="1"/>
  <c r="O168" i="1"/>
  <c r="R168" i="1" s="1"/>
  <c r="T168" i="1"/>
  <c r="G168" i="1" s="1"/>
  <c r="V168" i="1"/>
  <c r="W168" i="1"/>
  <c r="D169" i="1"/>
  <c r="F169" i="1"/>
  <c r="L169" i="1"/>
  <c r="M169" i="1"/>
  <c r="N169" i="1"/>
  <c r="Q169" i="1" s="1"/>
  <c r="O169" i="1"/>
  <c r="R169" i="1"/>
  <c r="T169" i="1"/>
  <c r="J169" i="1" s="1"/>
  <c r="V169" i="1"/>
  <c r="W169" i="1"/>
  <c r="D170" i="1"/>
  <c r="F170" i="1"/>
  <c r="J170" i="1"/>
  <c r="L170" i="1"/>
  <c r="M170" i="1"/>
  <c r="N170" i="1"/>
  <c r="Q170" i="1" s="1"/>
  <c r="O170" i="1"/>
  <c r="R170" i="1" s="1"/>
  <c r="T170" i="1"/>
  <c r="G170" i="1" s="1"/>
  <c r="I170" i="1" s="1"/>
  <c r="V170" i="1"/>
  <c r="W170" i="1"/>
  <c r="D171" i="1"/>
  <c r="F171" i="1"/>
  <c r="L171" i="1"/>
  <c r="M171" i="1"/>
  <c r="O171" i="1"/>
  <c r="R171" i="1"/>
  <c r="T171" i="1"/>
  <c r="V171" i="1"/>
  <c r="W171" i="1"/>
  <c r="D172" i="1"/>
  <c r="F172" i="1"/>
  <c r="L172" i="1"/>
  <c r="M172" i="1"/>
  <c r="O172" i="1"/>
  <c r="R172" i="1" s="1"/>
  <c r="T172" i="1"/>
  <c r="G172" i="1" s="1"/>
  <c r="V172" i="1"/>
  <c r="W172" i="1"/>
  <c r="D173" i="1"/>
  <c r="F173" i="1"/>
  <c r="L173" i="1"/>
  <c r="M173" i="1"/>
  <c r="N173" i="1"/>
  <c r="Q173" i="1" s="1"/>
  <c r="O173" i="1"/>
  <c r="R173" i="1" s="1"/>
  <c r="T173" i="1"/>
  <c r="J173" i="1" s="1"/>
  <c r="V173" i="1"/>
  <c r="W173" i="1"/>
  <c r="D174" i="1"/>
  <c r="F174" i="1"/>
  <c r="J174" i="1"/>
  <c r="L174" i="1"/>
  <c r="M174" i="1"/>
  <c r="N174" i="1"/>
  <c r="O174" i="1"/>
  <c r="R174" i="1" s="1"/>
  <c r="Q174" i="1"/>
  <c r="T174" i="1"/>
  <c r="G174" i="1" s="1"/>
  <c r="I174" i="1" s="1"/>
  <c r="V174" i="1"/>
  <c r="W174" i="1"/>
  <c r="D175" i="1"/>
  <c r="F175" i="1"/>
  <c r="L175" i="1"/>
  <c r="M175" i="1"/>
  <c r="O175" i="1"/>
  <c r="R175" i="1"/>
  <c r="T175" i="1"/>
  <c r="G175" i="1" s="1"/>
  <c r="V175" i="1"/>
  <c r="W175" i="1"/>
  <c r="D176" i="1"/>
  <c r="F176" i="1"/>
  <c r="L176" i="1"/>
  <c r="M176" i="1"/>
  <c r="O176" i="1"/>
  <c r="R176" i="1" s="1"/>
  <c r="T176" i="1"/>
  <c r="G176" i="1" s="1"/>
  <c r="V176" i="1"/>
  <c r="W176" i="1"/>
  <c r="D177" i="1"/>
  <c r="F177" i="1"/>
  <c r="L177" i="1"/>
  <c r="M177" i="1"/>
  <c r="N177" i="1"/>
  <c r="Q177" i="1" s="1"/>
  <c r="O177" i="1"/>
  <c r="R177" i="1"/>
  <c r="T177" i="1"/>
  <c r="J177" i="1" s="1"/>
  <c r="V177" i="1"/>
  <c r="W177" i="1"/>
  <c r="D178" i="1"/>
  <c r="F178" i="1"/>
  <c r="J178" i="1"/>
  <c r="L178" i="1"/>
  <c r="M178" i="1"/>
  <c r="N178" i="1"/>
  <c r="Q178" i="1" s="1"/>
  <c r="O178" i="1"/>
  <c r="R178" i="1" s="1"/>
  <c r="T178" i="1"/>
  <c r="G178" i="1" s="1"/>
  <c r="I178" i="1" s="1"/>
  <c r="V178" i="1"/>
  <c r="W178" i="1"/>
  <c r="D179" i="1"/>
  <c r="F179" i="1"/>
  <c r="G179" i="1"/>
  <c r="L179" i="1"/>
  <c r="M179" i="1"/>
  <c r="O179" i="1"/>
  <c r="P179" i="1"/>
  <c r="S179" i="1" s="1"/>
  <c r="R179" i="1"/>
  <c r="T179" i="1"/>
  <c r="V179" i="1"/>
  <c r="W179" i="1"/>
  <c r="D180" i="1"/>
  <c r="F180" i="1"/>
  <c r="L180" i="1"/>
  <c r="M180" i="1"/>
  <c r="O180" i="1"/>
  <c r="R180" i="1" s="1"/>
  <c r="T180" i="1"/>
  <c r="G180" i="1" s="1"/>
  <c r="V180" i="1"/>
  <c r="W180" i="1"/>
  <c r="D181" i="1"/>
  <c r="F181" i="1"/>
  <c r="L181" i="1"/>
  <c r="M181" i="1"/>
  <c r="O181" i="1"/>
  <c r="R181" i="1"/>
  <c r="T181" i="1"/>
  <c r="J181" i="1" s="1"/>
  <c r="V181" i="1"/>
  <c r="W181" i="1"/>
  <c r="D182" i="1"/>
  <c r="F182" i="1"/>
  <c r="J182" i="1"/>
  <c r="L182" i="1"/>
  <c r="M182" i="1"/>
  <c r="N182" i="1"/>
  <c r="Q182" i="1" s="1"/>
  <c r="O182" i="1"/>
  <c r="R182" i="1" s="1"/>
  <c r="T182" i="1"/>
  <c r="G182" i="1" s="1"/>
  <c r="I182" i="1" s="1"/>
  <c r="V182" i="1"/>
  <c r="W182" i="1"/>
  <c r="D183" i="1"/>
  <c r="F183" i="1"/>
  <c r="L183" i="1"/>
  <c r="M183" i="1"/>
  <c r="O183" i="1"/>
  <c r="R183" i="1"/>
  <c r="T183" i="1"/>
  <c r="J183" i="1" s="1"/>
  <c r="V183" i="1"/>
  <c r="W183" i="1"/>
  <c r="D184" i="1"/>
  <c r="F184" i="1"/>
  <c r="L184" i="1"/>
  <c r="M184" i="1"/>
  <c r="O184" i="1"/>
  <c r="R184" i="1" s="1"/>
  <c r="T184" i="1"/>
  <c r="G184" i="1" s="1"/>
  <c r="I184" i="1" s="1"/>
  <c r="V184" i="1"/>
  <c r="W184" i="1"/>
  <c r="D185" i="1"/>
  <c r="F185" i="1"/>
  <c r="L185" i="1"/>
  <c r="M185" i="1"/>
  <c r="O185" i="1"/>
  <c r="R185" i="1"/>
  <c r="T185" i="1"/>
  <c r="J185" i="1" s="1"/>
  <c r="V185" i="1"/>
  <c r="W185" i="1"/>
  <c r="D186" i="1"/>
  <c r="F186" i="1"/>
  <c r="L186" i="1"/>
  <c r="M186" i="1"/>
  <c r="O186" i="1"/>
  <c r="R186" i="1" s="1"/>
  <c r="T186" i="1"/>
  <c r="G186" i="1" s="1"/>
  <c r="I186" i="1" s="1"/>
  <c r="V186" i="1"/>
  <c r="W186" i="1"/>
  <c r="D187" i="1"/>
  <c r="F187" i="1"/>
  <c r="L187" i="1"/>
  <c r="M187" i="1"/>
  <c r="O187" i="1"/>
  <c r="R187" i="1"/>
  <c r="T187" i="1"/>
  <c r="J187" i="1" s="1"/>
  <c r="V187" i="1"/>
  <c r="W187" i="1"/>
  <c r="D188" i="1"/>
  <c r="F188" i="1"/>
  <c r="L188" i="1"/>
  <c r="M188" i="1"/>
  <c r="O188" i="1"/>
  <c r="R188" i="1" s="1"/>
  <c r="T188" i="1"/>
  <c r="G188" i="1" s="1"/>
  <c r="I188" i="1" s="1"/>
  <c r="V188" i="1"/>
  <c r="W188" i="1"/>
  <c r="D189" i="1"/>
  <c r="F189" i="1"/>
  <c r="H189" i="1"/>
  <c r="L189" i="1"/>
  <c r="M189" i="1"/>
  <c r="O189" i="1"/>
  <c r="R189" i="1"/>
  <c r="T189" i="1"/>
  <c r="J189" i="1" s="1"/>
  <c r="V189" i="1"/>
  <c r="W189" i="1"/>
  <c r="D190" i="1"/>
  <c r="F190" i="1"/>
  <c r="L190" i="1"/>
  <c r="M190" i="1"/>
  <c r="O190" i="1"/>
  <c r="R190" i="1" s="1"/>
  <c r="T190" i="1"/>
  <c r="G190" i="1" s="1"/>
  <c r="I190" i="1" s="1"/>
  <c r="V190" i="1"/>
  <c r="W190" i="1"/>
  <c r="D191" i="1"/>
  <c r="F191" i="1"/>
  <c r="L191" i="1"/>
  <c r="M191" i="1"/>
  <c r="O191" i="1"/>
  <c r="R191" i="1"/>
  <c r="T191" i="1"/>
  <c r="J191" i="1" s="1"/>
  <c r="V191" i="1"/>
  <c r="W191" i="1"/>
  <c r="D192" i="1"/>
  <c r="F192" i="1"/>
  <c r="H192" i="1"/>
  <c r="L192" i="1"/>
  <c r="M192" i="1"/>
  <c r="O192" i="1"/>
  <c r="R192" i="1" s="1"/>
  <c r="T192" i="1"/>
  <c r="J192" i="1" s="1"/>
  <c r="V192" i="1"/>
  <c r="W192" i="1"/>
  <c r="D193" i="1"/>
  <c r="F193" i="1"/>
  <c r="L193" i="1"/>
  <c r="M193" i="1"/>
  <c r="O193" i="1"/>
  <c r="R193" i="1"/>
  <c r="T193" i="1"/>
  <c r="J193" i="1" s="1"/>
  <c r="V193" i="1"/>
  <c r="W193" i="1"/>
  <c r="D194" i="1"/>
  <c r="F194" i="1"/>
  <c r="J194" i="1"/>
  <c r="L194" i="1"/>
  <c r="M194" i="1"/>
  <c r="N194" i="1"/>
  <c r="Q194" i="1" s="1"/>
  <c r="O194" i="1"/>
  <c r="R194" i="1" s="1"/>
  <c r="T194" i="1"/>
  <c r="G194" i="1" s="1"/>
  <c r="I194" i="1" s="1"/>
  <c r="V194" i="1"/>
  <c r="W194" i="1"/>
  <c r="D195" i="1"/>
  <c r="F195" i="1"/>
  <c r="L195" i="1"/>
  <c r="M195" i="1"/>
  <c r="O195" i="1"/>
  <c r="R195" i="1"/>
  <c r="T195" i="1"/>
  <c r="J195" i="1" s="1"/>
  <c r="V195" i="1"/>
  <c r="W195" i="1"/>
  <c r="D196" i="1"/>
  <c r="F196" i="1"/>
  <c r="L196" i="1"/>
  <c r="M196" i="1"/>
  <c r="O196" i="1"/>
  <c r="R196" i="1" s="1"/>
  <c r="T196" i="1"/>
  <c r="G196" i="1" s="1"/>
  <c r="I196" i="1" s="1"/>
  <c r="V196" i="1"/>
  <c r="W196" i="1"/>
  <c r="D197" i="1"/>
  <c r="F197" i="1"/>
  <c r="L197" i="1"/>
  <c r="M197" i="1"/>
  <c r="O197" i="1"/>
  <c r="R197" i="1"/>
  <c r="T197" i="1"/>
  <c r="J197" i="1" s="1"/>
  <c r="V197" i="1"/>
  <c r="W197" i="1"/>
  <c r="D198" i="1"/>
  <c r="F198" i="1"/>
  <c r="J198" i="1"/>
  <c r="L198" i="1"/>
  <c r="M198" i="1"/>
  <c r="N198" i="1"/>
  <c r="Q198" i="1" s="1"/>
  <c r="O198" i="1"/>
  <c r="R198" i="1" s="1"/>
  <c r="T198" i="1"/>
  <c r="G198" i="1" s="1"/>
  <c r="I198" i="1" s="1"/>
  <c r="V198" i="1"/>
  <c r="W198" i="1"/>
  <c r="D199" i="1"/>
  <c r="F199" i="1"/>
  <c r="L199" i="1"/>
  <c r="M199" i="1"/>
  <c r="O199" i="1"/>
  <c r="R199" i="1"/>
  <c r="T199" i="1"/>
  <c r="J199" i="1" s="1"/>
  <c r="V199" i="1"/>
  <c r="W199" i="1"/>
  <c r="D200" i="1"/>
  <c r="F200" i="1"/>
  <c r="H200" i="1"/>
  <c r="L200" i="1"/>
  <c r="M200" i="1"/>
  <c r="O200" i="1"/>
  <c r="R200" i="1" s="1"/>
  <c r="T200" i="1"/>
  <c r="G200" i="1" s="1"/>
  <c r="I200" i="1" s="1"/>
  <c r="V200" i="1"/>
  <c r="W200" i="1"/>
  <c r="D201" i="1"/>
  <c r="F201" i="1"/>
  <c r="L201" i="1"/>
  <c r="M201" i="1"/>
  <c r="O201" i="1"/>
  <c r="R201" i="1" s="1"/>
  <c r="T201" i="1"/>
  <c r="J201" i="1" s="1"/>
  <c r="V201" i="1"/>
  <c r="W201" i="1"/>
  <c r="D202" i="1"/>
  <c r="F202" i="1"/>
  <c r="J202" i="1"/>
  <c r="L202" i="1"/>
  <c r="M202" i="1"/>
  <c r="N202" i="1"/>
  <c r="O202" i="1"/>
  <c r="R202" i="1" s="1"/>
  <c r="Q202" i="1"/>
  <c r="T202" i="1"/>
  <c r="G202" i="1" s="1"/>
  <c r="I202" i="1" s="1"/>
  <c r="V202" i="1"/>
  <c r="W202" i="1"/>
  <c r="D203" i="1"/>
  <c r="F203" i="1"/>
  <c r="L203" i="1"/>
  <c r="M203" i="1"/>
  <c r="O203" i="1"/>
  <c r="R203" i="1" s="1"/>
  <c r="T203" i="1"/>
  <c r="J203" i="1" s="1"/>
  <c r="V203" i="1"/>
  <c r="W203" i="1"/>
  <c r="D204" i="1"/>
  <c r="F204" i="1"/>
  <c r="L204" i="1"/>
  <c r="M204" i="1"/>
  <c r="O204" i="1"/>
  <c r="R204" i="1" s="1"/>
  <c r="T204" i="1"/>
  <c r="G204" i="1" s="1"/>
  <c r="I204" i="1" s="1"/>
  <c r="V204" i="1"/>
  <c r="W204" i="1"/>
  <c r="D205" i="1"/>
  <c r="F205" i="1"/>
  <c r="L205" i="1"/>
  <c r="M205" i="1"/>
  <c r="O205" i="1"/>
  <c r="R205" i="1"/>
  <c r="T205" i="1"/>
  <c r="J205" i="1" s="1"/>
  <c r="V205" i="1"/>
  <c r="W205" i="1"/>
  <c r="D206" i="1"/>
  <c r="F206" i="1"/>
  <c r="L206" i="1"/>
  <c r="M206" i="1"/>
  <c r="N206" i="1"/>
  <c r="Q206" i="1" s="1"/>
  <c r="O206" i="1"/>
  <c r="R206" i="1" s="1"/>
  <c r="T206" i="1"/>
  <c r="G206" i="1" s="1"/>
  <c r="I206" i="1" s="1"/>
  <c r="V206" i="1"/>
  <c r="W206" i="1"/>
  <c r="D207" i="1"/>
  <c r="F207" i="1"/>
  <c r="L207" i="1"/>
  <c r="M207" i="1"/>
  <c r="O207" i="1"/>
  <c r="R207" i="1"/>
  <c r="T207" i="1"/>
  <c r="J207" i="1" s="1"/>
  <c r="V207" i="1"/>
  <c r="W207" i="1"/>
  <c r="D208" i="1"/>
  <c r="F208" i="1"/>
  <c r="L208" i="1"/>
  <c r="M208" i="1"/>
  <c r="O208" i="1"/>
  <c r="R208" i="1" s="1"/>
  <c r="T208" i="1"/>
  <c r="G208" i="1" s="1"/>
  <c r="I208" i="1" s="1"/>
  <c r="V208" i="1"/>
  <c r="W208" i="1"/>
  <c r="D209" i="1"/>
  <c r="F209" i="1"/>
  <c r="L209" i="1"/>
  <c r="M209" i="1"/>
  <c r="O209" i="1"/>
  <c r="R209" i="1" s="1"/>
  <c r="T209" i="1"/>
  <c r="J209" i="1" s="1"/>
  <c r="V209" i="1"/>
  <c r="W209" i="1"/>
  <c r="D210" i="1"/>
  <c r="F210" i="1"/>
  <c r="J210" i="1"/>
  <c r="L210" i="1"/>
  <c r="M210" i="1"/>
  <c r="N210" i="1"/>
  <c r="O210" i="1"/>
  <c r="R210" i="1" s="1"/>
  <c r="Q210" i="1"/>
  <c r="T210" i="1"/>
  <c r="G210" i="1" s="1"/>
  <c r="I210" i="1" s="1"/>
  <c r="V210" i="1"/>
  <c r="W210" i="1"/>
  <c r="D211" i="1"/>
  <c r="L211" i="1"/>
  <c r="O211" i="1"/>
  <c r="R211" i="1" s="1"/>
  <c r="T211" i="1"/>
  <c r="G211" i="1" s="1"/>
  <c r="I211" i="1" s="1"/>
  <c r="V211" i="1"/>
  <c r="W211" i="1"/>
  <c r="D212" i="1"/>
  <c r="F212" i="1"/>
  <c r="L212" i="1"/>
  <c r="M212" i="1"/>
  <c r="O212" i="1"/>
  <c r="R212" i="1" s="1"/>
  <c r="T212" i="1"/>
  <c r="G212" i="1" s="1"/>
  <c r="H212" i="1" s="1"/>
  <c r="V212" i="1"/>
  <c r="W212" i="1"/>
  <c r="D213" i="1"/>
  <c r="F213" i="1"/>
  <c r="L213" i="1"/>
  <c r="M213" i="1"/>
  <c r="O213" i="1"/>
  <c r="R213" i="1"/>
  <c r="T213" i="1"/>
  <c r="J213" i="1" s="1"/>
  <c r="V213" i="1"/>
  <c r="W213" i="1"/>
  <c r="D214" i="1"/>
  <c r="F214" i="1"/>
  <c r="H214" i="1"/>
  <c r="L214" i="1"/>
  <c r="M214" i="1"/>
  <c r="O214" i="1"/>
  <c r="R214" i="1" s="1"/>
  <c r="T214" i="1"/>
  <c r="N214" i="1" s="1"/>
  <c r="Q214" i="1" s="1"/>
  <c r="V214" i="1"/>
  <c r="W214" i="1"/>
  <c r="D215" i="1"/>
  <c r="F215" i="1"/>
  <c r="L215" i="1"/>
  <c r="M215" i="1"/>
  <c r="O215" i="1"/>
  <c r="R215" i="1" s="1"/>
  <c r="T215" i="1"/>
  <c r="G215" i="1" s="1"/>
  <c r="V215" i="1"/>
  <c r="W215" i="1"/>
  <c r="D216" i="1"/>
  <c r="F216" i="1"/>
  <c r="L216" i="1"/>
  <c r="M216" i="1"/>
  <c r="O216" i="1"/>
  <c r="R216" i="1" s="1"/>
  <c r="T216" i="1"/>
  <c r="G216" i="1" s="1"/>
  <c r="V216" i="1"/>
  <c r="W216" i="1"/>
  <c r="D217" i="1"/>
  <c r="F217" i="1"/>
  <c r="L217" i="1"/>
  <c r="M217" i="1"/>
  <c r="N217" i="1"/>
  <c r="Q217" i="1" s="1"/>
  <c r="O217" i="1"/>
  <c r="R217" i="1"/>
  <c r="T217" i="1"/>
  <c r="J217" i="1" s="1"/>
  <c r="V217" i="1"/>
  <c r="W217" i="1"/>
  <c r="D218" i="1"/>
  <c r="F218" i="1"/>
  <c r="H218" i="1"/>
  <c r="L218" i="1"/>
  <c r="M218" i="1"/>
  <c r="O218" i="1"/>
  <c r="R218" i="1" s="1"/>
  <c r="T218" i="1"/>
  <c r="V218" i="1"/>
  <c r="W218" i="1"/>
  <c r="D219" i="1"/>
  <c r="F219" i="1"/>
  <c r="L219" i="1"/>
  <c r="M219" i="1"/>
  <c r="O219" i="1"/>
  <c r="R219" i="1" s="1"/>
  <c r="T219" i="1"/>
  <c r="J219" i="1" s="1"/>
  <c r="V219" i="1"/>
  <c r="W219" i="1"/>
  <c r="D220" i="1"/>
  <c r="F220" i="1"/>
  <c r="L220" i="1"/>
  <c r="M220" i="1"/>
  <c r="O220" i="1"/>
  <c r="R220" i="1" s="1"/>
  <c r="T220" i="1"/>
  <c r="N220" i="1" s="1"/>
  <c r="Q220" i="1" s="1"/>
  <c r="V220" i="1"/>
  <c r="W220" i="1"/>
  <c r="D221" i="1"/>
  <c r="F221" i="1"/>
  <c r="L221" i="1"/>
  <c r="M221" i="1"/>
  <c r="O221" i="1"/>
  <c r="R221" i="1" s="1"/>
  <c r="T221" i="1"/>
  <c r="G221" i="1" s="1"/>
  <c r="V221" i="1"/>
  <c r="W221" i="1"/>
  <c r="D222" i="1"/>
  <c r="F222" i="1"/>
  <c r="L222" i="1"/>
  <c r="M222" i="1"/>
  <c r="O222" i="1"/>
  <c r="R222" i="1" s="1"/>
  <c r="T222" i="1"/>
  <c r="G222" i="1" s="1"/>
  <c r="V222" i="1"/>
  <c r="W222" i="1"/>
  <c r="D223" i="1"/>
  <c r="F223" i="1"/>
  <c r="L223" i="1"/>
  <c r="M223" i="1"/>
  <c r="O223" i="1"/>
  <c r="R223" i="1" s="1"/>
  <c r="T223" i="1"/>
  <c r="J223" i="1" s="1"/>
  <c r="V223" i="1"/>
  <c r="W223" i="1"/>
  <c r="D224" i="1"/>
  <c r="F224" i="1"/>
  <c r="L224" i="1"/>
  <c r="M224" i="1"/>
  <c r="O224" i="1"/>
  <c r="R224" i="1" s="1"/>
  <c r="T224" i="1"/>
  <c r="N224" i="1" s="1"/>
  <c r="Q224" i="1" s="1"/>
  <c r="V224" i="1"/>
  <c r="W224" i="1"/>
  <c r="D225" i="1"/>
  <c r="F225" i="1"/>
  <c r="L225" i="1"/>
  <c r="M225" i="1"/>
  <c r="O225" i="1"/>
  <c r="R225" i="1" s="1"/>
  <c r="T225" i="1"/>
  <c r="G225" i="1" s="1"/>
  <c r="V225" i="1"/>
  <c r="W225" i="1"/>
  <c r="D226" i="1"/>
  <c r="F226" i="1"/>
  <c r="L226" i="1"/>
  <c r="M226" i="1"/>
  <c r="O226" i="1"/>
  <c r="R226" i="1" s="1"/>
  <c r="T226" i="1"/>
  <c r="G226" i="1" s="1"/>
  <c r="V226" i="1"/>
  <c r="W226" i="1"/>
  <c r="D227" i="1"/>
  <c r="F227" i="1"/>
  <c r="L227" i="1"/>
  <c r="M227" i="1"/>
  <c r="O227" i="1"/>
  <c r="R227" i="1" s="1"/>
  <c r="T227" i="1"/>
  <c r="J227" i="1" s="1"/>
  <c r="V227" i="1"/>
  <c r="W227" i="1"/>
  <c r="D228" i="1"/>
  <c r="F228" i="1"/>
  <c r="L228" i="1"/>
  <c r="M228" i="1"/>
  <c r="O228" i="1"/>
  <c r="R228" i="1" s="1"/>
  <c r="T228" i="1"/>
  <c r="N228" i="1" s="1"/>
  <c r="Q228" i="1" s="1"/>
  <c r="V228" i="1"/>
  <c r="W228" i="1"/>
  <c r="D229" i="1"/>
  <c r="F229" i="1"/>
  <c r="H229" i="1"/>
  <c r="L229" i="1"/>
  <c r="M229" i="1"/>
  <c r="N229" i="1"/>
  <c r="Q229" i="1" s="1"/>
  <c r="O229" i="1"/>
  <c r="R229" i="1"/>
  <c r="T229" i="1"/>
  <c r="J229" i="1" s="1"/>
  <c r="V229" i="1"/>
  <c r="W229" i="1"/>
  <c r="D230" i="1"/>
  <c r="F230" i="1"/>
  <c r="G230" i="1"/>
  <c r="H230" i="1" s="1"/>
  <c r="L230" i="1"/>
  <c r="M230" i="1"/>
  <c r="N230" i="1"/>
  <c r="Q230" i="1" s="1"/>
  <c r="O230" i="1"/>
  <c r="R230" i="1"/>
  <c r="T230" i="1"/>
  <c r="J230" i="1" s="1"/>
  <c r="V230" i="1"/>
  <c r="W230" i="1"/>
  <c r="D231" i="1"/>
  <c r="F231" i="1"/>
  <c r="L231" i="1"/>
  <c r="M231" i="1"/>
  <c r="O231" i="1"/>
  <c r="R231" i="1" s="1"/>
  <c r="T231" i="1"/>
  <c r="N231" i="1" s="1"/>
  <c r="Q231" i="1" s="1"/>
  <c r="V231" i="1"/>
  <c r="W231" i="1"/>
  <c r="D232" i="1"/>
  <c r="F232" i="1"/>
  <c r="L232" i="1"/>
  <c r="M232" i="1"/>
  <c r="O232" i="1"/>
  <c r="R232" i="1" s="1"/>
  <c r="T232" i="1"/>
  <c r="G232" i="1" s="1"/>
  <c r="V232" i="1"/>
  <c r="W232" i="1"/>
  <c r="D233" i="1"/>
  <c r="O233" i="1"/>
  <c r="R233" i="1" s="1"/>
  <c r="T233" i="1"/>
  <c r="P233" i="1" s="1"/>
  <c r="S233" i="1" s="1"/>
  <c r="V233" i="1"/>
  <c r="W233" i="1"/>
  <c r="D234" i="1"/>
  <c r="F234" i="1"/>
  <c r="L234" i="1"/>
  <c r="M234" i="1"/>
  <c r="O234" i="1"/>
  <c r="R234" i="1" s="1"/>
  <c r="T234" i="1"/>
  <c r="N234" i="1" s="1"/>
  <c r="Q234" i="1" s="1"/>
  <c r="V234" i="1"/>
  <c r="W234" i="1"/>
  <c r="D235" i="1"/>
  <c r="F235" i="1"/>
  <c r="L235" i="1"/>
  <c r="M235" i="1"/>
  <c r="O235" i="1"/>
  <c r="R235" i="1" s="1"/>
  <c r="T235" i="1"/>
  <c r="G235" i="1" s="1"/>
  <c r="V235" i="1"/>
  <c r="W235" i="1"/>
  <c r="D236" i="1"/>
  <c r="F236" i="1"/>
  <c r="L236" i="1"/>
  <c r="M236" i="1"/>
  <c r="O236" i="1"/>
  <c r="R236" i="1" s="1"/>
  <c r="T236" i="1"/>
  <c r="G236" i="1" s="1"/>
  <c r="V236" i="1"/>
  <c r="W236" i="1"/>
  <c r="D237" i="1"/>
  <c r="F237" i="1"/>
  <c r="L237" i="1"/>
  <c r="M237" i="1"/>
  <c r="O237" i="1"/>
  <c r="R237" i="1" s="1"/>
  <c r="T237" i="1"/>
  <c r="J237" i="1" s="1"/>
  <c r="V237" i="1"/>
  <c r="W237" i="1"/>
  <c r="D238" i="1"/>
  <c r="F238" i="1"/>
  <c r="L238" i="1"/>
  <c r="M238" i="1"/>
  <c r="O238" i="1"/>
  <c r="R238" i="1" s="1"/>
  <c r="T238" i="1"/>
  <c r="N238" i="1" s="1"/>
  <c r="Q238" i="1" s="1"/>
  <c r="V238" i="1"/>
  <c r="W238" i="1"/>
  <c r="D239" i="1"/>
  <c r="F239" i="1"/>
  <c r="L239" i="1"/>
  <c r="M239" i="1"/>
  <c r="O239" i="1"/>
  <c r="R239" i="1" s="1"/>
  <c r="T239" i="1"/>
  <c r="N239" i="1" s="1"/>
  <c r="Q239" i="1" s="1"/>
  <c r="V239" i="1"/>
  <c r="W239" i="1"/>
  <c r="D240" i="1"/>
  <c r="F240" i="1"/>
  <c r="L240" i="1"/>
  <c r="M240" i="1"/>
  <c r="O240" i="1"/>
  <c r="R240" i="1" s="1"/>
  <c r="T240" i="1"/>
  <c r="G240" i="1" s="1"/>
  <c r="V240" i="1"/>
  <c r="W240" i="1"/>
  <c r="D241" i="1"/>
  <c r="F241" i="1"/>
  <c r="J241" i="1"/>
  <c r="L241" i="1"/>
  <c r="M241" i="1"/>
  <c r="O241" i="1"/>
  <c r="R241" i="1" s="1"/>
  <c r="T241" i="1"/>
  <c r="G241" i="1" s="1"/>
  <c r="V241" i="1"/>
  <c r="W241" i="1"/>
  <c r="D242" i="1"/>
  <c r="F242" i="1"/>
  <c r="L242" i="1"/>
  <c r="M242" i="1"/>
  <c r="N242" i="1"/>
  <c r="Q242" i="1" s="1"/>
  <c r="O242" i="1"/>
  <c r="R242" i="1"/>
  <c r="T242" i="1"/>
  <c r="J242" i="1" s="1"/>
  <c r="V242" i="1"/>
  <c r="W242" i="1"/>
  <c r="D243" i="1"/>
  <c r="F243" i="1"/>
  <c r="L243" i="1"/>
  <c r="M243" i="1"/>
  <c r="O243" i="1"/>
  <c r="R243" i="1" s="1"/>
  <c r="T243" i="1"/>
  <c r="N243" i="1" s="1"/>
  <c r="Q243" i="1" s="1"/>
  <c r="V243" i="1"/>
  <c r="W243" i="1"/>
  <c r="D244" i="1"/>
  <c r="F244" i="1"/>
  <c r="L244" i="1"/>
  <c r="M244" i="1"/>
  <c r="O244" i="1"/>
  <c r="R244" i="1" s="1"/>
  <c r="T244" i="1"/>
  <c r="G244" i="1" s="1"/>
  <c r="V244" i="1"/>
  <c r="W244" i="1"/>
  <c r="D245" i="1"/>
  <c r="F245" i="1"/>
  <c r="J245" i="1"/>
  <c r="L245" i="1"/>
  <c r="M245" i="1"/>
  <c r="N245" i="1"/>
  <c r="Q245" i="1" s="1"/>
  <c r="O245" i="1"/>
  <c r="R245" i="1" s="1"/>
  <c r="T245" i="1"/>
  <c r="G245" i="1" s="1"/>
  <c r="V245" i="1"/>
  <c r="W245" i="1"/>
  <c r="D246" i="1"/>
  <c r="F246" i="1"/>
  <c r="H246" i="1"/>
  <c r="L246" i="1"/>
  <c r="M246" i="1"/>
  <c r="O246" i="1"/>
  <c r="R246" i="1" s="1"/>
  <c r="T246" i="1"/>
  <c r="V246" i="1"/>
  <c r="W246" i="1"/>
  <c r="D247" i="1"/>
  <c r="F247" i="1"/>
  <c r="H247" i="1"/>
  <c r="L247" i="1"/>
  <c r="M247" i="1"/>
  <c r="O247" i="1"/>
  <c r="R247" i="1" s="1"/>
  <c r="T247" i="1"/>
  <c r="N247" i="1" s="1"/>
  <c r="Q247" i="1" s="1"/>
  <c r="V247" i="1"/>
  <c r="W247" i="1"/>
  <c r="D248" i="1"/>
  <c r="F248" i="1"/>
  <c r="L248" i="1"/>
  <c r="M248" i="1"/>
  <c r="O248" i="1"/>
  <c r="R248" i="1" s="1"/>
  <c r="T248" i="1"/>
  <c r="G248" i="1" s="1"/>
  <c r="V248" i="1"/>
  <c r="W248" i="1"/>
  <c r="D249" i="1"/>
  <c r="F249" i="1"/>
  <c r="J249" i="1"/>
  <c r="L249" i="1"/>
  <c r="M249" i="1"/>
  <c r="N249" i="1"/>
  <c r="Q249" i="1" s="1"/>
  <c r="O249" i="1"/>
  <c r="R249" i="1" s="1"/>
  <c r="T249" i="1"/>
  <c r="G249" i="1" s="1"/>
  <c r="V249" i="1"/>
  <c r="W249" i="1"/>
  <c r="D250" i="1"/>
  <c r="F250" i="1"/>
  <c r="G250" i="1"/>
  <c r="H250" i="1" s="1"/>
  <c r="J250" i="1"/>
  <c r="L250" i="1"/>
  <c r="M250" i="1"/>
  <c r="N250" i="1"/>
  <c r="Q250" i="1" s="1"/>
  <c r="O250" i="1"/>
  <c r="R250" i="1" s="1"/>
  <c r="T250" i="1"/>
  <c r="P250" i="1" s="1"/>
  <c r="S250" i="1" s="1"/>
  <c r="V250" i="1"/>
  <c r="W250" i="1"/>
  <c r="D251" i="1"/>
  <c r="F251" i="1"/>
  <c r="L251" i="1"/>
  <c r="M251" i="1"/>
  <c r="N251" i="1"/>
  <c r="Q251" i="1" s="1"/>
  <c r="O251" i="1"/>
  <c r="R251" i="1"/>
  <c r="T251" i="1"/>
  <c r="J251" i="1" s="1"/>
  <c r="V251" i="1"/>
  <c r="W251" i="1"/>
  <c r="D252" i="1"/>
  <c r="F252" i="1"/>
  <c r="H252" i="1"/>
  <c r="L252" i="1"/>
  <c r="M252" i="1"/>
  <c r="N252" i="1"/>
  <c r="Q252" i="1" s="1"/>
  <c r="O252" i="1"/>
  <c r="R252" i="1" s="1"/>
  <c r="T252" i="1"/>
  <c r="V252" i="1"/>
  <c r="W252" i="1"/>
  <c r="D253" i="1"/>
  <c r="F253" i="1"/>
  <c r="L253" i="1"/>
  <c r="M253" i="1"/>
  <c r="O253" i="1"/>
  <c r="R253" i="1" s="1"/>
  <c r="T253" i="1"/>
  <c r="J253" i="1" s="1"/>
  <c r="V253" i="1"/>
  <c r="W253" i="1"/>
  <c r="D254" i="1"/>
  <c r="F254" i="1"/>
  <c r="L254" i="1"/>
  <c r="M254" i="1"/>
  <c r="O254" i="1"/>
  <c r="R254" i="1" s="1"/>
  <c r="T254" i="1"/>
  <c r="N254" i="1" s="1"/>
  <c r="Q254" i="1" s="1"/>
  <c r="V254" i="1"/>
  <c r="W254" i="1"/>
  <c r="D255" i="1"/>
  <c r="F255" i="1"/>
  <c r="L255" i="1"/>
  <c r="M255" i="1"/>
  <c r="O255" i="1"/>
  <c r="R255" i="1" s="1"/>
  <c r="T255" i="1"/>
  <c r="G255" i="1" s="1"/>
  <c r="V255" i="1"/>
  <c r="W255" i="1"/>
  <c r="D256" i="1"/>
  <c r="F256" i="1"/>
  <c r="L256" i="1"/>
  <c r="M256" i="1"/>
  <c r="N256" i="1"/>
  <c r="Q256" i="1" s="1"/>
  <c r="O256" i="1"/>
  <c r="R256" i="1" s="1"/>
  <c r="T256" i="1"/>
  <c r="G256" i="1" s="1"/>
  <c r="V256" i="1"/>
  <c r="W256" i="1"/>
  <c r="D257" i="1"/>
  <c r="F257" i="1"/>
  <c r="L257" i="1"/>
  <c r="M257" i="1"/>
  <c r="O257" i="1"/>
  <c r="R257" i="1" s="1"/>
  <c r="T257" i="1"/>
  <c r="J257" i="1" s="1"/>
  <c r="V257" i="1"/>
  <c r="W257" i="1"/>
  <c r="D258" i="1"/>
  <c r="F258" i="1"/>
  <c r="H258" i="1"/>
  <c r="J258" i="1"/>
  <c r="L258" i="1"/>
  <c r="M258" i="1"/>
  <c r="O258" i="1"/>
  <c r="R258" i="1" s="1"/>
  <c r="T258" i="1"/>
  <c r="V258" i="1"/>
  <c r="W258" i="1"/>
  <c r="D259" i="1"/>
  <c r="F259" i="1"/>
  <c r="L259" i="1"/>
  <c r="M259" i="1"/>
  <c r="N259" i="1"/>
  <c r="Q259" i="1" s="1"/>
  <c r="O259" i="1"/>
  <c r="R259" i="1"/>
  <c r="T259" i="1"/>
  <c r="J259" i="1" s="1"/>
  <c r="V259" i="1"/>
  <c r="W259" i="1"/>
  <c r="D260" i="1"/>
  <c r="F260" i="1"/>
  <c r="L260" i="1"/>
  <c r="M260" i="1"/>
  <c r="O260" i="1"/>
  <c r="R260" i="1" s="1"/>
  <c r="T260" i="1"/>
  <c r="N260" i="1" s="1"/>
  <c r="Q260" i="1" s="1"/>
  <c r="V260" i="1"/>
  <c r="W260" i="1"/>
  <c r="D261" i="1"/>
  <c r="F261" i="1"/>
  <c r="L261" i="1"/>
  <c r="M261" i="1"/>
  <c r="O261" i="1"/>
  <c r="R261" i="1" s="1"/>
  <c r="T261" i="1"/>
  <c r="G261" i="1" s="1"/>
  <c r="V261" i="1"/>
  <c r="W261" i="1"/>
  <c r="D262" i="1"/>
  <c r="F262" i="1"/>
  <c r="J262" i="1"/>
  <c r="L262" i="1"/>
  <c r="M262" i="1"/>
  <c r="O262" i="1"/>
  <c r="R262" i="1" s="1"/>
  <c r="T262" i="1"/>
  <c r="G262" i="1" s="1"/>
  <c r="V262" i="1"/>
  <c r="W262" i="1"/>
  <c r="D263" i="1"/>
  <c r="J263" i="1"/>
  <c r="O263" i="1"/>
  <c r="R263" i="1" s="1"/>
  <c r="T263" i="1"/>
  <c r="G263" i="1" s="1"/>
  <c r="V263" i="1"/>
  <c r="W263" i="1"/>
  <c r="D264" i="1"/>
  <c r="F264" i="1"/>
  <c r="L264" i="1"/>
  <c r="M264" i="1"/>
  <c r="O264" i="1"/>
  <c r="R264" i="1" s="1"/>
  <c r="T264" i="1"/>
  <c r="G264" i="1" s="1"/>
  <c r="V264" i="1"/>
  <c r="W264" i="1"/>
  <c r="D265" i="1"/>
  <c r="O265" i="1"/>
  <c r="R265" i="1" s="1"/>
  <c r="T265" i="1"/>
  <c r="P265" i="1" s="1"/>
  <c r="S265" i="1" s="1"/>
  <c r="V265" i="1"/>
  <c r="W265" i="1"/>
  <c r="D266" i="1"/>
  <c r="F266" i="1"/>
  <c r="L266" i="1"/>
  <c r="M266" i="1"/>
  <c r="O266" i="1"/>
  <c r="R266" i="1" s="1"/>
  <c r="T266" i="1"/>
  <c r="N266" i="1" s="1"/>
  <c r="Q266" i="1" s="1"/>
  <c r="V266" i="1"/>
  <c r="W266" i="1"/>
  <c r="D267" i="1"/>
  <c r="F267" i="1"/>
  <c r="L267" i="1"/>
  <c r="M267" i="1"/>
  <c r="O267" i="1"/>
  <c r="R267" i="1" s="1"/>
  <c r="T267" i="1"/>
  <c r="G267" i="1" s="1"/>
  <c r="V267" i="1"/>
  <c r="W267" i="1"/>
  <c r="D268" i="1"/>
  <c r="G268" i="1"/>
  <c r="H268" i="1" s="1"/>
  <c r="N268" i="1"/>
  <c r="Q268" i="1" s="1"/>
  <c r="O268" i="1"/>
  <c r="R268" i="1"/>
  <c r="T268" i="1"/>
  <c r="P268" i="1" s="1"/>
  <c r="S268" i="1" s="1"/>
  <c r="V268" i="1"/>
  <c r="W268" i="1"/>
  <c r="D269" i="1"/>
  <c r="O269" i="1"/>
  <c r="R269" i="1" s="1"/>
  <c r="T269" i="1"/>
  <c r="P269" i="1" s="1"/>
  <c r="S269" i="1" s="1"/>
  <c r="V269" i="1"/>
  <c r="W269" i="1"/>
  <c r="D270" i="1"/>
  <c r="G270" i="1"/>
  <c r="H270" i="1" s="1"/>
  <c r="N270" i="1"/>
  <c r="Q270" i="1" s="1"/>
  <c r="O270" i="1"/>
  <c r="R270" i="1"/>
  <c r="T270" i="1"/>
  <c r="P270" i="1" s="1"/>
  <c r="S270" i="1" s="1"/>
  <c r="V270" i="1"/>
  <c r="W270" i="1"/>
  <c r="D271" i="1"/>
  <c r="O271" i="1"/>
  <c r="R271" i="1" s="1"/>
  <c r="T271" i="1"/>
  <c r="P271" i="1" s="1"/>
  <c r="S271" i="1" s="1"/>
  <c r="V271" i="1"/>
  <c r="W271" i="1"/>
  <c r="D272" i="1"/>
  <c r="G272" i="1"/>
  <c r="H272" i="1" s="1"/>
  <c r="N272" i="1"/>
  <c r="Q272" i="1" s="1"/>
  <c r="O272" i="1"/>
  <c r="R272" i="1"/>
  <c r="T272" i="1"/>
  <c r="P272" i="1" s="1"/>
  <c r="S272" i="1" s="1"/>
  <c r="V272" i="1"/>
  <c r="W272" i="1"/>
  <c r="D273" i="1"/>
  <c r="F273" i="1"/>
  <c r="L273" i="1"/>
  <c r="M273" i="1"/>
  <c r="O273" i="1"/>
  <c r="R273" i="1" s="1"/>
  <c r="T273" i="1"/>
  <c r="N273" i="1" s="1"/>
  <c r="Q273" i="1" s="1"/>
  <c r="V273" i="1"/>
  <c r="W273" i="1"/>
  <c r="D274" i="1"/>
  <c r="O274" i="1"/>
  <c r="R274" i="1" s="1"/>
  <c r="T274" i="1"/>
  <c r="P274" i="1" s="1"/>
  <c r="S274" i="1" s="1"/>
  <c r="V274" i="1"/>
  <c r="W274" i="1"/>
  <c r="D275" i="1"/>
  <c r="F275" i="1"/>
  <c r="L275" i="1"/>
  <c r="M275" i="1"/>
  <c r="N275" i="1"/>
  <c r="Q275" i="1" s="1"/>
  <c r="O275" i="1"/>
  <c r="R275" i="1"/>
  <c r="T275" i="1"/>
  <c r="J275" i="1" s="1"/>
  <c r="V275" i="1"/>
  <c r="W275" i="1"/>
  <c r="D276" i="1"/>
  <c r="O276" i="1"/>
  <c r="R276" i="1" s="1"/>
  <c r="P276" i="1"/>
  <c r="S276" i="1" s="1"/>
  <c r="T276" i="1"/>
  <c r="J276" i="1" s="1"/>
  <c r="V276" i="1"/>
  <c r="W276" i="1"/>
  <c r="D277" i="1"/>
  <c r="F277" i="1"/>
  <c r="L277" i="1"/>
  <c r="M277" i="1"/>
  <c r="O277" i="1"/>
  <c r="R277" i="1" s="1"/>
  <c r="T277" i="1"/>
  <c r="P277" i="1" s="1"/>
  <c r="S277" i="1" s="1"/>
  <c r="V277" i="1"/>
  <c r="W277" i="1"/>
  <c r="D278" i="1"/>
  <c r="F278" i="1"/>
  <c r="J278" i="1"/>
  <c r="L278" i="1"/>
  <c r="M278" i="1"/>
  <c r="N278" i="1"/>
  <c r="Q278" i="1" s="1"/>
  <c r="O278" i="1"/>
  <c r="R278" i="1" s="1"/>
  <c r="T278" i="1"/>
  <c r="G278" i="1" s="1"/>
  <c r="V278" i="1"/>
  <c r="W278" i="1"/>
  <c r="D279" i="1"/>
  <c r="F279" i="1"/>
  <c r="L279" i="1"/>
  <c r="M279" i="1"/>
  <c r="O279" i="1"/>
  <c r="R279" i="1" s="1"/>
  <c r="T279" i="1"/>
  <c r="G279" i="1" s="1"/>
  <c r="V279" i="1"/>
  <c r="W279" i="1"/>
  <c r="D280" i="1"/>
  <c r="F280" i="1"/>
  <c r="L280" i="1"/>
  <c r="M280" i="1"/>
  <c r="O280" i="1"/>
  <c r="R280" i="1"/>
  <c r="T280" i="1"/>
  <c r="N280" i="1" s="1"/>
  <c r="Q280" i="1" s="1"/>
  <c r="V280" i="1"/>
  <c r="W280" i="1"/>
  <c r="D281" i="1"/>
  <c r="F281" i="1"/>
  <c r="L281" i="1"/>
  <c r="M281" i="1"/>
  <c r="O281" i="1"/>
  <c r="R281" i="1" s="1"/>
  <c r="T281" i="1"/>
  <c r="G281" i="1" s="1"/>
  <c r="V281" i="1"/>
  <c r="W281" i="1"/>
  <c r="D282" i="1"/>
  <c r="F282" i="1"/>
  <c r="H282" i="1"/>
  <c r="L282" i="1"/>
  <c r="M282" i="1"/>
  <c r="O282" i="1"/>
  <c r="R282" i="1"/>
  <c r="T282" i="1"/>
  <c r="N282" i="1" s="1"/>
  <c r="Q282" i="1" s="1"/>
  <c r="V282" i="1"/>
  <c r="W282" i="1"/>
  <c r="D283" i="1"/>
  <c r="F283" i="1"/>
  <c r="G283" i="1"/>
  <c r="H283" i="1" s="1"/>
  <c r="O283" i="1"/>
  <c r="R283" i="1" s="1"/>
  <c r="T283" i="1"/>
  <c r="V283" i="1"/>
  <c r="W283" i="1"/>
  <c r="D284" i="1"/>
  <c r="F284" i="1"/>
  <c r="L284" i="1"/>
  <c r="M284" i="1"/>
  <c r="N284" i="1"/>
  <c r="Q284" i="1" s="1"/>
  <c r="O284" i="1"/>
  <c r="R284" i="1"/>
  <c r="T284" i="1"/>
  <c r="J284" i="1" s="1"/>
  <c r="V284" i="1"/>
  <c r="W284" i="1"/>
  <c r="D285" i="1"/>
  <c r="F285" i="1"/>
  <c r="L285" i="1"/>
  <c r="M285" i="1"/>
  <c r="O285" i="1"/>
  <c r="R285" i="1" s="1"/>
  <c r="T285" i="1"/>
  <c r="N285" i="1" s="1"/>
  <c r="Q285" i="1" s="1"/>
  <c r="V285" i="1"/>
  <c r="W285" i="1"/>
  <c r="D286" i="1"/>
  <c r="F286" i="1"/>
  <c r="L286" i="1"/>
  <c r="M286" i="1"/>
  <c r="O286" i="1"/>
  <c r="R286" i="1" s="1"/>
  <c r="T286" i="1"/>
  <c r="G286" i="1" s="1"/>
  <c r="V286" i="1"/>
  <c r="W286" i="1"/>
  <c r="N113" i="1" l="1"/>
  <c r="Q113" i="1" s="1"/>
  <c r="N98" i="1"/>
  <c r="Q98" i="1" s="1"/>
  <c r="J66" i="1"/>
  <c r="G77" i="3"/>
  <c r="N77" i="3"/>
  <c r="Q77" i="3" s="1"/>
  <c r="J77" i="3"/>
  <c r="J65" i="3"/>
  <c r="G61" i="3"/>
  <c r="I61" i="3" s="1"/>
  <c r="J61" i="3"/>
  <c r="N61" i="3"/>
  <c r="Q61" i="3" s="1"/>
  <c r="J26" i="3"/>
  <c r="N26" i="3"/>
  <c r="Q26" i="3" s="1"/>
  <c r="J148" i="1"/>
  <c r="I98" i="1"/>
  <c r="J78" i="1"/>
  <c r="J28" i="1"/>
  <c r="N178" i="2"/>
  <c r="Q178" i="2" s="1"/>
  <c r="J178" i="2"/>
  <c r="P178" i="2"/>
  <c r="S178" i="2" s="1"/>
  <c r="G129" i="2"/>
  <c r="J129" i="2"/>
  <c r="N129" i="2"/>
  <c r="Q129" i="2" s="1"/>
  <c r="G274" i="1"/>
  <c r="J272" i="1"/>
  <c r="J268" i="1"/>
  <c r="N265" i="1"/>
  <c r="Q265" i="1" s="1"/>
  <c r="N241" i="1"/>
  <c r="Q241" i="1" s="1"/>
  <c r="G239" i="1"/>
  <c r="H239" i="1" s="1"/>
  <c r="N237" i="1"/>
  <c r="Q237" i="1" s="1"/>
  <c r="J236" i="1"/>
  <c r="N233" i="1"/>
  <c r="Q233" i="1" s="1"/>
  <c r="N227" i="1"/>
  <c r="Q227" i="1" s="1"/>
  <c r="J226" i="1"/>
  <c r="N223" i="1"/>
  <c r="Q223" i="1" s="1"/>
  <c r="J222" i="1"/>
  <c r="N219" i="1"/>
  <c r="Q219" i="1" s="1"/>
  <c r="J218" i="1"/>
  <c r="N211" i="1"/>
  <c r="Q211" i="1" s="1"/>
  <c r="J204" i="1"/>
  <c r="J190" i="1"/>
  <c r="J188" i="1"/>
  <c r="P160" i="1"/>
  <c r="S160" i="1" s="1"/>
  <c r="J152" i="1"/>
  <c r="G142" i="1"/>
  <c r="G135" i="1"/>
  <c r="H135" i="1" s="1"/>
  <c r="G133" i="1"/>
  <c r="H133" i="1" s="1"/>
  <c r="G128" i="1"/>
  <c r="J118" i="1"/>
  <c r="V112" i="1"/>
  <c r="N106" i="1"/>
  <c r="Q106" i="1" s="1"/>
  <c r="I106" i="1"/>
  <c r="N101" i="1"/>
  <c r="Q101" i="1" s="1"/>
  <c r="G101" i="1"/>
  <c r="J92" i="1"/>
  <c r="G85" i="1"/>
  <c r="H85" i="1" s="1"/>
  <c r="H82" i="1"/>
  <c r="G75" i="1"/>
  <c r="G68" i="1"/>
  <c r="H68" i="1" s="1"/>
  <c r="J62" i="1"/>
  <c r="G44" i="1"/>
  <c r="N44" i="1"/>
  <c r="Q44" i="1" s="1"/>
  <c r="J44" i="1"/>
  <c r="G40" i="1"/>
  <c r="J40" i="1"/>
  <c r="G183" i="2"/>
  <c r="P183" i="2"/>
  <c r="S183" i="2" s="1"/>
  <c r="G178" i="2"/>
  <c r="J147" i="2"/>
  <c r="N147" i="2"/>
  <c r="Q147" i="2" s="1"/>
  <c r="J123" i="2"/>
  <c r="G118" i="2"/>
  <c r="P118" i="2"/>
  <c r="S118" i="2" s="1"/>
  <c r="G47" i="2"/>
  <c r="P47" i="2"/>
  <c r="S47" i="2" s="1"/>
  <c r="G34" i="2"/>
  <c r="N34" i="2"/>
  <c r="Q34" i="2" s="1"/>
  <c r="J34" i="2"/>
  <c r="J11" i="2"/>
  <c r="N11" i="2"/>
  <c r="Q11" i="2" s="1"/>
  <c r="G70" i="3"/>
  <c r="P70" i="3"/>
  <c r="S70" i="3" s="1"/>
  <c r="G69" i="3"/>
  <c r="I69" i="3" s="1"/>
  <c r="J69" i="3"/>
  <c r="N69" i="3"/>
  <c r="Q69" i="3" s="1"/>
  <c r="G36" i="3"/>
  <c r="P36" i="3"/>
  <c r="S36" i="3" s="1"/>
  <c r="J30" i="3"/>
  <c r="N30" i="3"/>
  <c r="Q30" i="3" s="1"/>
  <c r="J14" i="3"/>
  <c r="N14" i="3"/>
  <c r="Q14" i="3" s="1"/>
  <c r="J82" i="1"/>
  <c r="J8" i="1"/>
  <c r="G8" i="1"/>
  <c r="G160" i="2"/>
  <c r="N160" i="2"/>
  <c r="Q160" i="2" s="1"/>
  <c r="J160" i="2"/>
  <c r="J279" i="1"/>
  <c r="J265" i="1"/>
  <c r="P252" i="1"/>
  <c r="S252" i="1" s="1"/>
  <c r="N236" i="1"/>
  <c r="Q236" i="1" s="1"/>
  <c r="J233" i="1"/>
  <c r="N226" i="1"/>
  <c r="Q226" i="1" s="1"/>
  <c r="N222" i="1"/>
  <c r="Q222" i="1" s="1"/>
  <c r="N218" i="1"/>
  <c r="Q218" i="1" s="1"/>
  <c r="J216" i="1"/>
  <c r="J212" i="1"/>
  <c r="J196" i="1"/>
  <c r="P195" i="1"/>
  <c r="S195" i="1" s="1"/>
  <c r="H190" i="1"/>
  <c r="H188" i="1"/>
  <c r="J186" i="1"/>
  <c r="J180" i="1"/>
  <c r="P175" i="1"/>
  <c r="S175" i="1" s="1"/>
  <c r="J164" i="1"/>
  <c r="J162" i="1"/>
  <c r="J156" i="1"/>
  <c r="J154" i="1"/>
  <c r="J144" i="1"/>
  <c r="J130" i="1"/>
  <c r="J120" i="1"/>
  <c r="P114" i="1"/>
  <c r="S114" i="1" s="1"/>
  <c r="J114" i="1"/>
  <c r="P113" i="1"/>
  <c r="S113" i="1" s="1"/>
  <c r="J113" i="1"/>
  <c r="M112" i="1"/>
  <c r="N109" i="1"/>
  <c r="G109" i="1"/>
  <c r="N95" i="1"/>
  <c r="N92" i="1"/>
  <c r="Q92" i="1" s="1"/>
  <c r="I92" i="1"/>
  <c r="N88" i="1"/>
  <c r="Q88" i="1" s="1"/>
  <c r="H88" i="1"/>
  <c r="N84" i="1"/>
  <c r="Q84" i="1" s="1"/>
  <c r="I84" i="1"/>
  <c r="N80" i="1"/>
  <c r="Q80" i="1" s="1"/>
  <c r="J64" i="1"/>
  <c r="N63" i="1"/>
  <c r="Q63" i="1" s="1"/>
  <c r="J60" i="1"/>
  <c r="N59" i="1"/>
  <c r="Q59" i="1" s="1"/>
  <c r="G48" i="1"/>
  <c r="I48" i="1" s="1"/>
  <c r="J48" i="1"/>
  <c r="W45" i="1"/>
  <c r="V45" i="1"/>
  <c r="L45" i="1"/>
  <c r="J43" i="1"/>
  <c r="N43" i="1"/>
  <c r="Q43" i="1" s="1"/>
  <c r="N39" i="1"/>
  <c r="Q39" i="1" s="1"/>
  <c r="J32" i="1"/>
  <c r="J24" i="1"/>
  <c r="N8" i="1"/>
  <c r="Q8" i="1" s="1"/>
  <c r="G184" i="2"/>
  <c r="J184" i="2"/>
  <c r="J177" i="2"/>
  <c r="P177" i="2"/>
  <c r="S177" i="2" s="1"/>
  <c r="N171" i="2"/>
  <c r="Q171" i="2" s="1"/>
  <c r="G171" i="2"/>
  <c r="P171" i="2"/>
  <c r="S171" i="2" s="1"/>
  <c r="J163" i="2"/>
  <c r="N163" i="2"/>
  <c r="Q163" i="2" s="1"/>
  <c r="J154" i="2"/>
  <c r="G113" i="2"/>
  <c r="J113" i="2"/>
  <c r="N113" i="2"/>
  <c r="Q113" i="2" s="1"/>
  <c r="G62" i="2"/>
  <c r="I62" i="2" s="1"/>
  <c r="N62" i="2"/>
  <c r="Q62" i="2" s="1"/>
  <c r="J62" i="2"/>
  <c r="J18" i="3"/>
  <c r="N18" i="3"/>
  <c r="Q18" i="3" s="1"/>
  <c r="J184" i="1"/>
  <c r="J172" i="1"/>
  <c r="N283" i="1"/>
  <c r="Q283" i="1" s="1"/>
  <c r="N279" i="1"/>
  <c r="Q279" i="1" s="1"/>
  <c r="N274" i="1"/>
  <c r="Q274" i="1" s="1"/>
  <c r="J270" i="1"/>
  <c r="G265" i="1"/>
  <c r="H265" i="1" s="1"/>
  <c r="N262" i="1"/>
  <c r="Q262" i="1" s="1"/>
  <c r="N258" i="1"/>
  <c r="Q258" i="1" s="1"/>
  <c r="N257" i="1"/>
  <c r="Q257" i="1" s="1"/>
  <c r="J256" i="1"/>
  <c r="N253" i="1"/>
  <c r="Q253" i="1" s="1"/>
  <c r="J252" i="1"/>
  <c r="G233" i="1"/>
  <c r="H233" i="1" s="1"/>
  <c r="N216" i="1"/>
  <c r="Q216" i="1" s="1"/>
  <c r="N212" i="1"/>
  <c r="Q212" i="1" s="1"/>
  <c r="I212" i="1"/>
  <c r="P211" i="1"/>
  <c r="S211" i="1" s="1"/>
  <c r="J211" i="1"/>
  <c r="J208" i="1"/>
  <c r="J206" i="1"/>
  <c r="J200" i="1"/>
  <c r="H196" i="1"/>
  <c r="N186" i="1"/>
  <c r="Q186" i="1" s="1"/>
  <c r="J176" i="1"/>
  <c r="J168" i="1"/>
  <c r="J166" i="1"/>
  <c r="N165" i="1"/>
  <c r="Q165" i="1" s="1"/>
  <c r="N162" i="1"/>
  <c r="Q162" i="1" s="1"/>
  <c r="J160" i="1"/>
  <c r="J158" i="1"/>
  <c r="N154" i="1"/>
  <c r="Q154" i="1" s="1"/>
  <c r="N144" i="1"/>
  <c r="Q144" i="1" s="1"/>
  <c r="J140" i="1"/>
  <c r="J138" i="1"/>
  <c r="N137" i="1"/>
  <c r="Q137" i="1" s="1"/>
  <c r="N135" i="1"/>
  <c r="Q135" i="1" s="1"/>
  <c r="G134" i="1"/>
  <c r="H134" i="1" s="1"/>
  <c r="N133" i="1"/>
  <c r="Q133" i="1" s="1"/>
  <c r="N130" i="1"/>
  <c r="Q130" i="1" s="1"/>
  <c r="J124" i="1"/>
  <c r="J122" i="1"/>
  <c r="N121" i="1"/>
  <c r="Q121" i="1" s="1"/>
  <c r="G114" i="1"/>
  <c r="I114" i="1" s="1"/>
  <c r="N111" i="1"/>
  <c r="P111" i="1" s="1"/>
  <c r="S111" i="1" s="1"/>
  <c r="J102" i="1"/>
  <c r="P101" i="1"/>
  <c r="S101" i="1" s="1"/>
  <c r="G99" i="1"/>
  <c r="H99" i="1" s="1"/>
  <c r="J98" i="1"/>
  <c r="P90" i="1"/>
  <c r="S90" i="1" s="1"/>
  <c r="J90" i="1"/>
  <c r="N87" i="1"/>
  <c r="Q87" i="1" s="1"/>
  <c r="G87" i="1"/>
  <c r="P73" i="1"/>
  <c r="S73" i="1" s="1"/>
  <c r="J71" i="1"/>
  <c r="N70" i="1"/>
  <c r="Q70" i="1" s="1"/>
  <c r="P65" i="1"/>
  <c r="S65" i="1" s="1"/>
  <c r="N64" i="1"/>
  <c r="Q64" i="1" s="1"/>
  <c r="J47" i="1"/>
  <c r="N47" i="1"/>
  <c r="Q47" i="1" s="1"/>
  <c r="O45" i="1"/>
  <c r="R45" i="1" s="1"/>
  <c r="N40" i="1"/>
  <c r="Q40" i="1" s="1"/>
  <c r="J18" i="1"/>
  <c r="G188" i="2"/>
  <c r="J188" i="2"/>
  <c r="G180" i="2"/>
  <c r="H180" i="2" s="1"/>
  <c r="J180" i="2"/>
  <c r="J131" i="2"/>
  <c r="J99" i="2"/>
  <c r="P99" i="2"/>
  <c r="S99" i="2" s="1"/>
  <c r="G99" i="2"/>
  <c r="N99" i="2"/>
  <c r="Q99" i="2" s="1"/>
  <c r="J27" i="2"/>
  <c r="N27" i="2"/>
  <c r="Q27" i="2" s="1"/>
  <c r="J22" i="3"/>
  <c r="N22" i="3"/>
  <c r="Q22" i="3" s="1"/>
  <c r="N169" i="2"/>
  <c r="Q169" i="2" s="1"/>
  <c r="G169" i="2"/>
  <c r="J158" i="2"/>
  <c r="G144" i="2"/>
  <c r="J139" i="2"/>
  <c r="J115" i="2"/>
  <c r="H105" i="2"/>
  <c r="I105" i="2"/>
  <c r="J97" i="2"/>
  <c r="N97" i="2"/>
  <c r="Q97" i="2" s="1"/>
  <c r="J91" i="2"/>
  <c r="P91" i="2"/>
  <c r="S91" i="2" s="1"/>
  <c r="J80" i="2"/>
  <c r="G69" i="2"/>
  <c r="N69" i="2"/>
  <c r="Q69" i="2" s="1"/>
  <c r="J69" i="2"/>
  <c r="J52" i="2"/>
  <c r="J37" i="2"/>
  <c r="G37" i="2"/>
  <c r="N37" i="2"/>
  <c r="Q37" i="2" s="1"/>
  <c r="P64" i="3"/>
  <c r="S64" i="3" s="1"/>
  <c r="J64" i="3"/>
  <c r="G51" i="3"/>
  <c r="N51" i="3"/>
  <c r="Q51" i="3" s="1"/>
  <c r="J51" i="3"/>
  <c r="J43" i="3"/>
  <c r="P43" i="3"/>
  <c r="S43" i="3" s="1"/>
  <c r="J41" i="3"/>
  <c r="J34" i="3"/>
  <c r="N34" i="3"/>
  <c r="Q34" i="3" s="1"/>
  <c r="P56" i="1"/>
  <c r="S56" i="1" s="1"/>
  <c r="J46" i="1"/>
  <c r="J42" i="1"/>
  <c r="J12" i="1"/>
  <c r="N11" i="1"/>
  <c r="Q11" i="1" s="1"/>
  <c r="J10" i="1"/>
  <c r="N9" i="1"/>
  <c r="Q9" i="1" s="1"/>
  <c r="J190" i="2"/>
  <c r="N189" i="2"/>
  <c r="Q189" i="2" s="1"/>
  <c r="N175" i="2"/>
  <c r="Q175" i="2" s="1"/>
  <c r="G175" i="2"/>
  <c r="N172" i="2"/>
  <c r="Q172" i="2" s="1"/>
  <c r="I172" i="2"/>
  <c r="N168" i="2"/>
  <c r="Q168" i="2" s="1"/>
  <c r="J162" i="2"/>
  <c r="J146" i="2"/>
  <c r="N142" i="2"/>
  <c r="Q142" i="2" s="1"/>
  <c r="N141" i="2"/>
  <c r="Q141" i="2" s="1"/>
  <c r="H141" i="2"/>
  <c r="N140" i="2"/>
  <c r="Q140" i="2" s="1"/>
  <c r="P122" i="2"/>
  <c r="S122" i="2" s="1"/>
  <c r="J107" i="2"/>
  <c r="J103" i="2"/>
  <c r="G103" i="2"/>
  <c r="P97" i="2"/>
  <c r="S97" i="2" s="1"/>
  <c r="G67" i="2"/>
  <c r="P67" i="2"/>
  <c r="S67" i="2" s="1"/>
  <c r="G61" i="2"/>
  <c r="J61" i="2"/>
  <c r="J54" i="2"/>
  <c r="G51" i="2"/>
  <c r="P51" i="2"/>
  <c r="S51" i="2" s="1"/>
  <c r="N36" i="2"/>
  <c r="Q36" i="2" s="1"/>
  <c r="J36" i="2"/>
  <c r="P36" i="2"/>
  <c r="S36" i="2" s="1"/>
  <c r="N33" i="2"/>
  <c r="Q33" i="2" s="1"/>
  <c r="G33" i="2"/>
  <c r="J33" i="2"/>
  <c r="P33" i="2"/>
  <c r="S33" i="2" s="1"/>
  <c r="P75" i="3"/>
  <c r="S75" i="3" s="1"/>
  <c r="J75" i="3"/>
  <c r="J68" i="3"/>
  <c r="N68" i="3"/>
  <c r="Q68" i="3" s="1"/>
  <c r="J60" i="3"/>
  <c r="N60" i="3"/>
  <c r="Q60" i="3" s="1"/>
  <c r="N56" i="3"/>
  <c r="Q56" i="3" s="1"/>
  <c r="P54" i="3"/>
  <c r="S54" i="3" s="1"/>
  <c r="N48" i="3"/>
  <c r="Q48" i="3" s="1"/>
  <c r="N40" i="3"/>
  <c r="Q40" i="3" s="1"/>
  <c r="G40" i="3"/>
  <c r="J58" i="1"/>
  <c r="J50" i="1"/>
  <c r="J38" i="1"/>
  <c r="J14" i="1"/>
  <c r="P169" i="2"/>
  <c r="S169" i="2" s="1"/>
  <c r="J166" i="2"/>
  <c r="J164" i="2"/>
  <c r="J150" i="2"/>
  <c r="J148" i="2"/>
  <c r="J137" i="2"/>
  <c r="J135" i="2"/>
  <c r="P130" i="2"/>
  <c r="S130" i="2" s="1"/>
  <c r="G121" i="2"/>
  <c r="J121" i="2"/>
  <c r="G106" i="2"/>
  <c r="P106" i="2"/>
  <c r="S106" i="2" s="1"/>
  <c r="J105" i="2"/>
  <c r="P105" i="2"/>
  <c r="S105" i="2" s="1"/>
  <c r="N100" i="2"/>
  <c r="Q100" i="2" s="1"/>
  <c r="J100" i="2"/>
  <c r="P100" i="2"/>
  <c r="S100" i="2" s="1"/>
  <c r="G100" i="2"/>
  <c r="N91" i="2"/>
  <c r="Q91" i="2" s="1"/>
  <c r="G91" i="2"/>
  <c r="G70" i="2"/>
  <c r="I70" i="2" s="1"/>
  <c r="J70" i="2"/>
  <c r="J60" i="2"/>
  <c r="N54" i="2"/>
  <c r="Q54" i="2" s="1"/>
  <c r="G53" i="2"/>
  <c r="J53" i="2"/>
  <c r="N15" i="2"/>
  <c r="Q15" i="2" s="1"/>
  <c r="J45" i="3"/>
  <c r="P45" i="3"/>
  <c r="S45" i="3" s="1"/>
  <c r="G37" i="3"/>
  <c r="I37" i="3" s="1"/>
  <c r="J37" i="3"/>
  <c r="N90" i="2"/>
  <c r="Q90" i="2" s="1"/>
  <c r="H90" i="2"/>
  <c r="J84" i="2"/>
  <c r="N82" i="2"/>
  <c r="Q82" i="2" s="1"/>
  <c r="J78" i="2"/>
  <c r="N77" i="2"/>
  <c r="Q77" i="2" s="1"/>
  <c r="J76" i="2"/>
  <c r="N74" i="2"/>
  <c r="Q74" i="2" s="1"/>
  <c r="J72" i="2"/>
  <c r="J66" i="2"/>
  <c r="N65" i="2"/>
  <c r="Q65" i="2" s="1"/>
  <c r="I65" i="2"/>
  <c r="J58" i="2"/>
  <c r="N57" i="2"/>
  <c r="Q57" i="2" s="1"/>
  <c r="I57" i="2"/>
  <c r="J44" i="2"/>
  <c r="N74" i="3"/>
  <c r="Q74" i="3" s="1"/>
  <c r="G74" i="3"/>
  <c r="J73" i="3"/>
  <c r="J67" i="3"/>
  <c r="J63" i="3"/>
  <c r="J59" i="3"/>
  <c r="N57" i="3"/>
  <c r="Q57" i="3" s="1"/>
  <c r="J127" i="2"/>
  <c r="J119" i="2"/>
  <c r="J111" i="2"/>
  <c r="N102" i="2"/>
  <c r="Q102" i="2" s="1"/>
  <c r="P92" i="2"/>
  <c r="S92" i="2" s="1"/>
  <c r="J92" i="2"/>
  <c r="N86" i="2"/>
  <c r="Q86" i="2" s="1"/>
  <c r="N78" i="2"/>
  <c r="Q78" i="2" s="1"/>
  <c r="J68" i="2"/>
  <c r="N66" i="2"/>
  <c r="Q66" i="2" s="1"/>
  <c r="J64" i="2"/>
  <c r="N58" i="2"/>
  <c r="Q58" i="2" s="1"/>
  <c r="J56" i="2"/>
  <c r="J48" i="2"/>
  <c r="J38" i="2"/>
  <c r="N31" i="2"/>
  <c r="Q31" i="2" s="1"/>
  <c r="P76" i="3"/>
  <c r="S76" i="3" s="1"/>
  <c r="N73" i="3"/>
  <c r="Q73" i="3" s="1"/>
  <c r="H73" i="3"/>
  <c r="J55" i="3"/>
  <c r="J39" i="3"/>
  <c r="J35" i="3"/>
  <c r="H248" i="1"/>
  <c r="I248" i="1"/>
  <c r="H216" i="1"/>
  <c r="I216" i="1"/>
  <c r="H286" i="1"/>
  <c r="I286" i="1"/>
  <c r="H267" i="1"/>
  <c r="I267" i="1"/>
  <c r="H256" i="1"/>
  <c r="I256" i="1"/>
  <c r="H235" i="1"/>
  <c r="I235" i="1"/>
  <c r="H225" i="1"/>
  <c r="I225" i="1"/>
  <c r="H221" i="1"/>
  <c r="I221" i="1"/>
  <c r="H262" i="1"/>
  <c r="I262" i="1"/>
  <c r="H244" i="1"/>
  <c r="I244" i="1"/>
  <c r="H240" i="1"/>
  <c r="I240" i="1"/>
  <c r="H281" i="1"/>
  <c r="I281" i="1"/>
  <c r="I278" i="1"/>
  <c r="H278" i="1"/>
  <c r="H264" i="1"/>
  <c r="I264" i="1"/>
  <c r="H263" i="1"/>
  <c r="I263" i="1"/>
  <c r="H261" i="1"/>
  <c r="I261" i="1"/>
  <c r="H249" i="1"/>
  <c r="I249" i="1"/>
  <c r="H245" i="1"/>
  <c r="I245" i="1"/>
  <c r="H241" i="1"/>
  <c r="I241" i="1"/>
  <c r="H232" i="1"/>
  <c r="I232" i="1"/>
  <c r="H215" i="1"/>
  <c r="I215" i="1"/>
  <c r="I279" i="1"/>
  <c r="H279" i="1"/>
  <c r="H255" i="1"/>
  <c r="I255" i="1"/>
  <c r="H236" i="1"/>
  <c r="I236" i="1"/>
  <c r="H226" i="1"/>
  <c r="I226" i="1"/>
  <c r="H222" i="1"/>
  <c r="I222" i="1"/>
  <c r="J286" i="1"/>
  <c r="P282" i="1"/>
  <c r="S282" i="1" s="1"/>
  <c r="J281" i="1"/>
  <c r="P273" i="1"/>
  <c r="S273" i="1" s="1"/>
  <c r="G273" i="1"/>
  <c r="J267" i="1"/>
  <c r="P266" i="1"/>
  <c r="S266" i="1" s="1"/>
  <c r="G266" i="1"/>
  <c r="J264" i="1"/>
  <c r="P263" i="1"/>
  <c r="S263" i="1" s="1"/>
  <c r="J261" i="1"/>
  <c r="P260" i="1"/>
  <c r="S260" i="1" s="1"/>
  <c r="G260" i="1"/>
  <c r="J255" i="1"/>
  <c r="P254" i="1"/>
  <c r="S254" i="1" s="1"/>
  <c r="G254" i="1"/>
  <c r="J248" i="1"/>
  <c r="P247" i="1"/>
  <c r="S247" i="1" s="1"/>
  <c r="J246" i="1"/>
  <c r="J244" i="1"/>
  <c r="P243" i="1"/>
  <c r="S243" i="1" s="1"/>
  <c r="G243" i="1"/>
  <c r="J240" i="1"/>
  <c r="P239" i="1"/>
  <c r="S239" i="1" s="1"/>
  <c r="P238" i="1"/>
  <c r="S238" i="1" s="1"/>
  <c r="G238" i="1"/>
  <c r="J235" i="1"/>
  <c r="P234" i="1"/>
  <c r="S234" i="1" s="1"/>
  <c r="G234" i="1"/>
  <c r="J232" i="1"/>
  <c r="P231" i="1"/>
  <c r="S231" i="1" s="1"/>
  <c r="G231" i="1"/>
  <c r="P228" i="1"/>
  <c r="S228" i="1" s="1"/>
  <c r="G228" i="1"/>
  <c r="J225" i="1"/>
  <c r="P224" i="1"/>
  <c r="S224" i="1" s="1"/>
  <c r="G224" i="1"/>
  <c r="J221" i="1"/>
  <c r="P220" i="1"/>
  <c r="S220" i="1" s="1"/>
  <c r="G220" i="1"/>
  <c r="J215" i="1"/>
  <c r="P214" i="1"/>
  <c r="S214" i="1" s="1"/>
  <c r="N207" i="1"/>
  <c r="Q207" i="1" s="1"/>
  <c r="G207" i="1"/>
  <c r="H202" i="1"/>
  <c r="N197" i="1"/>
  <c r="Q197" i="1" s="1"/>
  <c r="G197" i="1"/>
  <c r="N191" i="1"/>
  <c r="Q191" i="1" s="1"/>
  <c r="G191" i="1"/>
  <c r="N183" i="1"/>
  <c r="Q183" i="1" s="1"/>
  <c r="G183" i="1"/>
  <c r="N161" i="1"/>
  <c r="Q161" i="1" s="1"/>
  <c r="J161" i="1"/>
  <c r="N157" i="1"/>
  <c r="Q157" i="1" s="1"/>
  <c r="J157" i="1"/>
  <c r="H152" i="1"/>
  <c r="I152" i="1"/>
  <c r="I138" i="1"/>
  <c r="H138" i="1"/>
  <c r="I122" i="1"/>
  <c r="H122" i="1"/>
  <c r="H118" i="1"/>
  <c r="I118" i="1"/>
  <c r="H77" i="1"/>
  <c r="I77" i="1"/>
  <c r="P280" i="1"/>
  <c r="S280" i="1" s="1"/>
  <c r="G280" i="1"/>
  <c r="J277" i="1"/>
  <c r="N286" i="1"/>
  <c r="Q286" i="1" s="1"/>
  <c r="J285" i="1"/>
  <c r="P284" i="1"/>
  <c r="S284" i="1" s="1"/>
  <c r="G284" i="1"/>
  <c r="J283" i="1"/>
  <c r="J282" i="1"/>
  <c r="N281" i="1"/>
  <c r="Q281" i="1" s="1"/>
  <c r="J280" i="1"/>
  <c r="P279" i="1"/>
  <c r="S279" i="1" s="1"/>
  <c r="N277" i="1"/>
  <c r="Q277" i="1" s="1"/>
  <c r="N276" i="1"/>
  <c r="Q276" i="1" s="1"/>
  <c r="G276" i="1"/>
  <c r="P275" i="1"/>
  <c r="S275" i="1" s="1"/>
  <c r="G275" i="1"/>
  <c r="J274" i="1"/>
  <c r="J273" i="1"/>
  <c r="I272" i="1"/>
  <c r="N271" i="1"/>
  <c r="Q271" i="1" s="1"/>
  <c r="G271" i="1"/>
  <c r="I270" i="1"/>
  <c r="N269" i="1"/>
  <c r="Q269" i="1" s="1"/>
  <c r="G269" i="1"/>
  <c r="I268" i="1"/>
  <c r="N267" i="1"/>
  <c r="Q267" i="1" s="1"/>
  <c r="J266" i="1"/>
  <c r="I265" i="1"/>
  <c r="N264" i="1"/>
  <c r="Q264" i="1" s="1"/>
  <c r="N261" i="1"/>
  <c r="Q261" i="1" s="1"/>
  <c r="J260" i="1"/>
  <c r="P259" i="1"/>
  <c r="S259" i="1" s="1"/>
  <c r="G259" i="1"/>
  <c r="P257" i="1"/>
  <c r="S257" i="1" s="1"/>
  <c r="G257" i="1"/>
  <c r="N255" i="1"/>
  <c r="Q255" i="1" s="1"/>
  <c r="J254" i="1"/>
  <c r="P253" i="1"/>
  <c r="S253" i="1" s="1"/>
  <c r="G253" i="1"/>
  <c r="P251" i="1"/>
  <c r="S251" i="1" s="1"/>
  <c r="G251" i="1"/>
  <c r="N248" i="1"/>
  <c r="Q248" i="1" s="1"/>
  <c r="J247" i="1"/>
  <c r="N246" i="1"/>
  <c r="Q246" i="1" s="1"/>
  <c r="N244" i="1"/>
  <c r="Q244" i="1" s="1"/>
  <c r="J243" i="1"/>
  <c r="P242" i="1"/>
  <c r="S242" i="1" s="1"/>
  <c r="G242" i="1"/>
  <c r="N240" i="1"/>
  <c r="Q240" i="1" s="1"/>
  <c r="J239" i="1"/>
  <c r="J238" i="1"/>
  <c r="P237" i="1"/>
  <c r="S237" i="1" s="1"/>
  <c r="G237" i="1"/>
  <c r="N235" i="1"/>
  <c r="Q235" i="1" s="1"/>
  <c r="J234" i="1"/>
  <c r="I233" i="1"/>
  <c r="N232" i="1"/>
  <c r="Q232" i="1" s="1"/>
  <c r="J231" i="1"/>
  <c r="P230" i="1"/>
  <c r="S230" i="1" s="1"/>
  <c r="P229" i="1"/>
  <c r="S229" i="1" s="1"/>
  <c r="J228" i="1"/>
  <c r="P227" i="1"/>
  <c r="S227" i="1" s="1"/>
  <c r="G227" i="1"/>
  <c r="N225" i="1"/>
  <c r="Q225" i="1" s="1"/>
  <c r="J224" i="1"/>
  <c r="P223" i="1"/>
  <c r="S223" i="1" s="1"/>
  <c r="G223" i="1"/>
  <c r="N221" i="1"/>
  <c r="Q221" i="1" s="1"/>
  <c r="J220" i="1"/>
  <c r="P219" i="1"/>
  <c r="S219" i="1" s="1"/>
  <c r="G219" i="1"/>
  <c r="P217" i="1"/>
  <c r="S217" i="1" s="1"/>
  <c r="G217" i="1"/>
  <c r="N215" i="1"/>
  <c r="Q215" i="1" s="1"/>
  <c r="J214" i="1"/>
  <c r="N213" i="1"/>
  <c r="Q213" i="1" s="1"/>
  <c r="P209" i="1"/>
  <c r="S209" i="1" s="1"/>
  <c r="H206" i="1"/>
  <c r="N201" i="1"/>
  <c r="G201" i="1"/>
  <c r="N195" i="1"/>
  <c r="Q195" i="1" s="1"/>
  <c r="G195" i="1"/>
  <c r="P193" i="1"/>
  <c r="S193" i="1" s="1"/>
  <c r="N189" i="1"/>
  <c r="N187" i="1"/>
  <c r="G187" i="1"/>
  <c r="P185" i="1"/>
  <c r="S185" i="1" s="1"/>
  <c r="H182" i="1"/>
  <c r="N179" i="1"/>
  <c r="Q179" i="1" s="1"/>
  <c r="J179" i="1"/>
  <c r="N175" i="1"/>
  <c r="Q175" i="1" s="1"/>
  <c r="J175" i="1"/>
  <c r="N171" i="1"/>
  <c r="Q171" i="1" s="1"/>
  <c r="J171" i="1"/>
  <c r="N167" i="1"/>
  <c r="Q167" i="1" s="1"/>
  <c r="J167" i="1"/>
  <c r="N163" i="1"/>
  <c r="Q163" i="1" s="1"/>
  <c r="J163" i="1"/>
  <c r="N155" i="1"/>
  <c r="Q155" i="1" s="1"/>
  <c r="J155" i="1"/>
  <c r="G155" i="1"/>
  <c r="I146" i="1"/>
  <c r="H146" i="1"/>
  <c r="I132" i="1"/>
  <c r="H132" i="1"/>
  <c r="H120" i="1"/>
  <c r="I120" i="1"/>
  <c r="H81" i="1"/>
  <c r="I81" i="1"/>
  <c r="P285" i="1"/>
  <c r="S285" i="1" s="1"/>
  <c r="G285" i="1"/>
  <c r="P278" i="1"/>
  <c r="S278" i="1" s="1"/>
  <c r="G277" i="1"/>
  <c r="H277" i="1" s="1"/>
  <c r="J271" i="1"/>
  <c r="J269" i="1"/>
  <c r="N263" i="1"/>
  <c r="Q263" i="1" s="1"/>
  <c r="P262" i="1"/>
  <c r="S262" i="1" s="1"/>
  <c r="P256" i="1"/>
  <c r="S256" i="1" s="1"/>
  <c r="P249" i="1"/>
  <c r="S249" i="1" s="1"/>
  <c r="P245" i="1"/>
  <c r="S245" i="1" s="1"/>
  <c r="P241" i="1"/>
  <c r="S241" i="1" s="1"/>
  <c r="P236" i="1"/>
  <c r="S236" i="1" s="1"/>
  <c r="P226" i="1"/>
  <c r="S226" i="1" s="1"/>
  <c r="P222" i="1"/>
  <c r="S222" i="1" s="1"/>
  <c r="P216" i="1"/>
  <c r="S216" i="1" s="1"/>
  <c r="G213" i="1"/>
  <c r="H211" i="1"/>
  <c r="H210" i="1"/>
  <c r="P207" i="1"/>
  <c r="S207" i="1" s="1"/>
  <c r="N205" i="1"/>
  <c r="G205" i="1"/>
  <c r="H204" i="1"/>
  <c r="N199" i="1"/>
  <c r="G199" i="1"/>
  <c r="H194" i="1"/>
  <c r="P191" i="1"/>
  <c r="S191" i="1" s="1"/>
  <c r="H186" i="1"/>
  <c r="P183" i="1"/>
  <c r="S183" i="1" s="1"/>
  <c r="N181" i="1"/>
  <c r="G181" i="1"/>
  <c r="P161" i="1"/>
  <c r="S161" i="1" s="1"/>
  <c r="G161" i="1"/>
  <c r="H158" i="1"/>
  <c r="I158" i="1"/>
  <c r="P157" i="1"/>
  <c r="S157" i="1" s="1"/>
  <c r="I150" i="1"/>
  <c r="H150" i="1"/>
  <c r="H140" i="1"/>
  <c r="I140" i="1"/>
  <c r="H124" i="1"/>
  <c r="I124" i="1"/>
  <c r="I116" i="1"/>
  <c r="H116" i="1"/>
  <c r="H49" i="1"/>
  <c r="I49" i="1"/>
  <c r="P267" i="1"/>
  <c r="S267" i="1" s="1"/>
  <c r="P264" i="1"/>
  <c r="S264" i="1" s="1"/>
  <c r="P261" i="1"/>
  <c r="S261" i="1" s="1"/>
  <c r="P255" i="1"/>
  <c r="S255" i="1" s="1"/>
  <c r="P244" i="1"/>
  <c r="S244" i="1" s="1"/>
  <c r="P240" i="1"/>
  <c r="S240" i="1" s="1"/>
  <c r="P232" i="1"/>
  <c r="S232" i="1" s="1"/>
  <c r="P225" i="1"/>
  <c r="S225" i="1" s="1"/>
  <c r="P221" i="1"/>
  <c r="S221" i="1" s="1"/>
  <c r="P213" i="1"/>
  <c r="S213" i="1" s="1"/>
  <c r="N209" i="1"/>
  <c r="Q209" i="1" s="1"/>
  <c r="G209" i="1"/>
  <c r="H208" i="1"/>
  <c r="N203" i="1"/>
  <c r="Q203" i="1" s="1"/>
  <c r="G203" i="1"/>
  <c r="H198" i="1"/>
  <c r="N193" i="1"/>
  <c r="Q193" i="1" s="1"/>
  <c r="G193" i="1"/>
  <c r="N185" i="1"/>
  <c r="Q185" i="1" s="1"/>
  <c r="G185" i="1"/>
  <c r="H184" i="1"/>
  <c r="H180" i="1"/>
  <c r="I180" i="1"/>
  <c r="H179" i="1"/>
  <c r="I179" i="1"/>
  <c r="H178" i="1"/>
  <c r="H176" i="1"/>
  <c r="I176" i="1"/>
  <c r="H175" i="1"/>
  <c r="I175" i="1"/>
  <c r="H174" i="1"/>
  <c r="H172" i="1"/>
  <c r="I172" i="1"/>
  <c r="G171" i="1"/>
  <c r="H170" i="1"/>
  <c r="H168" i="1"/>
  <c r="I168" i="1"/>
  <c r="G167" i="1"/>
  <c r="H166" i="1"/>
  <c r="H164" i="1"/>
  <c r="I164" i="1"/>
  <c r="P163" i="1"/>
  <c r="S163" i="1" s="1"/>
  <c r="G163" i="1"/>
  <c r="N159" i="1"/>
  <c r="J159" i="1"/>
  <c r="H156" i="1"/>
  <c r="I156" i="1"/>
  <c r="I154" i="1"/>
  <c r="H154" i="1"/>
  <c r="H148" i="1"/>
  <c r="I148" i="1"/>
  <c r="I144" i="1"/>
  <c r="H144" i="1"/>
  <c r="I130" i="1"/>
  <c r="H130" i="1"/>
  <c r="P151" i="1"/>
  <c r="S151" i="1" s="1"/>
  <c r="G151" i="1"/>
  <c r="P147" i="1"/>
  <c r="S147" i="1" s="1"/>
  <c r="G147" i="1"/>
  <c r="P139" i="1"/>
  <c r="S139" i="1" s="1"/>
  <c r="G139" i="1"/>
  <c r="P123" i="1"/>
  <c r="S123" i="1" s="1"/>
  <c r="G123" i="1"/>
  <c r="P119" i="1"/>
  <c r="S119" i="1" s="1"/>
  <c r="P117" i="1"/>
  <c r="S117" i="1" s="1"/>
  <c r="G117" i="1"/>
  <c r="J97" i="1"/>
  <c r="J83" i="1"/>
  <c r="H74" i="1"/>
  <c r="I74" i="1"/>
  <c r="N55" i="1"/>
  <c r="Q55" i="1" s="1"/>
  <c r="J55" i="1"/>
  <c r="H45" i="1"/>
  <c r="I45" i="1"/>
  <c r="H42" i="1"/>
  <c r="I42" i="1"/>
  <c r="H41" i="1"/>
  <c r="I41" i="1"/>
  <c r="H38" i="1"/>
  <c r="I38" i="1"/>
  <c r="H37" i="1"/>
  <c r="I37" i="1"/>
  <c r="N31" i="1"/>
  <c r="Q31" i="1" s="1"/>
  <c r="J31" i="1"/>
  <c r="N27" i="1"/>
  <c r="Q27" i="1" s="1"/>
  <c r="J27" i="1"/>
  <c r="N23" i="1"/>
  <c r="Q23" i="1" s="1"/>
  <c r="J23" i="1"/>
  <c r="H18" i="1"/>
  <c r="I18" i="1"/>
  <c r="H17" i="1"/>
  <c r="I17" i="1"/>
  <c r="H188" i="2"/>
  <c r="I188" i="2"/>
  <c r="N187" i="2"/>
  <c r="Q187" i="2" s="1"/>
  <c r="J187" i="2"/>
  <c r="H122" i="2"/>
  <c r="I122" i="2"/>
  <c r="H114" i="2"/>
  <c r="I114" i="2"/>
  <c r="H106" i="2"/>
  <c r="I106" i="2"/>
  <c r="H93" i="2"/>
  <c r="I93" i="2"/>
  <c r="H53" i="2"/>
  <c r="I53" i="2"/>
  <c r="P212" i="1"/>
  <c r="S212" i="1" s="1"/>
  <c r="P210" i="1"/>
  <c r="S210" i="1" s="1"/>
  <c r="N208" i="1"/>
  <c r="Q208" i="1" s="1"/>
  <c r="P206" i="1"/>
  <c r="S206" i="1" s="1"/>
  <c r="N204" i="1"/>
  <c r="Q204" i="1" s="1"/>
  <c r="P202" i="1"/>
  <c r="S202" i="1" s="1"/>
  <c r="N200" i="1"/>
  <c r="Q200" i="1" s="1"/>
  <c r="P198" i="1"/>
  <c r="S198" i="1" s="1"/>
  <c r="N196" i="1"/>
  <c r="Q196" i="1" s="1"/>
  <c r="P194" i="1"/>
  <c r="S194" i="1" s="1"/>
  <c r="N192" i="1"/>
  <c r="Q192" i="1" s="1"/>
  <c r="N190" i="1"/>
  <c r="Q190" i="1" s="1"/>
  <c r="N188" i="1"/>
  <c r="Q188" i="1" s="1"/>
  <c r="P186" i="1"/>
  <c r="S186" i="1" s="1"/>
  <c r="N184" i="1"/>
  <c r="Q184" i="1" s="1"/>
  <c r="P182" i="1"/>
  <c r="S182" i="1" s="1"/>
  <c r="N180" i="1"/>
  <c r="Q180" i="1" s="1"/>
  <c r="P178" i="1"/>
  <c r="S178" i="1" s="1"/>
  <c r="N176" i="1"/>
  <c r="Q176" i="1" s="1"/>
  <c r="P174" i="1"/>
  <c r="S174" i="1" s="1"/>
  <c r="N172" i="1"/>
  <c r="Q172" i="1" s="1"/>
  <c r="P170" i="1"/>
  <c r="S170" i="1" s="1"/>
  <c r="N168" i="1"/>
  <c r="Q168" i="1" s="1"/>
  <c r="P166" i="1"/>
  <c r="S166" i="1" s="1"/>
  <c r="N164" i="1"/>
  <c r="Q164" i="1" s="1"/>
  <c r="N158" i="1"/>
  <c r="Q158" i="1" s="1"/>
  <c r="N156" i="1"/>
  <c r="Q156" i="1" s="1"/>
  <c r="P154" i="1"/>
  <c r="S154" i="1" s="1"/>
  <c r="N152" i="1"/>
  <c r="Q152" i="1" s="1"/>
  <c r="J151" i="1"/>
  <c r="P150" i="1"/>
  <c r="S150" i="1" s="1"/>
  <c r="N148" i="1"/>
  <c r="Q148" i="1" s="1"/>
  <c r="J147" i="1"/>
  <c r="P146" i="1"/>
  <c r="S146" i="1" s="1"/>
  <c r="P144" i="1"/>
  <c r="S144" i="1" s="1"/>
  <c r="N142" i="1"/>
  <c r="Q142" i="1" s="1"/>
  <c r="N140" i="1"/>
  <c r="Q140" i="1" s="1"/>
  <c r="J139" i="1"/>
  <c r="P138" i="1"/>
  <c r="S138" i="1" s="1"/>
  <c r="G137" i="1"/>
  <c r="P135" i="1"/>
  <c r="S135" i="1" s="1"/>
  <c r="P134" i="1"/>
  <c r="S134" i="1" s="1"/>
  <c r="P133" i="1"/>
  <c r="S133" i="1" s="1"/>
  <c r="P132" i="1"/>
  <c r="S132" i="1" s="1"/>
  <c r="P130" i="1"/>
  <c r="S130" i="1" s="1"/>
  <c r="N128" i="1"/>
  <c r="Q128" i="1" s="1"/>
  <c r="N126" i="1"/>
  <c r="Q126" i="1" s="1"/>
  <c r="N124" i="1"/>
  <c r="Q124" i="1" s="1"/>
  <c r="J123" i="1"/>
  <c r="P122" i="1"/>
  <c r="S122" i="1" s="1"/>
  <c r="N120" i="1"/>
  <c r="Q120" i="1" s="1"/>
  <c r="J119" i="1"/>
  <c r="N118" i="1"/>
  <c r="Q118" i="1" s="1"/>
  <c r="J117" i="1"/>
  <c r="P116" i="1"/>
  <c r="S116" i="1" s="1"/>
  <c r="H113" i="1"/>
  <c r="T112" i="1"/>
  <c r="O112" i="1"/>
  <c r="R112" i="1" s="1"/>
  <c r="Q111" i="1"/>
  <c r="G111" i="1"/>
  <c r="G108" i="1"/>
  <c r="L105" i="1"/>
  <c r="H104" i="1"/>
  <c r="Q103" i="1"/>
  <c r="G103" i="1"/>
  <c r="G100" i="1"/>
  <c r="N97" i="1"/>
  <c r="Q97" i="1" s="1"/>
  <c r="P94" i="1"/>
  <c r="S94" i="1" s="1"/>
  <c r="J94" i="1"/>
  <c r="N93" i="1"/>
  <c r="Q93" i="1" s="1"/>
  <c r="P91" i="1"/>
  <c r="S91" i="1" s="1"/>
  <c r="H90" i="1"/>
  <c r="Q89" i="1"/>
  <c r="G89" i="1"/>
  <c r="G86" i="1"/>
  <c r="N83" i="1"/>
  <c r="Q83" i="1" s="1"/>
  <c r="P81" i="1"/>
  <c r="S81" i="1" s="1"/>
  <c r="H80" i="1"/>
  <c r="H78" i="1"/>
  <c r="I78" i="1"/>
  <c r="P77" i="1"/>
  <c r="S77" i="1" s="1"/>
  <c r="H76" i="1"/>
  <c r="N72" i="1"/>
  <c r="J72" i="1"/>
  <c r="N65" i="1"/>
  <c r="Q65" i="1" s="1"/>
  <c r="J65" i="1"/>
  <c r="N61" i="1"/>
  <c r="Q61" i="1" s="1"/>
  <c r="J61" i="1"/>
  <c r="N57" i="1"/>
  <c r="J57" i="1"/>
  <c r="H52" i="1"/>
  <c r="H50" i="1"/>
  <c r="I50" i="1"/>
  <c r="H48" i="1"/>
  <c r="H46" i="1"/>
  <c r="I46" i="1"/>
  <c r="N13" i="1"/>
  <c r="J13" i="1"/>
  <c r="H183" i="2"/>
  <c r="I183" i="2"/>
  <c r="J173" i="2"/>
  <c r="P173" i="2"/>
  <c r="S173" i="2" s="1"/>
  <c r="G173" i="2"/>
  <c r="N173" i="2"/>
  <c r="Q173" i="2" s="1"/>
  <c r="H123" i="2"/>
  <c r="I123" i="2"/>
  <c r="H115" i="2"/>
  <c r="I115" i="2"/>
  <c r="H107" i="2"/>
  <c r="I107" i="2"/>
  <c r="H84" i="2"/>
  <c r="I84" i="2"/>
  <c r="N79" i="2"/>
  <c r="Q79" i="2" s="1"/>
  <c r="J79" i="2"/>
  <c r="G79" i="2"/>
  <c r="P79" i="2"/>
  <c r="S79" i="2" s="1"/>
  <c r="H76" i="2"/>
  <c r="I76" i="2"/>
  <c r="H67" i="2"/>
  <c r="I67" i="2"/>
  <c r="P177" i="1"/>
  <c r="S177" i="1" s="1"/>
  <c r="G177" i="1"/>
  <c r="P173" i="1"/>
  <c r="S173" i="1" s="1"/>
  <c r="G173" i="1"/>
  <c r="P169" i="1"/>
  <c r="S169" i="1" s="1"/>
  <c r="G169" i="1"/>
  <c r="P165" i="1"/>
  <c r="S165" i="1" s="1"/>
  <c r="G165" i="1"/>
  <c r="P153" i="1"/>
  <c r="S153" i="1" s="1"/>
  <c r="G153" i="1"/>
  <c r="P149" i="1"/>
  <c r="S149" i="1" s="1"/>
  <c r="G149" i="1"/>
  <c r="P145" i="1"/>
  <c r="S145" i="1" s="1"/>
  <c r="P143" i="1"/>
  <c r="S143" i="1" s="1"/>
  <c r="G143" i="1"/>
  <c r="P141" i="1"/>
  <c r="S141" i="1" s="1"/>
  <c r="G141" i="1"/>
  <c r="P137" i="1"/>
  <c r="S137" i="1" s="1"/>
  <c r="P136" i="1"/>
  <c r="S136" i="1" s="1"/>
  <c r="I135" i="1"/>
  <c r="I134" i="1"/>
  <c r="I133" i="1"/>
  <c r="P131" i="1"/>
  <c r="S131" i="1" s="1"/>
  <c r="P129" i="1"/>
  <c r="S129" i="1" s="1"/>
  <c r="G129" i="1"/>
  <c r="P127" i="1"/>
  <c r="S127" i="1" s="1"/>
  <c r="G127" i="1"/>
  <c r="P125" i="1"/>
  <c r="S125" i="1" s="1"/>
  <c r="G125" i="1"/>
  <c r="P121" i="1"/>
  <c r="S121" i="1" s="1"/>
  <c r="G121" i="1"/>
  <c r="P115" i="1"/>
  <c r="S115" i="1" s="1"/>
  <c r="G115" i="1"/>
  <c r="I107" i="1"/>
  <c r="I99" i="1"/>
  <c r="G97" i="1"/>
  <c r="G93" i="1"/>
  <c r="J91" i="1"/>
  <c r="I85" i="1"/>
  <c r="G83" i="1"/>
  <c r="H75" i="1"/>
  <c r="I75" i="1"/>
  <c r="N74" i="1"/>
  <c r="J74" i="1"/>
  <c r="P55" i="1"/>
  <c r="S55" i="1" s="1"/>
  <c r="G55" i="1"/>
  <c r="N45" i="1"/>
  <c r="J45" i="1"/>
  <c r="N41" i="1"/>
  <c r="J41" i="1"/>
  <c r="N37" i="1"/>
  <c r="J37" i="1"/>
  <c r="H32" i="1"/>
  <c r="I32" i="1"/>
  <c r="P31" i="1"/>
  <c r="S31" i="1" s="1"/>
  <c r="G31" i="1"/>
  <c r="H28" i="1"/>
  <c r="I28" i="1"/>
  <c r="P27" i="1"/>
  <c r="S27" i="1" s="1"/>
  <c r="G27" i="1"/>
  <c r="H24" i="1"/>
  <c r="I24" i="1"/>
  <c r="G23" i="1"/>
  <c r="N17" i="1"/>
  <c r="J17" i="1"/>
  <c r="P187" i="2"/>
  <c r="S187" i="2" s="1"/>
  <c r="G187" i="2"/>
  <c r="N182" i="2"/>
  <c r="Q182" i="2" s="1"/>
  <c r="J182" i="2"/>
  <c r="P182" i="2"/>
  <c r="S182" i="2" s="1"/>
  <c r="G182" i="2"/>
  <c r="H181" i="2"/>
  <c r="I181" i="2"/>
  <c r="P179" i="2"/>
  <c r="S179" i="2" s="1"/>
  <c r="G179" i="2"/>
  <c r="N179" i="2"/>
  <c r="Q179" i="2" s="1"/>
  <c r="J179" i="2"/>
  <c r="H176" i="2"/>
  <c r="I176" i="2"/>
  <c r="H126" i="2"/>
  <c r="I126" i="2"/>
  <c r="H118" i="2"/>
  <c r="I118" i="2"/>
  <c r="H110" i="2"/>
  <c r="I110" i="2"/>
  <c r="P101" i="2"/>
  <c r="S101" i="2" s="1"/>
  <c r="G101" i="2"/>
  <c r="N101" i="2"/>
  <c r="Q101" i="2" s="1"/>
  <c r="J101" i="2"/>
  <c r="I100" i="2"/>
  <c r="H100" i="2"/>
  <c r="P208" i="1"/>
  <c r="S208" i="1" s="1"/>
  <c r="P200" i="1"/>
  <c r="S200" i="1" s="1"/>
  <c r="P196" i="1"/>
  <c r="S196" i="1" s="1"/>
  <c r="P190" i="1"/>
  <c r="S190" i="1" s="1"/>
  <c r="P188" i="1"/>
  <c r="S188" i="1" s="1"/>
  <c r="P184" i="1"/>
  <c r="S184" i="1" s="1"/>
  <c r="P180" i="1"/>
  <c r="S180" i="1" s="1"/>
  <c r="P176" i="1"/>
  <c r="S176" i="1" s="1"/>
  <c r="P168" i="1"/>
  <c r="S168" i="1" s="1"/>
  <c r="P164" i="1"/>
  <c r="S164" i="1" s="1"/>
  <c r="P158" i="1"/>
  <c r="S158" i="1" s="1"/>
  <c r="P156" i="1"/>
  <c r="S156" i="1" s="1"/>
  <c r="P148" i="1"/>
  <c r="S148" i="1" s="1"/>
  <c r="P142" i="1"/>
  <c r="S142" i="1" s="1"/>
  <c r="P140" i="1"/>
  <c r="S140" i="1" s="1"/>
  <c r="P128" i="1"/>
  <c r="S128" i="1" s="1"/>
  <c r="P124" i="1"/>
  <c r="S124" i="1" s="1"/>
  <c r="P120" i="1"/>
  <c r="S120" i="1" s="1"/>
  <c r="H114" i="1"/>
  <c r="P108" i="1"/>
  <c r="S108" i="1" s="1"/>
  <c r="J108" i="1"/>
  <c r="N107" i="1"/>
  <c r="Q107" i="1" s="1"/>
  <c r="T105" i="1"/>
  <c r="P100" i="1"/>
  <c r="S100" i="1" s="1"/>
  <c r="J100" i="1"/>
  <c r="N99" i="1"/>
  <c r="Q99" i="1" s="1"/>
  <c r="H96" i="1"/>
  <c r="G94" i="1"/>
  <c r="P93" i="1"/>
  <c r="S93" i="1" s="1"/>
  <c r="I91" i="1"/>
  <c r="P86" i="1"/>
  <c r="S86" i="1" s="1"/>
  <c r="J86" i="1"/>
  <c r="N85" i="1"/>
  <c r="Q85" i="1" s="1"/>
  <c r="N81" i="1"/>
  <c r="Q81" i="1" s="1"/>
  <c r="J81" i="1"/>
  <c r="N77" i="1"/>
  <c r="Q77" i="1" s="1"/>
  <c r="J77" i="1"/>
  <c r="H72" i="1"/>
  <c r="I72" i="1"/>
  <c r="H71" i="1"/>
  <c r="H66" i="1"/>
  <c r="I66" i="1"/>
  <c r="H65" i="1"/>
  <c r="I65" i="1"/>
  <c r="H64" i="1"/>
  <c r="H62" i="1"/>
  <c r="I62" i="1"/>
  <c r="H61" i="1"/>
  <c r="I61" i="1"/>
  <c r="H60" i="1"/>
  <c r="H58" i="1"/>
  <c r="I58" i="1"/>
  <c r="H57" i="1"/>
  <c r="I57" i="1"/>
  <c r="N49" i="1"/>
  <c r="Q49" i="1" s="1"/>
  <c r="J49" i="1"/>
  <c r="H14" i="1"/>
  <c r="I14" i="1"/>
  <c r="H13" i="1"/>
  <c r="I13" i="1"/>
  <c r="I178" i="2"/>
  <c r="H178" i="2"/>
  <c r="H171" i="2"/>
  <c r="I171" i="2"/>
  <c r="J167" i="2"/>
  <c r="G167" i="2"/>
  <c r="P167" i="2"/>
  <c r="S167" i="2" s="1"/>
  <c r="N167" i="2"/>
  <c r="Q167" i="2" s="1"/>
  <c r="I164" i="2"/>
  <c r="H164" i="2"/>
  <c r="I160" i="2"/>
  <c r="H160" i="2"/>
  <c r="I156" i="2"/>
  <c r="H156" i="2"/>
  <c r="I152" i="2"/>
  <c r="H152" i="2"/>
  <c r="I148" i="2"/>
  <c r="H148" i="2"/>
  <c r="H127" i="2"/>
  <c r="I127" i="2"/>
  <c r="H119" i="2"/>
  <c r="I119" i="2"/>
  <c r="H111" i="2"/>
  <c r="I111" i="2"/>
  <c r="I40" i="2"/>
  <c r="H40" i="2"/>
  <c r="P110" i="1"/>
  <c r="S110" i="1" s="1"/>
  <c r="P106" i="1"/>
  <c r="S106" i="1" s="1"/>
  <c r="P102" i="1"/>
  <c r="S102" i="1" s="1"/>
  <c r="P98" i="1"/>
  <c r="S98" i="1" s="1"/>
  <c r="P92" i="1"/>
  <c r="S92" i="1" s="1"/>
  <c r="P88" i="1"/>
  <c r="S88" i="1" s="1"/>
  <c r="P84" i="1"/>
  <c r="S84" i="1" s="1"/>
  <c r="N82" i="1"/>
  <c r="Q82" i="1" s="1"/>
  <c r="P80" i="1"/>
  <c r="S80" i="1" s="1"/>
  <c r="N78" i="1"/>
  <c r="Q78" i="1" s="1"/>
  <c r="P76" i="1"/>
  <c r="S76" i="1" s="1"/>
  <c r="J75" i="1"/>
  <c r="P71" i="1"/>
  <c r="S71" i="1" s="1"/>
  <c r="N68" i="1"/>
  <c r="Q68" i="1" s="1"/>
  <c r="N67" i="1"/>
  <c r="Q67" i="1" s="1"/>
  <c r="N66" i="1"/>
  <c r="Q66" i="1" s="1"/>
  <c r="P64" i="1"/>
  <c r="S64" i="1" s="1"/>
  <c r="N62" i="1"/>
  <c r="Q62" i="1" s="1"/>
  <c r="P60" i="1"/>
  <c r="S60" i="1" s="1"/>
  <c r="N58" i="1"/>
  <c r="Q58" i="1" s="1"/>
  <c r="P54" i="1"/>
  <c r="S54" i="1" s="1"/>
  <c r="P52" i="1"/>
  <c r="S52" i="1" s="1"/>
  <c r="N50" i="1"/>
  <c r="Q50" i="1" s="1"/>
  <c r="P48" i="1"/>
  <c r="S48" i="1" s="1"/>
  <c r="N46" i="1"/>
  <c r="Q46" i="1" s="1"/>
  <c r="P44" i="1"/>
  <c r="S44" i="1" s="1"/>
  <c r="N42" i="1"/>
  <c r="Q42" i="1" s="1"/>
  <c r="P40" i="1"/>
  <c r="S40" i="1" s="1"/>
  <c r="N38" i="1"/>
  <c r="Q38" i="1" s="1"/>
  <c r="P36" i="1"/>
  <c r="S36" i="1" s="1"/>
  <c r="N34" i="1"/>
  <c r="Q34" i="1" s="1"/>
  <c r="N32" i="1"/>
  <c r="Q32" i="1" s="1"/>
  <c r="P30" i="1"/>
  <c r="S30" i="1" s="1"/>
  <c r="N28" i="1"/>
  <c r="Q28" i="1" s="1"/>
  <c r="P26" i="1"/>
  <c r="S26" i="1" s="1"/>
  <c r="N24" i="1"/>
  <c r="Q24" i="1" s="1"/>
  <c r="P22" i="1"/>
  <c r="S22" i="1" s="1"/>
  <c r="N20" i="1"/>
  <c r="Q20" i="1" s="1"/>
  <c r="N18" i="1"/>
  <c r="Q18" i="1" s="1"/>
  <c r="P16" i="1"/>
  <c r="S16" i="1" s="1"/>
  <c r="G16" i="1"/>
  <c r="N14" i="1"/>
  <c r="Q14" i="1" s="1"/>
  <c r="P12" i="1"/>
  <c r="S12" i="1" s="1"/>
  <c r="G12" i="1"/>
  <c r="P10" i="1"/>
  <c r="S10" i="1" s="1"/>
  <c r="G10" i="1"/>
  <c r="P190" i="2"/>
  <c r="S190" i="2" s="1"/>
  <c r="G190" i="2"/>
  <c r="P186" i="2"/>
  <c r="S186" i="2" s="1"/>
  <c r="G186" i="2"/>
  <c r="G185" i="2"/>
  <c r="J183" i="2"/>
  <c r="N165" i="2"/>
  <c r="Q165" i="2" s="1"/>
  <c r="J165" i="2"/>
  <c r="N161" i="2"/>
  <c r="Q161" i="2" s="1"/>
  <c r="J161" i="2"/>
  <c r="N157" i="2"/>
  <c r="Q157" i="2" s="1"/>
  <c r="J157" i="2"/>
  <c r="N153" i="2"/>
  <c r="Q153" i="2" s="1"/>
  <c r="J153" i="2"/>
  <c r="N149" i="2"/>
  <c r="Q149" i="2" s="1"/>
  <c r="J149" i="2"/>
  <c r="J145" i="2"/>
  <c r="G145" i="2"/>
  <c r="N145" i="2"/>
  <c r="Q145" i="2" s="1"/>
  <c r="H144" i="2"/>
  <c r="I144" i="2"/>
  <c r="J143" i="2"/>
  <c r="G143" i="2"/>
  <c r="N143" i="2"/>
  <c r="Q143" i="2" s="1"/>
  <c r="H139" i="2"/>
  <c r="I139" i="2"/>
  <c r="H138" i="2"/>
  <c r="I138" i="2"/>
  <c r="H135" i="2"/>
  <c r="I135" i="2"/>
  <c r="H134" i="2"/>
  <c r="I134" i="2"/>
  <c r="H131" i="2"/>
  <c r="I131" i="2"/>
  <c r="H130" i="2"/>
  <c r="I130" i="2"/>
  <c r="H103" i="2"/>
  <c r="I103" i="2"/>
  <c r="H85" i="2"/>
  <c r="I85" i="2"/>
  <c r="H77" i="2"/>
  <c r="I77" i="2"/>
  <c r="N71" i="2"/>
  <c r="Q71" i="2" s="1"/>
  <c r="J71" i="2"/>
  <c r="G71" i="2"/>
  <c r="P71" i="2"/>
  <c r="S71" i="2" s="1"/>
  <c r="H68" i="2"/>
  <c r="I68" i="2"/>
  <c r="H59" i="2"/>
  <c r="I59" i="2"/>
  <c r="H47" i="2"/>
  <c r="I47" i="2"/>
  <c r="P79" i="1"/>
  <c r="S79" i="1" s="1"/>
  <c r="G79" i="1"/>
  <c r="P70" i="1"/>
  <c r="S70" i="1" s="1"/>
  <c r="G70" i="1"/>
  <c r="P69" i="1"/>
  <c r="S69" i="1" s="1"/>
  <c r="G69" i="1"/>
  <c r="P63" i="1"/>
  <c r="S63" i="1" s="1"/>
  <c r="G63" i="1"/>
  <c r="P59" i="1"/>
  <c r="S59" i="1" s="1"/>
  <c r="G59" i="1"/>
  <c r="P53" i="1"/>
  <c r="S53" i="1" s="1"/>
  <c r="P51" i="1"/>
  <c r="S51" i="1" s="1"/>
  <c r="G51" i="1"/>
  <c r="P47" i="1"/>
  <c r="S47" i="1" s="1"/>
  <c r="G47" i="1"/>
  <c r="P43" i="1"/>
  <c r="S43" i="1" s="1"/>
  <c r="G43" i="1"/>
  <c r="P39" i="1"/>
  <c r="S39" i="1" s="1"/>
  <c r="G39" i="1"/>
  <c r="P35" i="1"/>
  <c r="S35" i="1" s="1"/>
  <c r="G35" i="1"/>
  <c r="P33" i="1"/>
  <c r="S33" i="1" s="1"/>
  <c r="G33" i="1"/>
  <c r="P29" i="1"/>
  <c r="S29" i="1" s="1"/>
  <c r="G29" i="1"/>
  <c r="P25" i="1"/>
  <c r="S25" i="1" s="1"/>
  <c r="G25" i="1"/>
  <c r="P21" i="1"/>
  <c r="S21" i="1" s="1"/>
  <c r="G21" i="1"/>
  <c r="P19" i="1"/>
  <c r="S19" i="1" s="1"/>
  <c r="G19" i="1"/>
  <c r="P15" i="1"/>
  <c r="S15" i="1" s="1"/>
  <c r="G15" i="1"/>
  <c r="P11" i="1"/>
  <c r="S11" i="1" s="1"/>
  <c r="P9" i="1"/>
  <c r="S9" i="1" s="1"/>
  <c r="G9" i="1"/>
  <c r="P189" i="2"/>
  <c r="S189" i="2" s="1"/>
  <c r="G189" i="2"/>
  <c r="J186" i="2"/>
  <c r="P185" i="2"/>
  <c r="S185" i="2" s="1"/>
  <c r="N183" i="2"/>
  <c r="Q183" i="2" s="1"/>
  <c r="I180" i="2"/>
  <c r="N177" i="2"/>
  <c r="Q177" i="2" s="1"/>
  <c r="J171" i="2"/>
  <c r="G170" i="2"/>
  <c r="N126" i="2"/>
  <c r="Q126" i="2" s="1"/>
  <c r="J126" i="2"/>
  <c r="N122" i="2"/>
  <c r="Q122" i="2" s="1"/>
  <c r="J122" i="2"/>
  <c r="N118" i="2"/>
  <c r="Q118" i="2" s="1"/>
  <c r="J118" i="2"/>
  <c r="N114" i="2"/>
  <c r="Q114" i="2" s="1"/>
  <c r="J114" i="2"/>
  <c r="N110" i="2"/>
  <c r="J110" i="2"/>
  <c r="N106" i="2"/>
  <c r="Q106" i="2" s="1"/>
  <c r="J106" i="2"/>
  <c r="N104" i="2"/>
  <c r="Q104" i="2" s="1"/>
  <c r="J104" i="2"/>
  <c r="P104" i="2"/>
  <c r="S104" i="2" s="1"/>
  <c r="G104" i="2"/>
  <c r="H98" i="2"/>
  <c r="I98" i="2"/>
  <c r="H89" i="2"/>
  <c r="I89" i="2"/>
  <c r="H69" i="2"/>
  <c r="I69" i="2"/>
  <c r="N63" i="2"/>
  <c r="Q63" i="2" s="1"/>
  <c r="J63" i="2"/>
  <c r="G63" i="2"/>
  <c r="P63" i="2"/>
  <c r="S63" i="2" s="1"/>
  <c r="H60" i="2"/>
  <c r="I60" i="2"/>
  <c r="H51" i="2"/>
  <c r="I51" i="2"/>
  <c r="H44" i="2"/>
  <c r="I44" i="2"/>
  <c r="P82" i="1"/>
  <c r="S82" i="1" s="1"/>
  <c r="P66" i="1"/>
  <c r="S66" i="1" s="1"/>
  <c r="P58" i="1"/>
  <c r="S58" i="1" s="1"/>
  <c r="P50" i="1"/>
  <c r="S50" i="1" s="1"/>
  <c r="P46" i="1"/>
  <c r="S46" i="1" s="1"/>
  <c r="P42" i="1"/>
  <c r="S42" i="1" s="1"/>
  <c r="P38" i="1"/>
  <c r="S38" i="1" s="1"/>
  <c r="P32" i="1"/>
  <c r="S32" i="1" s="1"/>
  <c r="P28" i="1"/>
  <c r="S28" i="1" s="1"/>
  <c r="P24" i="1"/>
  <c r="S24" i="1" s="1"/>
  <c r="P18" i="1"/>
  <c r="S18" i="1" s="1"/>
  <c r="P8" i="1"/>
  <c r="S8" i="1" s="1"/>
  <c r="P188" i="2"/>
  <c r="S188" i="2" s="1"/>
  <c r="N181" i="2"/>
  <c r="Q181" i="2" s="1"/>
  <c r="G177" i="2"/>
  <c r="G174" i="2"/>
  <c r="H168" i="2"/>
  <c r="H166" i="2"/>
  <c r="I166" i="2"/>
  <c r="P165" i="2"/>
  <c r="S165" i="2" s="1"/>
  <c r="G165" i="2"/>
  <c r="H162" i="2"/>
  <c r="I162" i="2"/>
  <c r="P161" i="2"/>
  <c r="S161" i="2" s="1"/>
  <c r="G161" i="2"/>
  <c r="H158" i="2"/>
  <c r="I158" i="2"/>
  <c r="P157" i="2"/>
  <c r="S157" i="2" s="1"/>
  <c r="G157" i="2"/>
  <c r="H154" i="2"/>
  <c r="I154" i="2"/>
  <c r="P153" i="2"/>
  <c r="S153" i="2" s="1"/>
  <c r="G153" i="2"/>
  <c r="H150" i="2"/>
  <c r="I150" i="2"/>
  <c r="P149" i="2"/>
  <c r="S149" i="2" s="1"/>
  <c r="G149" i="2"/>
  <c r="H146" i="2"/>
  <c r="I146" i="2"/>
  <c r="P145" i="2"/>
  <c r="S145" i="2" s="1"/>
  <c r="P143" i="2"/>
  <c r="S143" i="2" s="1"/>
  <c r="N138" i="2"/>
  <c r="Q138" i="2" s="1"/>
  <c r="J138" i="2"/>
  <c r="N134" i="2"/>
  <c r="J134" i="2"/>
  <c r="N130" i="2"/>
  <c r="Q130" i="2" s="1"/>
  <c r="J130" i="2"/>
  <c r="J95" i="2"/>
  <c r="P95" i="2"/>
  <c r="S95" i="2" s="1"/>
  <c r="G95" i="2"/>
  <c r="N95" i="2"/>
  <c r="Q95" i="2" s="1"/>
  <c r="H83" i="2"/>
  <c r="I83" i="2"/>
  <c r="H75" i="2"/>
  <c r="I75" i="2"/>
  <c r="H61" i="2"/>
  <c r="I61" i="2"/>
  <c r="N55" i="2"/>
  <c r="Q55" i="2" s="1"/>
  <c r="J55" i="2"/>
  <c r="G55" i="2"/>
  <c r="P55" i="2"/>
  <c r="S55" i="2" s="1"/>
  <c r="H52" i="2"/>
  <c r="I52" i="2"/>
  <c r="H45" i="2"/>
  <c r="I45" i="2"/>
  <c r="P184" i="2"/>
  <c r="S184" i="2" s="1"/>
  <c r="P180" i="2"/>
  <c r="S180" i="2" s="1"/>
  <c r="P176" i="2"/>
  <c r="S176" i="2" s="1"/>
  <c r="P172" i="2"/>
  <c r="S172" i="2" s="1"/>
  <c r="P168" i="2"/>
  <c r="S168" i="2" s="1"/>
  <c r="N166" i="2"/>
  <c r="Q166" i="2" s="1"/>
  <c r="P164" i="2"/>
  <c r="S164" i="2" s="1"/>
  <c r="N162" i="2"/>
  <c r="Q162" i="2" s="1"/>
  <c r="P160" i="2"/>
  <c r="S160" i="2" s="1"/>
  <c r="N158" i="2"/>
  <c r="Q158" i="2" s="1"/>
  <c r="P156" i="2"/>
  <c r="S156" i="2" s="1"/>
  <c r="N154" i="2"/>
  <c r="Q154" i="2" s="1"/>
  <c r="P152" i="2"/>
  <c r="S152" i="2" s="1"/>
  <c r="N150" i="2"/>
  <c r="Q150" i="2" s="1"/>
  <c r="P148" i="2"/>
  <c r="S148" i="2" s="1"/>
  <c r="N146" i="2"/>
  <c r="Q146" i="2" s="1"/>
  <c r="J144" i="2"/>
  <c r="G142" i="2"/>
  <c r="P141" i="2"/>
  <c r="S141" i="2" s="1"/>
  <c r="N139" i="2"/>
  <c r="Q139" i="2" s="1"/>
  <c r="P137" i="2"/>
  <c r="S137" i="2" s="1"/>
  <c r="N135" i="2"/>
  <c r="Q135" i="2" s="1"/>
  <c r="P133" i="2"/>
  <c r="S133" i="2" s="1"/>
  <c r="N131" i="2"/>
  <c r="Q131" i="2" s="1"/>
  <c r="P129" i="2"/>
  <c r="S129" i="2" s="1"/>
  <c r="N127" i="2"/>
  <c r="Q127" i="2" s="1"/>
  <c r="P125" i="2"/>
  <c r="S125" i="2" s="1"/>
  <c r="N123" i="2"/>
  <c r="Q123" i="2" s="1"/>
  <c r="P121" i="2"/>
  <c r="S121" i="2" s="1"/>
  <c r="N119" i="2"/>
  <c r="Q119" i="2" s="1"/>
  <c r="P117" i="2"/>
  <c r="S117" i="2" s="1"/>
  <c r="N115" i="2"/>
  <c r="Q115" i="2" s="1"/>
  <c r="P113" i="2"/>
  <c r="S113" i="2" s="1"/>
  <c r="N111" i="2"/>
  <c r="Q111" i="2" s="1"/>
  <c r="P109" i="2"/>
  <c r="S109" i="2" s="1"/>
  <c r="N107" i="2"/>
  <c r="Q107" i="2" s="1"/>
  <c r="P103" i="2"/>
  <c r="S103" i="2" s="1"/>
  <c r="G97" i="2"/>
  <c r="P96" i="2"/>
  <c r="S96" i="2" s="1"/>
  <c r="J96" i="2"/>
  <c r="P93" i="2"/>
  <c r="S93" i="2" s="1"/>
  <c r="H92" i="2"/>
  <c r="J89" i="2"/>
  <c r="H82" i="2"/>
  <c r="I81" i="2"/>
  <c r="H74" i="2"/>
  <c r="H66" i="2"/>
  <c r="H58" i="2"/>
  <c r="H48" i="2"/>
  <c r="I48" i="2"/>
  <c r="G41" i="2"/>
  <c r="N41" i="2"/>
  <c r="Q41" i="2" s="1"/>
  <c r="J41" i="2"/>
  <c r="J35" i="2"/>
  <c r="P35" i="2"/>
  <c r="S35" i="2" s="1"/>
  <c r="G35" i="2"/>
  <c r="N35" i="2"/>
  <c r="Q35" i="2" s="1"/>
  <c r="N17" i="2"/>
  <c r="Q17" i="2" s="1"/>
  <c r="J17" i="2"/>
  <c r="G17" i="2"/>
  <c r="P17" i="2"/>
  <c r="S17" i="2" s="1"/>
  <c r="P163" i="2"/>
  <c r="S163" i="2" s="1"/>
  <c r="G163" i="2"/>
  <c r="P159" i="2"/>
  <c r="S159" i="2" s="1"/>
  <c r="G159" i="2"/>
  <c r="P155" i="2"/>
  <c r="S155" i="2" s="1"/>
  <c r="G155" i="2"/>
  <c r="P151" i="2"/>
  <c r="S151" i="2" s="1"/>
  <c r="G151" i="2"/>
  <c r="P147" i="2"/>
  <c r="S147" i="2" s="1"/>
  <c r="G147" i="2"/>
  <c r="P142" i="2"/>
  <c r="S142" i="2" s="1"/>
  <c r="P140" i="2"/>
  <c r="S140" i="2" s="1"/>
  <c r="G140" i="2"/>
  <c r="P136" i="2"/>
  <c r="S136" i="2" s="1"/>
  <c r="G136" i="2"/>
  <c r="P132" i="2"/>
  <c r="S132" i="2" s="1"/>
  <c r="G132" i="2"/>
  <c r="P128" i="2"/>
  <c r="S128" i="2" s="1"/>
  <c r="G128" i="2"/>
  <c r="P124" i="2"/>
  <c r="S124" i="2" s="1"/>
  <c r="G124" i="2"/>
  <c r="P120" i="2"/>
  <c r="S120" i="2" s="1"/>
  <c r="G120" i="2"/>
  <c r="P116" i="2"/>
  <c r="S116" i="2" s="1"/>
  <c r="G116" i="2"/>
  <c r="P112" i="2"/>
  <c r="S112" i="2" s="1"/>
  <c r="G112" i="2"/>
  <c r="P108" i="2"/>
  <c r="S108" i="2" s="1"/>
  <c r="G108" i="2"/>
  <c r="J93" i="2"/>
  <c r="M88" i="2"/>
  <c r="W88" i="2"/>
  <c r="N87" i="2"/>
  <c r="Q87" i="2" s="1"/>
  <c r="J87" i="2"/>
  <c r="G87" i="2"/>
  <c r="N83" i="2"/>
  <c r="Q83" i="2" s="1"/>
  <c r="J83" i="2"/>
  <c r="H80" i="2"/>
  <c r="I80" i="2"/>
  <c r="N75" i="2"/>
  <c r="Q75" i="2" s="1"/>
  <c r="J75" i="2"/>
  <c r="H72" i="2"/>
  <c r="I72" i="2"/>
  <c r="N67" i="2"/>
  <c r="Q67" i="2" s="1"/>
  <c r="J67" i="2"/>
  <c r="H64" i="2"/>
  <c r="I64" i="2"/>
  <c r="N59" i="2"/>
  <c r="J59" i="2"/>
  <c r="H56" i="2"/>
  <c r="I56" i="2"/>
  <c r="N51" i="2"/>
  <c r="Q51" i="2" s="1"/>
  <c r="J51" i="2"/>
  <c r="N43" i="2"/>
  <c r="Q43" i="2" s="1"/>
  <c r="J43" i="2"/>
  <c r="N29" i="2"/>
  <c r="Q29" i="2" s="1"/>
  <c r="G29" i="2"/>
  <c r="J29" i="2"/>
  <c r="P29" i="2"/>
  <c r="S29" i="2" s="1"/>
  <c r="N28" i="2"/>
  <c r="Q28" i="2" s="1"/>
  <c r="J28" i="2"/>
  <c r="G28" i="2"/>
  <c r="P28" i="2"/>
  <c r="S28" i="2" s="1"/>
  <c r="H70" i="3"/>
  <c r="I70" i="3"/>
  <c r="H55" i="3"/>
  <c r="I55" i="3"/>
  <c r="H33" i="3"/>
  <c r="I33" i="3"/>
  <c r="P166" i="2"/>
  <c r="S166" i="2" s="1"/>
  <c r="P162" i="2"/>
  <c r="S162" i="2" s="1"/>
  <c r="P158" i="2"/>
  <c r="S158" i="2" s="1"/>
  <c r="P154" i="2"/>
  <c r="S154" i="2" s="1"/>
  <c r="P150" i="2"/>
  <c r="S150" i="2" s="1"/>
  <c r="P146" i="2"/>
  <c r="S146" i="2" s="1"/>
  <c r="P139" i="2"/>
  <c r="S139" i="2" s="1"/>
  <c r="P135" i="2"/>
  <c r="S135" i="2" s="1"/>
  <c r="P131" i="2"/>
  <c r="S131" i="2" s="1"/>
  <c r="P127" i="2"/>
  <c r="S127" i="2" s="1"/>
  <c r="P123" i="2"/>
  <c r="S123" i="2" s="1"/>
  <c r="P115" i="2"/>
  <c r="S115" i="2" s="1"/>
  <c r="P111" i="2"/>
  <c r="S111" i="2" s="1"/>
  <c r="P107" i="2"/>
  <c r="S107" i="2" s="1"/>
  <c r="N103" i="2"/>
  <c r="Q103" i="2" s="1"/>
  <c r="G96" i="2"/>
  <c r="T88" i="2"/>
  <c r="H86" i="2"/>
  <c r="H78" i="2"/>
  <c r="H70" i="2"/>
  <c r="H62" i="2"/>
  <c r="H54" i="2"/>
  <c r="N47" i="2"/>
  <c r="Q47" i="2" s="1"/>
  <c r="J47" i="2"/>
  <c r="P43" i="2"/>
  <c r="S43" i="2" s="1"/>
  <c r="G43" i="2"/>
  <c r="H38" i="2"/>
  <c r="I38" i="2"/>
  <c r="N25" i="2"/>
  <c r="Q25" i="2" s="1"/>
  <c r="J25" i="2"/>
  <c r="G25" i="2"/>
  <c r="P25" i="2"/>
  <c r="S25" i="2" s="1"/>
  <c r="N9" i="2"/>
  <c r="Q9" i="2" s="1"/>
  <c r="J9" i="2"/>
  <c r="G9" i="2"/>
  <c r="P9" i="2"/>
  <c r="S9" i="2" s="1"/>
  <c r="H72" i="3"/>
  <c r="I72" i="3"/>
  <c r="P102" i="2"/>
  <c r="S102" i="2" s="1"/>
  <c r="P98" i="2"/>
  <c r="S98" i="2" s="1"/>
  <c r="P94" i="2"/>
  <c r="S94" i="2" s="1"/>
  <c r="P90" i="2"/>
  <c r="S90" i="2" s="1"/>
  <c r="P86" i="2"/>
  <c r="S86" i="2" s="1"/>
  <c r="N84" i="2"/>
  <c r="Q84" i="2" s="1"/>
  <c r="P82" i="2"/>
  <c r="S82" i="2" s="1"/>
  <c r="N80" i="2"/>
  <c r="Q80" i="2" s="1"/>
  <c r="P78" i="2"/>
  <c r="S78" i="2" s="1"/>
  <c r="N76" i="2"/>
  <c r="Q76" i="2" s="1"/>
  <c r="P74" i="2"/>
  <c r="S74" i="2" s="1"/>
  <c r="N72" i="2"/>
  <c r="Q72" i="2" s="1"/>
  <c r="P70" i="2"/>
  <c r="S70" i="2" s="1"/>
  <c r="N68" i="2"/>
  <c r="Q68" i="2" s="1"/>
  <c r="P66" i="2"/>
  <c r="S66" i="2" s="1"/>
  <c r="N64" i="2"/>
  <c r="Q64" i="2" s="1"/>
  <c r="P62" i="2"/>
  <c r="S62" i="2" s="1"/>
  <c r="N60" i="2"/>
  <c r="Q60" i="2" s="1"/>
  <c r="P58" i="2"/>
  <c r="S58" i="2" s="1"/>
  <c r="N56" i="2"/>
  <c r="Q56" i="2" s="1"/>
  <c r="P54" i="2"/>
  <c r="S54" i="2" s="1"/>
  <c r="N52" i="2"/>
  <c r="Q52" i="2" s="1"/>
  <c r="P50" i="2"/>
  <c r="S50" i="2" s="1"/>
  <c r="G50" i="2"/>
  <c r="N48" i="2"/>
  <c r="Q48" i="2" s="1"/>
  <c r="P46" i="2"/>
  <c r="S46" i="2" s="1"/>
  <c r="G46" i="2"/>
  <c r="N44" i="2"/>
  <c r="Q44" i="2" s="1"/>
  <c r="G42" i="2"/>
  <c r="P42" i="2"/>
  <c r="S42" i="2" s="1"/>
  <c r="J42" i="2"/>
  <c r="H33" i="2"/>
  <c r="I33" i="2"/>
  <c r="H26" i="2"/>
  <c r="I26" i="2"/>
  <c r="H18" i="2"/>
  <c r="I18" i="2"/>
  <c r="H10" i="2"/>
  <c r="I10" i="2"/>
  <c r="N71" i="3"/>
  <c r="Q71" i="3" s="1"/>
  <c r="J71" i="3"/>
  <c r="P71" i="3"/>
  <c r="S71" i="3" s="1"/>
  <c r="G71" i="3"/>
  <c r="H58" i="3"/>
  <c r="I58" i="3"/>
  <c r="P85" i="2"/>
  <c r="S85" i="2" s="1"/>
  <c r="P81" i="2"/>
  <c r="S81" i="2" s="1"/>
  <c r="P77" i="2"/>
  <c r="S77" i="2" s="1"/>
  <c r="P73" i="2"/>
  <c r="S73" i="2" s="1"/>
  <c r="P69" i="2"/>
  <c r="S69" i="2" s="1"/>
  <c r="P65" i="2"/>
  <c r="S65" i="2" s="1"/>
  <c r="P61" i="2"/>
  <c r="S61" i="2" s="1"/>
  <c r="P57" i="2"/>
  <c r="S57" i="2" s="1"/>
  <c r="P53" i="2"/>
  <c r="S53" i="2" s="1"/>
  <c r="P49" i="2"/>
  <c r="S49" i="2" s="1"/>
  <c r="J46" i="2"/>
  <c r="P45" i="2"/>
  <c r="S45" i="2" s="1"/>
  <c r="N42" i="2"/>
  <c r="Q42" i="2" s="1"/>
  <c r="P40" i="2"/>
  <c r="S40" i="2" s="1"/>
  <c r="J40" i="2"/>
  <c r="N39" i="2"/>
  <c r="P37" i="2"/>
  <c r="S37" i="2" s="1"/>
  <c r="N32" i="2"/>
  <c r="Q32" i="2" s="1"/>
  <c r="J32" i="2"/>
  <c r="N21" i="2"/>
  <c r="Q21" i="2" s="1"/>
  <c r="J21" i="2"/>
  <c r="N13" i="2"/>
  <c r="Q13" i="2" s="1"/>
  <c r="J13" i="2"/>
  <c r="N76" i="3"/>
  <c r="Q76" i="3" s="1"/>
  <c r="J76" i="3"/>
  <c r="H65" i="3"/>
  <c r="I65" i="3"/>
  <c r="H59" i="3"/>
  <c r="I59" i="3"/>
  <c r="P84" i="2"/>
  <c r="S84" i="2" s="1"/>
  <c r="P80" i="2"/>
  <c r="S80" i="2" s="1"/>
  <c r="P76" i="2"/>
  <c r="S76" i="2" s="1"/>
  <c r="P72" i="2"/>
  <c r="S72" i="2" s="1"/>
  <c r="P68" i="2"/>
  <c r="S68" i="2" s="1"/>
  <c r="P64" i="2"/>
  <c r="S64" i="2" s="1"/>
  <c r="P60" i="2"/>
  <c r="S60" i="2" s="1"/>
  <c r="P52" i="2"/>
  <c r="S52" i="2" s="1"/>
  <c r="P48" i="2"/>
  <c r="S48" i="2" s="1"/>
  <c r="P44" i="2"/>
  <c r="S44" i="2" s="1"/>
  <c r="G39" i="2"/>
  <c r="G36" i="2"/>
  <c r="I30" i="2"/>
  <c r="H22" i="2"/>
  <c r="I22" i="2"/>
  <c r="P21" i="2"/>
  <c r="S21" i="2" s="1"/>
  <c r="G21" i="2"/>
  <c r="H14" i="2"/>
  <c r="I14" i="2"/>
  <c r="P13" i="2"/>
  <c r="S13" i="2" s="1"/>
  <c r="G13" i="2"/>
  <c r="H77" i="3"/>
  <c r="I77" i="3"/>
  <c r="H76" i="3"/>
  <c r="I76" i="3"/>
  <c r="H61" i="3"/>
  <c r="N46" i="3"/>
  <c r="Q46" i="3" s="1"/>
  <c r="J46" i="3"/>
  <c r="G46" i="3"/>
  <c r="P46" i="3"/>
  <c r="S46" i="3" s="1"/>
  <c r="P24" i="2"/>
  <c r="S24" i="2" s="1"/>
  <c r="G24" i="2"/>
  <c r="P20" i="2"/>
  <c r="S20" i="2" s="1"/>
  <c r="G20" i="2"/>
  <c r="P16" i="2"/>
  <c r="S16" i="2" s="1"/>
  <c r="G16" i="2"/>
  <c r="P12" i="2"/>
  <c r="S12" i="2" s="1"/>
  <c r="G12" i="2"/>
  <c r="P8" i="2"/>
  <c r="S8" i="2" s="1"/>
  <c r="G8" i="2"/>
  <c r="J72" i="3"/>
  <c r="H69" i="3"/>
  <c r="H67" i="3"/>
  <c r="I67" i="3"/>
  <c r="N62" i="3"/>
  <c r="Q62" i="3" s="1"/>
  <c r="J62" i="3"/>
  <c r="N50" i="3"/>
  <c r="Q50" i="3" s="1"/>
  <c r="J50" i="3"/>
  <c r="H47" i="3"/>
  <c r="I47" i="3"/>
  <c r="H40" i="3"/>
  <c r="I40" i="3"/>
  <c r="N24" i="3"/>
  <c r="Q24" i="3" s="1"/>
  <c r="J24" i="3"/>
  <c r="G24" i="3"/>
  <c r="P24" i="3"/>
  <c r="S24" i="3" s="1"/>
  <c r="P31" i="2"/>
  <c r="S31" i="2" s="1"/>
  <c r="G31" i="2"/>
  <c r="P27" i="2"/>
  <c r="S27" i="2" s="1"/>
  <c r="G27" i="2"/>
  <c r="J24" i="2"/>
  <c r="P23" i="2"/>
  <c r="S23" i="2" s="1"/>
  <c r="G23" i="2"/>
  <c r="J20" i="2"/>
  <c r="P19" i="2"/>
  <c r="S19" i="2" s="1"/>
  <c r="G19" i="2"/>
  <c r="J16" i="2"/>
  <c r="P15" i="2"/>
  <c r="S15" i="2" s="1"/>
  <c r="G15" i="2"/>
  <c r="J12" i="2"/>
  <c r="P11" i="2"/>
  <c r="S11" i="2" s="1"/>
  <c r="G11" i="2"/>
  <c r="J8" i="2"/>
  <c r="P78" i="3"/>
  <c r="S78" i="3" s="1"/>
  <c r="G78" i="3"/>
  <c r="G75" i="3"/>
  <c r="N72" i="3"/>
  <c r="Q72" i="3" s="1"/>
  <c r="N70" i="3"/>
  <c r="Q70" i="3" s="1"/>
  <c r="J70" i="3"/>
  <c r="G64" i="3"/>
  <c r="N64" i="3"/>
  <c r="Q64" i="3" s="1"/>
  <c r="N58" i="3"/>
  <c r="Q58" i="3" s="1"/>
  <c r="J58" i="3"/>
  <c r="N54" i="3"/>
  <c r="Q54" i="3" s="1"/>
  <c r="J54" i="3"/>
  <c r="H51" i="3"/>
  <c r="I51" i="3"/>
  <c r="P50" i="3"/>
  <c r="S50" i="3" s="1"/>
  <c r="G50" i="3"/>
  <c r="I41" i="3"/>
  <c r="H41" i="3"/>
  <c r="P38" i="2"/>
  <c r="S38" i="2" s="1"/>
  <c r="P34" i="2"/>
  <c r="S34" i="2" s="1"/>
  <c r="P30" i="2"/>
  <c r="S30" i="2" s="1"/>
  <c r="P26" i="2"/>
  <c r="S26" i="2" s="1"/>
  <c r="P22" i="2"/>
  <c r="S22" i="2" s="1"/>
  <c r="P18" i="2"/>
  <c r="S18" i="2" s="1"/>
  <c r="P14" i="2"/>
  <c r="S14" i="2" s="1"/>
  <c r="P10" i="2"/>
  <c r="S10" i="2" s="1"/>
  <c r="P77" i="3"/>
  <c r="S77" i="3" s="1"/>
  <c r="G66" i="3"/>
  <c r="N66" i="3"/>
  <c r="Q66" i="3" s="1"/>
  <c r="H63" i="3"/>
  <c r="I63" i="3"/>
  <c r="P62" i="3"/>
  <c r="S62" i="3" s="1"/>
  <c r="G62" i="3"/>
  <c r="H54" i="3"/>
  <c r="I54" i="3"/>
  <c r="J40" i="3"/>
  <c r="P40" i="3"/>
  <c r="S40" i="3" s="1"/>
  <c r="N32" i="3"/>
  <c r="Q32" i="3" s="1"/>
  <c r="J32" i="3"/>
  <c r="G32" i="3"/>
  <c r="P32" i="3"/>
  <c r="S32" i="3" s="1"/>
  <c r="N16" i="3"/>
  <c r="Q16" i="3" s="1"/>
  <c r="J16" i="3"/>
  <c r="G16" i="3"/>
  <c r="P16" i="3"/>
  <c r="S16" i="3" s="1"/>
  <c r="P73" i="3"/>
  <c r="S73" i="3" s="1"/>
  <c r="P69" i="3"/>
  <c r="S69" i="3" s="1"/>
  <c r="N67" i="3"/>
  <c r="Q67" i="3" s="1"/>
  <c r="N65" i="3"/>
  <c r="Q65" i="3" s="1"/>
  <c r="N63" i="3"/>
  <c r="Q63" i="3" s="1"/>
  <c r="P61" i="3"/>
  <c r="S61" i="3" s="1"/>
  <c r="N59" i="3"/>
  <c r="Q59" i="3" s="1"/>
  <c r="P57" i="3"/>
  <c r="S57" i="3" s="1"/>
  <c r="G57" i="3"/>
  <c r="N55" i="3"/>
  <c r="Q55" i="3" s="1"/>
  <c r="P53" i="3"/>
  <c r="S53" i="3" s="1"/>
  <c r="G53" i="3"/>
  <c r="P49" i="3"/>
  <c r="S49" i="3" s="1"/>
  <c r="G49" i="3"/>
  <c r="N38" i="3"/>
  <c r="Q38" i="3" s="1"/>
  <c r="G38" i="3"/>
  <c r="H36" i="3"/>
  <c r="I36" i="3"/>
  <c r="H25" i="3"/>
  <c r="I25" i="3"/>
  <c r="H17" i="3"/>
  <c r="I17" i="3"/>
  <c r="P68" i="3"/>
  <c r="S68" i="3" s="1"/>
  <c r="G68" i="3"/>
  <c r="P60" i="3"/>
  <c r="S60" i="3" s="1"/>
  <c r="G60" i="3"/>
  <c r="P56" i="3"/>
  <c r="S56" i="3" s="1"/>
  <c r="G56" i="3"/>
  <c r="J53" i="3"/>
  <c r="P52" i="3"/>
  <c r="S52" i="3" s="1"/>
  <c r="G52" i="3"/>
  <c r="J49" i="3"/>
  <c r="P48" i="3"/>
  <c r="S48" i="3" s="1"/>
  <c r="G48" i="3"/>
  <c r="N45" i="3"/>
  <c r="Q45" i="3" s="1"/>
  <c r="G45" i="3"/>
  <c r="H37" i="3"/>
  <c r="N28" i="3"/>
  <c r="Q28" i="3" s="1"/>
  <c r="J28" i="3"/>
  <c r="N20" i="3"/>
  <c r="Q20" i="3" s="1"/>
  <c r="J20" i="3"/>
  <c r="N12" i="3"/>
  <c r="Q12" i="3" s="1"/>
  <c r="J12" i="3"/>
  <c r="P67" i="3"/>
  <c r="S67" i="3" s="1"/>
  <c r="P65" i="3"/>
  <c r="S65" i="3" s="1"/>
  <c r="P63" i="3"/>
  <c r="S63" i="3" s="1"/>
  <c r="P59" i="3"/>
  <c r="S59" i="3" s="1"/>
  <c r="P55" i="3"/>
  <c r="S55" i="3" s="1"/>
  <c r="P51" i="3"/>
  <c r="S51" i="3" s="1"/>
  <c r="P47" i="3"/>
  <c r="S47" i="3" s="1"/>
  <c r="N43" i="3"/>
  <c r="Q43" i="3" s="1"/>
  <c r="G43" i="3"/>
  <c r="N42" i="3"/>
  <c r="Q42" i="3" s="1"/>
  <c r="G42" i="3"/>
  <c r="P38" i="3"/>
  <c r="S38" i="3" s="1"/>
  <c r="N36" i="3"/>
  <c r="Q36" i="3" s="1"/>
  <c r="J36" i="3"/>
  <c r="H29" i="3"/>
  <c r="I29" i="3"/>
  <c r="P28" i="3"/>
  <c r="S28" i="3" s="1"/>
  <c r="G28" i="3"/>
  <c r="H21" i="3"/>
  <c r="I21" i="3"/>
  <c r="P20" i="3"/>
  <c r="S20" i="3" s="1"/>
  <c r="G20" i="3"/>
  <c r="H13" i="3"/>
  <c r="I13" i="3"/>
  <c r="P12" i="3"/>
  <c r="S12" i="3" s="1"/>
  <c r="G12" i="3"/>
  <c r="P44" i="3"/>
  <c r="S44" i="3" s="1"/>
  <c r="G44" i="3"/>
  <c r="N41" i="3"/>
  <c r="Q41" i="3" s="1"/>
  <c r="P39" i="3"/>
  <c r="S39" i="3" s="1"/>
  <c r="G39" i="3"/>
  <c r="P35" i="3"/>
  <c r="S35" i="3" s="1"/>
  <c r="G35" i="3"/>
  <c r="P31" i="3"/>
  <c r="S31" i="3" s="1"/>
  <c r="G31" i="3"/>
  <c r="P27" i="3"/>
  <c r="S27" i="3" s="1"/>
  <c r="G27" i="3"/>
  <c r="P23" i="3"/>
  <c r="S23" i="3" s="1"/>
  <c r="G23" i="3"/>
  <c r="P19" i="3"/>
  <c r="S19" i="3" s="1"/>
  <c r="G19" i="3"/>
  <c r="P15" i="3"/>
  <c r="S15" i="3" s="1"/>
  <c r="G15" i="3"/>
  <c r="P11" i="3"/>
  <c r="S11" i="3" s="1"/>
  <c r="G11" i="3"/>
  <c r="P34" i="3"/>
  <c r="S34" i="3" s="1"/>
  <c r="G34" i="3"/>
  <c r="J31" i="3"/>
  <c r="P30" i="3"/>
  <c r="S30" i="3" s="1"/>
  <c r="G30" i="3"/>
  <c r="J27" i="3"/>
  <c r="P26" i="3"/>
  <c r="S26" i="3" s="1"/>
  <c r="G26" i="3"/>
  <c r="J23" i="3"/>
  <c r="P22" i="3"/>
  <c r="S22" i="3" s="1"/>
  <c r="G22" i="3"/>
  <c r="J19" i="3"/>
  <c r="P18" i="3"/>
  <c r="S18" i="3" s="1"/>
  <c r="G18" i="3"/>
  <c r="J15" i="3"/>
  <c r="P14" i="3"/>
  <c r="S14" i="3" s="1"/>
  <c r="G14" i="3"/>
  <c r="J11" i="3"/>
  <c r="P10" i="3"/>
  <c r="S10" i="3" s="1"/>
  <c r="G10" i="3"/>
  <c r="P8" i="3"/>
  <c r="S8" i="3" s="1"/>
  <c r="G8" i="3"/>
  <c r="P41" i="3"/>
  <c r="S41" i="3" s="1"/>
  <c r="P37" i="3"/>
  <c r="S37" i="3" s="1"/>
  <c r="P33" i="3"/>
  <c r="S33" i="3" s="1"/>
  <c r="P29" i="3"/>
  <c r="S29" i="3" s="1"/>
  <c r="P25" i="3"/>
  <c r="S25" i="3" s="1"/>
  <c r="P21" i="3"/>
  <c r="S21" i="3" s="1"/>
  <c r="P17" i="3"/>
  <c r="S17" i="3" s="1"/>
  <c r="P13" i="3"/>
  <c r="S13" i="3" s="1"/>
  <c r="P9" i="3"/>
  <c r="S9" i="3" s="1"/>
  <c r="I91" i="2" l="1"/>
  <c r="H91" i="2"/>
  <c r="Q95" i="1"/>
  <c r="P95" i="1"/>
  <c r="S95" i="1" s="1"/>
  <c r="I44" i="1"/>
  <c r="H44" i="1"/>
  <c r="H142" i="1"/>
  <c r="I142" i="1"/>
  <c r="P49" i="1"/>
  <c r="S49" i="1" s="1"/>
  <c r="P167" i="1"/>
  <c r="S167" i="1" s="1"/>
  <c r="H37" i="2"/>
  <c r="I37" i="2"/>
  <c r="I99" i="2"/>
  <c r="H99" i="2"/>
  <c r="I184" i="2"/>
  <c r="H184" i="2"/>
  <c r="H109" i="1"/>
  <c r="I109" i="1"/>
  <c r="I34" i="2"/>
  <c r="H34" i="2"/>
  <c r="I40" i="1"/>
  <c r="H40" i="1"/>
  <c r="H128" i="1"/>
  <c r="I128" i="1"/>
  <c r="P119" i="2"/>
  <c r="S119" i="2" s="1"/>
  <c r="P41" i="2"/>
  <c r="S41" i="2" s="1"/>
  <c r="P155" i="1"/>
  <c r="S155" i="1" s="1"/>
  <c r="I169" i="2"/>
  <c r="H169" i="2"/>
  <c r="Q109" i="1"/>
  <c r="P109" i="1"/>
  <c r="S109" i="1" s="1"/>
  <c r="P258" i="1"/>
  <c r="S258" i="1" s="1"/>
  <c r="I274" i="1"/>
  <c r="H274" i="1"/>
  <c r="I129" i="2"/>
  <c r="H129" i="2"/>
  <c r="P162" i="1"/>
  <c r="S162" i="1" s="1"/>
  <c r="I74" i="3"/>
  <c r="H74" i="3"/>
  <c r="I121" i="2"/>
  <c r="H121" i="2"/>
  <c r="H175" i="2"/>
  <c r="I175" i="2"/>
  <c r="H87" i="1"/>
  <c r="I87" i="1"/>
  <c r="I113" i="2"/>
  <c r="H113" i="2"/>
  <c r="H8" i="1"/>
  <c r="I8" i="1"/>
  <c r="H101" i="1"/>
  <c r="I101" i="1"/>
  <c r="P283" i="1"/>
  <c r="S283" i="1" s="1"/>
  <c r="P218" i="1"/>
  <c r="S218" i="1" s="1"/>
  <c r="I19" i="3"/>
  <c r="H19" i="3"/>
  <c r="I35" i="3"/>
  <c r="H35" i="3"/>
  <c r="H45" i="3"/>
  <c r="I45" i="3"/>
  <c r="H56" i="3"/>
  <c r="I56" i="3"/>
  <c r="H68" i="3"/>
  <c r="I68" i="3"/>
  <c r="I53" i="3"/>
  <c r="H53" i="3"/>
  <c r="H31" i="2"/>
  <c r="I31" i="2"/>
  <c r="I12" i="2"/>
  <c r="H12" i="2"/>
  <c r="H9" i="2"/>
  <c r="I9" i="2"/>
  <c r="H116" i="2"/>
  <c r="I116" i="2"/>
  <c r="Q134" i="2"/>
  <c r="P134" i="2"/>
  <c r="S134" i="2" s="1"/>
  <c r="H70" i="1"/>
  <c r="I70" i="1"/>
  <c r="H101" i="2"/>
  <c r="I101" i="2"/>
  <c r="H179" i="2"/>
  <c r="I179" i="2"/>
  <c r="P20" i="1"/>
  <c r="S20" i="1" s="1"/>
  <c r="H125" i="1"/>
  <c r="I125" i="1"/>
  <c r="Q13" i="1"/>
  <c r="P13" i="1"/>
  <c r="S13" i="1" s="1"/>
  <c r="I86" i="1"/>
  <c r="H86" i="1"/>
  <c r="I108" i="1"/>
  <c r="H108" i="1"/>
  <c r="H151" i="1"/>
  <c r="I151" i="1"/>
  <c r="H167" i="1"/>
  <c r="I167" i="1"/>
  <c r="H185" i="1"/>
  <c r="I185" i="1"/>
  <c r="I276" i="1"/>
  <c r="H276" i="1"/>
  <c r="H16" i="3"/>
  <c r="I16" i="3"/>
  <c r="H32" i="3"/>
  <c r="I32" i="3"/>
  <c r="H66" i="3"/>
  <c r="I66" i="3"/>
  <c r="H50" i="3"/>
  <c r="I50" i="3"/>
  <c r="H15" i="2"/>
  <c r="I15" i="2"/>
  <c r="H46" i="3"/>
  <c r="I46" i="3"/>
  <c r="H13" i="2"/>
  <c r="I13" i="2"/>
  <c r="H21" i="2"/>
  <c r="I21" i="2"/>
  <c r="I50" i="2"/>
  <c r="H50" i="2"/>
  <c r="H43" i="2"/>
  <c r="I43" i="2"/>
  <c r="Q59" i="2"/>
  <c r="P59" i="2"/>
  <c r="S59" i="2" s="1"/>
  <c r="H151" i="2"/>
  <c r="I151" i="2"/>
  <c r="H159" i="2"/>
  <c r="I159" i="2"/>
  <c r="H97" i="2"/>
  <c r="I97" i="2"/>
  <c r="I142" i="2"/>
  <c r="H142" i="2"/>
  <c r="H177" i="2"/>
  <c r="I177" i="2"/>
  <c r="P14" i="1"/>
  <c r="S14" i="1" s="1"/>
  <c r="P78" i="1"/>
  <c r="S78" i="1" s="1"/>
  <c r="H19" i="1"/>
  <c r="I19" i="1"/>
  <c r="H25" i="1"/>
  <c r="I25" i="1"/>
  <c r="H33" i="1"/>
  <c r="I33" i="1"/>
  <c r="H39" i="1"/>
  <c r="I39" i="1"/>
  <c r="H47" i="1"/>
  <c r="I47" i="1"/>
  <c r="H143" i="2"/>
  <c r="I143" i="2"/>
  <c r="I16" i="1"/>
  <c r="H16" i="1"/>
  <c r="J105" i="1"/>
  <c r="G105" i="1"/>
  <c r="N105" i="1"/>
  <c r="Q105" i="1" s="1"/>
  <c r="P152" i="1"/>
  <c r="S152" i="1" s="1"/>
  <c r="H23" i="1"/>
  <c r="I23" i="1"/>
  <c r="H27" i="1"/>
  <c r="I27" i="1"/>
  <c r="H31" i="1"/>
  <c r="I31" i="1"/>
  <c r="H83" i="1"/>
  <c r="I83" i="1"/>
  <c r="H97" i="1"/>
  <c r="I97" i="1"/>
  <c r="H149" i="1"/>
  <c r="I149" i="1"/>
  <c r="H165" i="1"/>
  <c r="I165" i="1"/>
  <c r="H173" i="1"/>
  <c r="I173" i="1"/>
  <c r="Q57" i="1"/>
  <c r="P57" i="1"/>
  <c r="S57" i="1" s="1"/>
  <c r="I89" i="1"/>
  <c r="H89" i="1"/>
  <c r="P99" i="1"/>
  <c r="S99" i="1" s="1"/>
  <c r="I111" i="1"/>
  <c r="H111" i="1"/>
  <c r="I137" i="1"/>
  <c r="H137" i="1"/>
  <c r="P34" i="1"/>
  <c r="S34" i="1" s="1"/>
  <c r="H171" i="1"/>
  <c r="I171" i="1"/>
  <c r="H203" i="1"/>
  <c r="I203" i="1"/>
  <c r="P126" i="1"/>
  <c r="S126" i="1" s="1"/>
  <c r="H161" i="1"/>
  <c r="I161" i="1"/>
  <c r="P197" i="1"/>
  <c r="S197" i="1" s="1"/>
  <c r="H205" i="1"/>
  <c r="I205" i="1"/>
  <c r="I285" i="1"/>
  <c r="H285" i="1"/>
  <c r="P97" i="1"/>
  <c r="S97" i="1" s="1"/>
  <c r="Q189" i="1"/>
  <c r="P189" i="1"/>
  <c r="S189" i="1" s="1"/>
  <c r="H201" i="1"/>
  <c r="I201" i="1"/>
  <c r="I217" i="1"/>
  <c r="H217" i="1"/>
  <c r="I237" i="1"/>
  <c r="H237" i="1"/>
  <c r="I251" i="1"/>
  <c r="H251" i="1"/>
  <c r="I259" i="1"/>
  <c r="H259" i="1"/>
  <c r="I271" i="1"/>
  <c r="H271" i="1"/>
  <c r="I280" i="1"/>
  <c r="H280" i="1"/>
  <c r="H224" i="1"/>
  <c r="I224" i="1"/>
  <c r="H234" i="1"/>
  <c r="I234" i="1"/>
  <c r="H260" i="1"/>
  <c r="I260" i="1"/>
  <c r="H273" i="1"/>
  <c r="I273" i="1"/>
  <c r="P246" i="1"/>
  <c r="S246" i="1" s="1"/>
  <c r="H38" i="3"/>
  <c r="I38" i="3"/>
  <c r="H19" i="2"/>
  <c r="I19" i="2"/>
  <c r="I20" i="2"/>
  <c r="H20" i="2"/>
  <c r="H42" i="2"/>
  <c r="I42" i="2"/>
  <c r="H25" i="2"/>
  <c r="I25" i="2"/>
  <c r="H124" i="2"/>
  <c r="I124" i="2"/>
  <c r="H140" i="2"/>
  <c r="I140" i="2"/>
  <c r="I174" i="2"/>
  <c r="H174" i="2"/>
  <c r="H9" i="1"/>
  <c r="I9" i="1"/>
  <c r="H63" i="1"/>
  <c r="I63" i="1"/>
  <c r="I10" i="1"/>
  <c r="H10" i="1"/>
  <c r="H187" i="2"/>
  <c r="I187" i="2"/>
  <c r="H93" i="1"/>
  <c r="I93" i="1"/>
  <c r="Q181" i="1"/>
  <c r="P181" i="1"/>
  <c r="S181" i="1" s="1"/>
  <c r="Q187" i="1"/>
  <c r="P187" i="1"/>
  <c r="S187" i="1" s="1"/>
  <c r="H284" i="1"/>
  <c r="I284" i="1"/>
  <c r="H191" i="1"/>
  <c r="I191" i="1"/>
  <c r="H228" i="1"/>
  <c r="I228" i="1"/>
  <c r="H243" i="1"/>
  <c r="I243" i="1"/>
  <c r="I44" i="3"/>
  <c r="H44" i="3"/>
  <c r="H52" i="3"/>
  <c r="I52" i="3"/>
  <c r="H18" i="3"/>
  <c r="I18" i="3"/>
  <c r="I15" i="3"/>
  <c r="H15" i="3"/>
  <c r="I31" i="3"/>
  <c r="H31" i="3"/>
  <c r="H48" i="3"/>
  <c r="I48" i="3"/>
  <c r="H60" i="3"/>
  <c r="I60" i="3"/>
  <c r="H64" i="3"/>
  <c r="I64" i="3"/>
  <c r="H11" i="2"/>
  <c r="I11" i="2"/>
  <c r="I16" i="2"/>
  <c r="H16" i="2"/>
  <c r="I87" i="2"/>
  <c r="H87" i="2"/>
  <c r="H112" i="2"/>
  <c r="I112" i="2"/>
  <c r="H120" i="2"/>
  <c r="I120" i="2"/>
  <c r="H128" i="2"/>
  <c r="I128" i="2"/>
  <c r="H136" i="2"/>
  <c r="I136" i="2"/>
  <c r="H17" i="2"/>
  <c r="I17" i="2"/>
  <c r="H35" i="2"/>
  <c r="I35" i="2"/>
  <c r="H95" i="2"/>
  <c r="I95" i="2"/>
  <c r="H63" i="2"/>
  <c r="I63" i="2"/>
  <c r="Q110" i="2"/>
  <c r="P110" i="2"/>
  <c r="S110" i="2" s="1"/>
  <c r="H189" i="2"/>
  <c r="I189" i="2"/>
  <c r="H59" i="1"/>
  <c r="I59" i="1"/>
  <c r="H69" i="1"/>
  <c r="I69" i="1"/>
  <c r="H79" i="1"/>
  <c r="I79" i="1"/>
  <c r="H145" i="2"/>
  <c r="I145" i="2"/>
  <c r="I190" i="2"/>
  <c r="H190" i="2"/>
  <c r="I12" i="1"/>
  <c r="H12" i="1"/>
  <c r="H167" i="2"/>
  <c r="I167" i="2"/>
  <c r="P118" i="1"/>
  <c r="S118" i="1" s="1"/>
  <c r="P172" i="1"/>
  <c r="S172" i="1" s="1"/>
  <c r="P204" i="1"/>
  <c r="S204" i="1" s="1"/>
  <c r="P23" i="1"/>
  <c r="S23" i="1" s="1"/>
  <c r="Q37" i="1"/>
  <c r="P37" i="1"/>
  <c r="S37" i="1" s="1"/>
  <c r="Q45" i="1"/>
  <c r="P45" i="1"/>
  <c r="S45" i="1" s="1"/>
  <c r="Q74" i="1"/>
  <c r="P74" i="1"/>
  <c r="S74" i="1" s="1"/>
  <c r="H121" i="1"/>
  <c r="I121" i="1"/>
  <c r="H127" i="1"/>
  <c r="I127" i="1"/>
  <c r="H143" i="1"/>
  <c r="I143" i="1"/>
  <c r="H79" i="2"/>
  <c r="I79" i="2"/>
  <c r="H173" i="2"/>
  <c r="I173" i="2"/>
  <c r="I100" i="1"/>
  <c r="H100" i="1"/>
  <c r="P67" i="1"/>
  <c r="S67" i="1" s="1"/>
  <c r="H123" i="1"/>
  <c r="I123" i="1"/>
  <c r="H147" i="1"/>
  <c r="I147" i="1"/>
  <c r="Q159" i="1"/>
  <c r="P159" i="1"/>
  <c r="S159" i="1" s="1"/>
  <c r="P171" i="1"/>
  <c r="S171" i="1" s="1"/>
  <c r="H193" i="1"/>
  <c r="I193" i="1"/>
  <c r="P248" i="1"/>
  <c r="S248" i="1" s="1"/>
  <c r="H199" i="1"/>
  <c r="I199" i="1"/>
  <c r="Q205" i="1"/>
  <c r="P205" i="1"/>
  <c r="S205" i="1" s="1"/>
  <c r="H213" i="1"/>
  <c r="I213" i="1"/>
  <c r="Q201" i="1"/>
  <c r="P201" i="1"/>
  <c r="S201" i="1" s="1"/>
  <c r="I242" i="1"/>
  <c r="H242" i="1"/>
  <c r="I269" i="1"/>
  <c r="H269" i="1"/>
  <c r="I275" i="1"/>
  <c r="H275" i="1"/>
  <c r="H183" i="1"/>
  <c r="I183" i="1"/>
  <c r="P192" i="1"/>
  <c r="S192" i="1" s="1"/>
  <c r="H207" i="1"/>
  <c r="I207" i="1"/>
  <c r="H220" i="1"/>
  <c r="I220" i="1"/>
  <c r="H231" i="1"/>
  <c r="I231" i="1"/>
  <c r="H254" i="1"/>
  <c r="I254" i="1"/>
  <c r="H266" i="1"/>
  <c r="I266" i="1"/>
  <c r="P281" i="1"/>
  <c r="S281" i="1" s="1"/>
  <c r="H10" i="3"/>
  <c r="I10" i="3"/>
  <c r="H26" i="3"/>
  <c r="I26" i="3"/>
  <c r="I11" i="3"/>
  <c r="H11" i="3"/>
  <c r="I27" i="3"/>
  <c r="H27" i="3"/>
  <c r="H43" i="3"/>
  <c r="I43" i="3"/>
  <c r="H62" i="3"/>
  <c r="I62" i="3"/>
  <c r="Q39" i="2"/>
  <c r="P39" i="2"/>
  <c r="S39" i="2" s="1"/>
  <c r="H29" i="2"/>
  <c r="I29" i="2"/>
  <c r="H108" i="2"/>
  <c r="I108" i="2"/>
  <c r="H132" i="2"/>
  <c r="I132" i="2"/>
  <c r="H55" i="2"/>
  <c r="I55" i="2"/>
  <c r="I186" i="2"/>
  <c r="H186" i="2"/>
  <c r="I94" i="1"/>
  <c r="H94" i="1"/>
  <c r="I182" i="2"/>
  <c r="H182" i="2"/>
  <c r="Q41" i="1"/>
  <c r="P41" i="1"/>
  <c r="S41" i="1" s="1"/>
  <c r="H115" i="1"/>
  <c r="I115" i="1"/>
  <c r="H129" i="1"/>
  <c r="I129" i="1"/>
  <c r="H141" i="1"/>
  <c r="I141" i="1"/>
  <c r="N112" i="1"/>
  <c r="Q112" i="1" s="1"/>
  <c r="G112" i="1"/>
  <c r="J112" i="1"/>
  <c r="H139" i="1"/>
  <c r="I139" i="1"/>
  <c r="H209" i="1"/>
  <c r="I209" i="1"/>
  <c r="H155" i="1"/>
  <c r="I155" i="1"/>
  <c r="H238" i="1"/>
  <c r="I238" i="1"/>
  <c r="H22" i="3"/>
  <c r="I22" i="3"/>
  <c r="H8" i="3"/>
  <c r="I8" i="3"/>
  <c r="H34" i="3"/>
  <c r="I34" i="3"/>
  <c r="I23" i="3"/>
  <c r="H23" i="3"/>
  <c r="I39" i="3"/>
  <c r="H39" i="3"/>
  <c r="H42" i="3"/>
  <c r="I42" i="3"/>
  <c r="I49" i="3"/>
  <c r="H49" i="3"/>
  <c r="I75" i="3"/>
  <c r="H75" i="3"/>
  <c r="I27" i="2"/>
  <c r="H27" i="2"/>
  <c r="I8" i="2"/>
  <c r="H8" i="2"/>
  <c r="I24" i="2"/>
  <c r="H24" i="2"/>
  <c r="I36" i="2"/>
  <c r="H36" i="2"/>
  <c r="I71" i="3"/>
  <c r="H71" i="3"/>
  <c r="I46" i="2"/>
  <c r="H46" i="2"/>
  <c r="N88" i="2"/>
  <c r="Q88" i="2" s="1"/>
  <c r="G88" i="2"/>
  <c r="P88" i="2"/>
  <c r="S88" i="2" s="1"/>
  <c r="J88" i="2"/>
  <c r="H14" i="3"/>
  <c r="I14" i="3"/>
  <c r="H30" i="3"/>
  <c r="I30" i="3"/>
  <c r="H12" i="3"/>
  <c r="I12" i="3"/>
  <c r="H20" i="3"/>
  <c r="I20" i="3"/>
  <c r="H28" i="3"/>
  <c r="I28" i="3"/>
  <c r="I57" i="3"/>
  <c r="H57" i="3"/>
  <c r="H78" i="3"/>
  <c r="I78" i="3"/>
  <c r="H23" i="2"/>
  <c r="I23" i="2"/>
  <c r="H24" i="3"/>
  <c r="I24" i="3"/>
  <c r="H39" i="2"/>
  <c r="I39" i="2"/>
  <c r="P56" i="2"/>
  <c r="S56" i="2" s="1"/>
  <c r="I96" i="2"/>
  <c r="H96" i="2"/>
  <c r="I28" i="2"/>
  <c r="H28" i="2"/>
  <c r="H147" i="2"/>
  <c r="I147" i="2"/>
  <c r="H155" i="2"/>
  <c r="I155" i="2"/>
  <c r="H163" i="2"/>
  <c r="I163" i="2"/>
  <c r="H41" i="2"/>
  <c r="I41" i="2"/>
  <c r="H149" i="2"/>
  <c r="I149" i="2"/>
  <c r="H153" i="2"/>
  <c r="I153" i="2"/>
  <c r="H157" i="2"/>
  <c r="I157" i="2"/>
  <c r="H161" i="2"/>
  <c r="I161" i="2"/>
  <c r="H165" i="2"/>
  <c r="I165" i="2"/>
  <c r="P62" i="1"/>
  <c r="S62" i="1" s="1"/>
  <c r="I104" i="2"/>
  <c r="H104" i="2"/>
  <c r="I170" i="2"/>
  <c r="H170" i="2"/>
  <c r="H15" i="1"/>
  <c r="I15" i="1"/>
  <c r="H21" i="1"/>
  <c r="I21" i="1"/>
  <c r="H29" i="1"/>
  <c r="I29" i="1"/>
  <c r="H35" i="1"/>
  <c r="I35" i="1"/>
  <c r="H43" i="1"/>
  <c r="I43" i="1"/>
  <c r="H51" i="1"/>
  <c r="I51" i="1"/>
  <c r="H71" i="2"/>
  <c r="I71" i="2"/>
  <c r="I185" i="2"/>
  <c r="H185" i="2"/>
  <c r="Q17" i="1"/>
  <c r="P17" i="1"/>
  <c r="S17" i="1" s="1"/>
  <c r="H55" i="1"/>
  <c r="I55" i="1"/>
  <c r="H153" i="1"/>
  <c r="I153" i="1"/>
  <c r="H169" i="1"/>
  <c r="I169" i="1"/>
  <c r="H177" i="1"/>
  <c r="I177" i="1"/>
  <c r="Q72" i="1"/>
  <c r="P72" i="1"/>
  <c r="S72" i="1" s="1"/>
  <c r="P85" i="1"/>
  <c r="S85" i="1" s="1"/>
  <c r="I103" i="1"/>
  <c r="H103" i="1"/>
  <c r="P107" i="1"/>
  <c r="S107" i="1" s="1"/>
  <c r="H117" i="1"/>
  <c r="I117" i="1"/>
  <c r="H163" i="1"/>
  <c r="I163" i="1"/>
  <c r="P215" i="1"/>
  <c r="S215" i="1" s="1"/>
  <c r="P235" i="1"/>
  <c r="S235" i="1" s="1"/>
  <c r="H181" i="1"/>
  <c r="I181" i="1"/>
  <c r="Q199" i="1"/>
  <c r="P199" i="1"/>
  <c r="S199" i="1" s="1"/>
  <c r="H187" i="1"/>
  <c r="I187" i="1"/>
  <c r="H195" i="1"/>
  <c r="I195" i="1"/>
  <c r="P203" i="1"/>
  <c r="S203" i="1" s="1"/>
  <c r="I219" i="1"/>
  <c r="H219" i="1"/>
  <c r="I223" i="1"/>
  <c r="H223" i="1"/>
  <c r="I227" i="1"/>
  <c r="H227" i="1"/>
  <c r="I253" i="1"/>
  <c r="H253" i="1"/>
  <c r="I257" i="1"/>
  <c r="H257" i="1"/>
  <c r="P286" i="1"/>
  <c r="S286" i="1" s="1"/>
  <c r="H197" i="1"/>
  <c r="I197" i="1"/>
  <c r="P112" i="1" l="1"/>
  <c r="S112" i="1" s="1"/>
  <c r="H105" i="1"/>
  <c r="I105" i="1"/>
  <c r="H88" i="2"/>
  <c r="I88" i="2"/>
  <c r="I112" i="1"/>
  <c r="H112" i="1"/>
  <c r="P105" i="1"/>
  <c r="S105" i="1" s="1"/>
</calcChain>
</file>

<file path=xl/sharedStrings.xml><?xml version="1.0" encoding="utf-8"?>
<sst xmlns="http://schemas.openxmlformats.org/spreadsheetml/2006/main" count="2070" uniqueCount="1019">
  <si>
    <t>Table of Acoustic Velocities and Calculated Acoustic Properties of Solids</t>
  </si>
  <si>
    <t xml:space="preserve">Material        </t>
  </si>
  <si>
    <t>Deg</t>
  </si>
  <si>
    <t>Long</t>
  </si>
  <si>
    <t xml:space="preserve"> Vel</t>
  </si>
  <si>
    <t>Shear</t>
  </si>
  <si>
    <t xml:space="preserve"> Rayleigh Vel</t>
  </si>
  <si>
    <t>C</t>
  </si>
  <si>
    <t>Ext</t>
  </si>
  <si>
    <t>Density</t>
  </si>
  <si>
    <t>Z (Sh)</t>
  </si>
  <si>
    <t>Young's</t>
  </si>
  <si>
    <t>Bulk</t>
  </si>
  <si>
    <t>s</t>
  </si>
  <si>
    <t>Loss</t>
  </si>
  <si>
    <t>Vendor</t>
  </si>
  <si>
    <t>Ref</t>
  </si>
  <si>
    <t xml:space="preserve">                 </t>
  </si>
  <si>
    <t>a</t>
  </si>
  <si>
    <t>Vel</t>
  </si>
  <si>
    <t>gm/</t>
  </si>
  <si>
    <t>Mod</t>
  </si>
  <si>
    <t>Poisson's</t>
  </si>
  <si>
    <t>mm/µs</t>
  </si>
  <si>
    <t>in/µs</t>
  </si>
  <si>
    <t>l</t>
  </si>
  <si>
    <t>cm^2-µs</t>
  </si>
  <si>
    <t>GPa</t>
  </si>
  <si>
    <t>Mpsi</t>
  </si>
  <si>
    <t>Ratio</t>
  </si>
  <si>
    <t>dB/cm</t>
  </si>
  <si>
    <t>ADP (Piezoelectric)</t>
  </si>
  <si>
    <t>Metrotek</t>
  </si>
  <si>
    <t>Alumina</t>
  </si>
  <si>
    <t>Mason</t>
  </si>
  <si>
    <t>AS</t>
  </si>
  <si>
    <t xml:space="preserve">Alumina              </t>
  </si>
  <si>
    <t>LLNL</t>
  </si>
  <si>
    <t>Aluminum</t>
  </si>
  <si>
    <t>NDT2</t>
  </si>
  <si>
    <t>Aluminum - 6262-T9</t>
  </si>
  <si>
    <t>RLB</t>
  </si>
  <si>
    <t>Aluminum - rolled</t>
  </si>
  <si>
    <t>CRC</t>
  </si>
  <si>
    <t xml:space="preserve">Aluminum Nitride    </t>
  </si>
  <si>
    <t>Aluminum Oxide</t>
  </si>
  <si>
    <t xml:space="preserve">Aluminum, 1100-F    </t>
  </si>
  <si>
    <t>Aluminum, 1100 (2S)</t>
  </si>
  <si>
    <t>Aluminum, 2014 (14S)</t>
  </si>
  <si>
    <t xml:space="preserve">Aluminum, 2024-ST   </t>
  </si>
  <si>
    <t xml:space="preserve">Aluminum, 2024-T4 </t>
  </si>
  <si>
    <t>Aluminum, 2117-T4 (17ST)</t>
  </si>
  <si>
    <t>Aluminum, 5083-H331</t>
  </si>
  <si>
    <t xml:space="preserve">Aluminum, 6061  </t>
  </si>
  <si>
    <t xml:space="preserve">Aluminum. 6061-T6 </t>
  </si>
  <si>
    <t xml:space="preserve">Antimony            </t>
  </si>
  <si>
    <t>Araldite 506/956</t>
  </si>
  <si>
    <t>Kino</t>
  </si>
  <si>
    <t>Arsenic trisulphide As2 S3</t>
  </si>
  <si>
    <t>Ch</t>
  </si>
  <si>
    <t>Bacon P38</t>
  </si>
  <si>
    <t>Bacon</t>
  </si>
  <si>
    <t>Barium titanate</t>
  </si>
  <si>
    <t>Bearing (Babbitt) lead base</t>
  </si>
  <si>
    <t>Bearing (Babbitt) tin base</t>
  </si>
  <si>
    <t>Bearing babbit</t>
  </si>
  <si>
    <t>Beryllium</t>
  </si>
  <si>
    <t xml:space="preserve">Beryllium        </t>
  </si>
  <si>
    <t>Beryllium Boride (Be2B)</t>
  </si>
  <si>
    <t>Beryllium Comp (BeB6)</t>
  </si>
  <si>
    <t>Beryllium Cu (2%Be,98%Cu)</t>
  </si>
  <si>
    <t>Beryllium Diboride (BeB2)</t>
  </si>
  <si>
    <t>Beryllium Oxide (BeO)</t>
  </si>
  <si>
    <t>Bismuth</t>
  </si>
  <si>
    <t xml:space="preserve">Bismuth         </t>
  </si>
  <si>
    <t>Kraut</t>
  </si>
  <si>
    <t xml:space="preserve">Boron            </t>
  </si>
  <si>
    <t>Boron carbide</t>
  </si>
  <si>
    <t>Boron Carbide (B4C)</t>
  </si>
  <si>
    <t xml:space="preserve">Boron Epoxy (50 V%)  </t>
  </si>
  <si>
    <t>DuPont</t>
  </si>
  <si>
    <t>Boron nitride</t>
  </si>
  <si>
    <t>PK</t>
  </si>
  <si>
    <t xml:space="preserve">Boron Nitride   </t>
  </si>
  <si>
    <t xml:space="preserve">Boron Trioxide  </t>
  </si>
  <si>
    <t>Brass - yellow,70% Cu, 30% Zn</t>
  </si>
  <si>
    <t>Brass, 70-30</t>
  </si>
  <si>
    <t xml:space="preserve">Brass, Alpha    </t>
  </si>
  <si>
    <t xml:space="preserve">Brass, Half Hard  </t>
  </si>
  <si>
    <t xml:space="preserve">Brass, Naval     </t>
  </si>
  <si>
    <t>Brick</t>
  </si>
  <si>
    <t xml:space="preserve">Bronze, Phosphor </t>
  </si>
  <si>
    <t>NDT</t>
  </si>
  <si>
    <t>Cadmium</t>
  </si>
  <si>
    <t xml:space="preserve">Cadmium          </t>
  </si>
  <si>
    <t>Carbon - vitreous,Sigradur K</t>
  </si>
  <si>
    <t>Si</t>
  </si>
  <si>
    <t>Carbon - vitreous,very hard material</t>
  </si>
  <si>
    <t>Fl</t>
  </si>
  <si>
    <t>Carbon -pyrolytic,soft, variable properties</t>
  </si>
  <si>
    <t>Carbon, Graphite, Deylon</t>
  </si>
  <si>
    <t>Carbon, Vitreous</t>
  </si>
  <si>
    <t>Cerroband, (woods metal)</t>
  </si>
  <si>
    <t xml:space="preserve">Cesium          </t>
  </si>
  <si>
    <t xml:space="preserve">Chromium         </t>
  </si>
  <si>
    <t>Clay Rock</t>
  </si>
  <si>
    <t xml:space="preserve">Cobalt              </t>
  </si>
  <si>
    <t>Columbium (Niobium) m.p.2468°C</t>
  </si>
  <si>
    <t>Concrete</t>
  </si>
  <si>
    <t>KF</t>
  </si>
  <si>
    <t xml:space="preserve">Constantan           </t>
  </si>
  <si>
    <t xml:space="preserve">Copper             </t>
  </si>
  <si>
    <t>Copper, rolled</t>
  </si>
  <si>
    <t>Cork</t>
  </si>
  <si>
    <t>Duraluminin 17S</t>
  </si>
  <si>
    <t>Duxseal</t>
  </si>
  <si>
    <t>JM</t>
  </si>
  <si>
    <t xml:space="preserve">Flint            </t>
  </si>
  <si>
    <t>Fused silica</t>
  </si>
  <si>
    <t>Dyna</t>
  </si>
  <si>
    <t>DYNA</t>
  </si>
  <si>
    <t xml:space="preserve">Gallium         </t>
  </si>
  <si>
    <t xml:space="preserve">Germanium        </t>
  </si>
  <si>
    <t>Germanium,mp=937.4°C</t>
  </si>
  <si>
    <t>Glass - corning 0215 sheet</t>
  </si>
  <si>
    <t>Corn</t>
  </si>
  <si>
    <t>Glass - crown</t>
  </si>
  <si>
    <t>RG</t>
  </si>
  <si>
    <t>Glass - FK3</t>
  </si>
  <si>
    <t>Schott</t>
  </si>
  <si>
    <t>Glass - flint</t>
  </si>
  <si>
    <t>AE</t>
  </si>
  <si>
    <t>Glass - macor machinable code 9658</t>
  </si>
  <si>
    <t>Lee</t>
  </si>
  <si>
    <t>Glass - pyrex</t>
  </si>
  <si>
    <t>Glass - quartz</t>
  </si>
  <si>
    <t>Glass - silica</t>
  </si>
  <si>
    <t>Glass - soda lime</t>
  </si>
  <si>
    <t>Glass - TIK</t>
  </si>
  <si>
    <t>Glass, Crown, heaviest</t>
  </si>
  <si>
    <t>Glass, Crown, reg</t>
  </si>
  <si>
    <t xml:space="preserve">Glass, flint      </t>
  </si>
  <si>
    <t xml:space="preserve">Glass, Pyrex     </t>
  </si>
  <si>
    <t xml:space="preserve">Glass, Quartz     </t>
  </si>
  <si>
    <t xml:space="preserve">Glass, Window    </t>
  </si>
  <si>
    <t xml:space="preserve"> </t>
  </si>
  <si>
    <t>Glucose</t>
  </si>
  <si>
    <t>RB</t>
  </si>
  <si>
    <t>Gold - hard drawn</t>
  </si>
  <si>
    <t xml:space="preserve">Gold             </t>
  </si>
  <si>
    <t>Granite</t>
  </si>
  <si>
    <t>EM</t>
  </si>
  <si>
    <t xml:space="preserve">Granite         </t>
  </si>
  <si>
    <t>Graphite Epoxy (60 V%)</t>
  </si>
  <si>
    <t>Graphite, Ceylon 518</t>
  </si>
  <si>
    <t>Graphite, Poco HPD-1</t>
  </si>
  <si>
    <t xml:space="preserve">Hafnium            </t>
  </si>
  <si>
    <t xml:space="preserve">Hafnium Carbide    </t>
  </si>
  <si>
    <t>Hafnium, mp=2150°C+A96</t>
  </si>
  <si>
    <t>Hastelloy C</t>
  </si>
  <si>
    <t>Hastelloy X</t>
  </si>
  <si>
    <t>Human tissue</t>
  </si>
  <si>
    <t>Hydrogen, solid</t>
  </si>
  <si>
    <t>4.2 K</t>
  </si>
  <si>
    <t>Hydrogen, solid at 4.2K</t>
  </si>
  <si>
    <t>Ice</t>
  </si>
  <si>
    <t xml:space="preserve">Ice              </t>
  </si>
  <si>
    <t>Inconel</t>
  </si>
  <si>
    <t xml:space="preserve">Inconel           </t>
  </si>
  <si>
    <t xml:space="preserve">Inconel 600     </t>
  </si>
  <si>
    <t>Indium</t>
  </si>
  <si>
    <t xml:space="preserve">Indium          </t>
  </si>
  <si>
    <t xml:space="preserve">Iridium           </t>
  </si>
  <si>
    <t>Iron</t>
  </si>
  <si>
    <t>Iron - cast</t>
  </si>
  <si>
    <t xml:space="preserve">Iron              </t>
  </si>
  <si>
    <t>Iron, Cast  (has vel range)</t>
  </si>
  <si>
    <t>Ivory</t>
  </si>
  <si>
    <t xml:space="preserve">Kel-F             </t>
  </si>
  <si>
    <t>Lead</t>
  </si>
  <si>
    <t xml:space="preserve">Lead                </t>
  </si>
  <si>
    <t>Lead metaniobate</t>
  </si>
  <si>
    <t>Kera</t>
  </si>
  <si>
    <t>Lead Metaniobate (K-81)</t>
  </si>
  <si>
    <t>Lead Metaniobate (K-83)</t>
  </si>
  <si>
    <t>Lead Metaniobate (K-85)</t>
  </si>
  <si>
    <t>Lead, 6% Antimony</t>
  </si>
  <si>
    <t>Lithium</t>
  </si>
  <si>
    <t>Lithium Hydride</t>
  </si>
  <si>
    <t>Y-12</t>
  </si>
  <si>
    <t>Lithium Niobate (Y Cut)</t>
  </si>
  <si>
    <t>Lithium Niobate (Z Cut)</t>
  </si>
  <si>
    <t>Lithium niobate -36° rotated Y-cut</t>
  </si>
  <si>
    <t>CT</t>
  </si>
  <si>
    <t>Lithium Sulfate</t>
  </si>
  <si>
    <t>Magnesium</t>
  </si>
  <si>
    <t xml:space="preserve">Magnesium           </t>
  </si>
  <si>
    <t xml:space="preserve">Magnesium AM-35          </t>
  </si>
  <si>
    <t xml:space="preserve">Magnesium FS-1        </t>
  </si>
  <si>
    <t>Magnesium J-1</t>
  </si>
  <si>
    <t>Magnesium M</t>
  </si>
  <si>
    <t>Magnesium O-1</t>
  </si>
  <si>
    <t xml:space="preserve">Magnesium Oxide   </t>
  </si>
  <si>
    <t>Magnesium ZK-60A-T5</t>
  </si>
  <si>
    <t xml:space="preserve">Manganese          </t>
  </si>
  <si>
    <t xml:space="preserve">Manganin              </t>
  </si>
  <si>
    <t>Marble</t>
  </si>
  <si>
    <t xml:space="preserve">Marble                </t>
  </si>
  <si>
    <t>Molybdenum</t>
  </si>
  <si>
    <t xml:space="preserve">Molybdenum          </t>
  </si>
  <si>
    <t>Monel</t>
  </si>
  <si>
    <t xml:space="preserve">Monel               </t>
  </si>
  <si>
    <t>Nickel</t>
  </si>
  <si>
    <t xml:space="preserve">Nickel             </t>
  </si>
  <si>
    <t>Niobium, m.p.=2468°C</t>
  </si>
  <si>
    <t xml:space="preserve">Palladium            </t>
  </si>
  <si>
    <t>Paraffin</t>
  </si>
  <si>
    <t>Phillips 66 “Crystallor”</t>
  </si>
  <si>
    <t>Ph</t>
  </si>
  <si>
    <t>Platinum</t>
  </si>
  <si>
    <t xml:space="preserve">Platinum          </t>
  </si>
  <si>
    <t>Platinum Aly, 75%Pt,25%Ir</t>
  </si>
  <si>
    <t xml:space="preserve">Plutonium, alpha  </t>
  </si>
  <si>
    <t xml:space="preserve">Plutonium, delta  </t>
  </si>
  <si>
    <t>Poco - DFP-1</t>
  </si>
  <si>
    <t>Uno</t>
  </si>
  <si>
    <t>Poco - DFP-1C</t>
  </si>
  <si>
    <t>Porcelain</t>
  </si>
  <si>
    <t xml:space="preserve">Potassium        </t>
  </si>
  <si>
    <t>Pressed graphite</t>
  </si>
  <si>
    <t>PSN, potassium sodium niobate</t>
  </si>
  <si>
    <t>PVDF</t>
  </si>
  <si>
    <t>3M</t>
  </si>
  <si>
    <t>PZT-2</t>
  </si>
  <si>
    <t>PZT-4</t>
  </si>
  <si>
    <t>PZT-5A</t>
  </si>
  <si>
    <t>PZT-5H</t>
  </si>
  <si>
    <t>PZT - Murata</t>
  </si>
  <si>
    <t>Mura</t>
  </si>
  <si>
    <t>PZT 5H - Vernitron</t>
  </si>
  <si>
    <t>EBL</t>
  </si>
  <si>
    <t>Quartz - X-cut</t>
  </si>
  <si>
    <t>VF</t>
  </si>
  <si>
    <t xml:space="preserve">Quartz, fused     </t>
  </si>
  <si>
    <t xml:space="preserve">Quartz, natural    </t>
  </si>
  <si>
    <t xml:space="preserve">Refrasil          </t>
  </si>
  <si>
    <t>Rock Salt, X dir</t>
  </si>
  <si>
    <t>Rubidium, mp=38.9</t>
  </si>
  <si>
    <t>Salt - NaCl, crystalline, X-direction</t>
  </si>
  <si>
    <t xml:space="preserve">Sapphire            </t>
  </si>
  <si>
    <t>Sapphire (aluminum oxide) Z-axis</t>
  </si>
  <si>
    <t xml:space="preserve">Sapphire (Z-axis)            </t>
  </si>
  <si>
    <t xml:space="preserve">Silica, fused        </t>
  </si>
  <si>
    <t>Silicon - very anisotropic,values are approx.</t>
  </si>
  <si>
    <t>Silicon Carbide</t>
  </si>
  <si>
    <t>Silicon carbide</t>
  </si>
  <si>
    <t xml:space="preserve">Silicon Nitride Ceramic   </t>
  </si>
  <si>
    <t>Silver</t>
  </si>
  <si>
    <t xml:space="preserve">Silver               </t>
  </si>
  <si>
    <t>Silver (18Ni-5Zn-77Cu)</t>
  </si>
  <si>
    <t>Silver epoxy,e-solder 3022</t>
  </si>
  <si>
    <t>Acme</t>
  </si>
  <si>
    <t>Silver, German Alloy</t>
  </si>
  <si>
    <t>Slate</t>
  </si>
  <si>
    <t xml:space="preserve">Slate              </t>
  </si>
  <si>
    <t xml:space="preserve">Sodium            </t>
  </si>
  <si>
    <t>Sodium Bismuth Titanate</t>
  </si>
  <si>
    <t>Stainless Steel, 17-4 PH</t>
  </si>
  <si>
    <t>Stainless Steel, 21-6-9</t>
  </si>
  <si>
    <t>Stainless Steel, 302</t>
  </si>
  <si>
    <t>Stainless Steel, 304</t>
  </si>
  <si>
    <t>Stainless Steel, 341</t>
  </si>
  <si>
    <t>Stainless Steel, 347</t>
  </si>
  <si>
    <t>Stainless Steel, 410</t>
  </si>
  <si>
    <t>Stainless Steel, AM-363</t>
  </si>
  <si>
    <t>Steel - mild</t>
  </si>
  <si>
    <t>Steel - stainless 347, Zs = 24.5 Mrayl</t>
  </si>
  <si>
    <t xml:space="preserve">Steel              </t>
  </si>
  <si>
    <t>Steel, 1020</t>
  </si>
  <si>
    <t xml:space="preserve">Steel, 1095     </t>
  </si>
  <si>
    <t>Steel, 4150 Rc14</t>
  </si>
  <si>
    <t>Steel, 4150 Rc18</t>
  </si>
  <si>
    <t>Steel, 4150 Rc43</t>
  </si>
  <si>
    <t>Steel, 4150 Rc64</t>
  </si>
  <si>
    <t>Steel, 4340</t>
  </si>
  <si>
    <t>Steel, HP 9-4-20</t>
  </si>
  <si>
    <t>c</t>
  </si>
  <si>
    <t>Sulphur - 9 isotropic forms exist, mp ~112°C</t>
  </si>
  <si>
    <t xml:space="preserve">Sulphur         </t>
  </si>
  <si>
    <t>Sycamore</t>
  </si>
  <si>
    <t>Tantalum -mp=2996°C, very inert, hard</t>
  </si>
  <si>
    <t xml:space="preserve">Tantalum         </t>
  </si>
  <si>
    <t xml:space="preserve">Tantalum, 0 deg  </t>
  </si>
  <si>
    <t xml:space="preserve">Tantalum, 90 deg  </t>
  </si>
  <si>
    <t>Techform EA700,brittle material</t>
  </si>
  <si>
    <t>Tech</t>
  </si>
  <si>
    <t xml:space="preserve">Thallium        </t>
  </si>
  <si>
    <t>Thorium -mp=1700°C</t>
  </si>
  <si>
    <t xml:space="preserve">Thorium           </t>
  </si>
  <si>
    <t>Ultran</t>
  </si>
  <si>
    <t>Tin</t>
  </si>
  <si>
    <t xml:space="preserve">Tin                </t>
  </si>
  <si>
    <t xml:space="preserve">Titanium-6Al-4V </t>
  </si>
  <si>
    <t>Titanium -mp=1725°C</t>
  </si>
  <si>
    <t xml:space="preserve">Titanium         </t>
  </si>
  <si>
    <t xml:space="preserve">Titanium 150A   </t>
  </si>
  <si>
    <t>Titanium carbide -mp=3140°C</t>
  </si>
  <si>
    <t>Titanium Diboride</t>
  </si>
  <si>
    <t xml:space="preserve">Tourmaline (Z)   </t>
  </si>
  <si>
    <t>Tungsten</t>
  </si>
  <si>
    <t xml:space="preserve">Tungsten         </t>
  </si>
  <si>
    <t>Tungsten 1.5%Ni,1.5%Fe</t>
  </si>
  <si>
    <t>Tungsten Carbide</t>
  </si>
  <si>
    <t>Uranium</t>
  </si>
  <si>
    <t xml:space="preserve">Uranium-3/4 Ti  </t>
  </si>
  <si>
    <t>Uranium-7.5%Nb-2.5%Zr</t>
  </si>
  <si>
    <t xml:space="preserve">Uranium              </t>
  </si>
  <si>
    <t>Uranium dioxide</t>
  </si>
  <si>
    <t xml:space="preserve">Uranium Hydride </t>
  </si>
  <si>
    <t xml:space="preserve">Vanadium            </t>
  </si>
  <si>
    <t>Vanadium, mp=1890C</t>
  </si>
  <si>
    <t>Wood - Ash</t>
  </si>
  <si>
    <t>Wood - balsa</t>
  </si>
  <si>
    <t>Wood - Beech</t>
  </si>
  <si>
    <t>Wood - cork</t>
  </si>
  <si>
    <t>Wood - Douglas Fir (Cross grain)</t>
  </si>
  <si>
    <t>Wood - Douglas Fir (With grain)</t>
  </si>
  <si>
    <t>Wood - Elm</t>
  </si>
  <si>
    <t>Wood - Maple</t>
  </si>
  <si>
    <t>Wood - Oak</t>
  </si>
  <si>
    <t>Wood - oak</t>
  </si>
  <si>
    <t>Wood - Pine</t>
  </si>
  <si>
    <t>Wood - pine</t>
  </si>
  <si>
    <t>Wood - Poplar</t>
  </si>
  <si>
    <t>YAG [001] direction</t>
  </si>
  <si>
    <t xml:space="preserve">Zinc              </t>
  </si>
  <si>
    <t>Zinc (often very granular)</t>
  </si>
  <si>
    <t>Zinc oxide</t>
  </si>
  <si>
    <t>Zircaloy</t>
  </si>
  <si>
    <t>Zircoloy (2,5% Nb)</t>
  </si>
  <si>
    <t>Zirconia, Isopressed</t>
  </si>
  <si>
    <t xml:space="preserve">Zirconium           </t>
  </si>
  <si>
    <t xml:space="preserve">Zirconium Oxide   </t>
  </si>
  <si>
    <t>Zirconium, mp=1852°C</t>
  </si>
  <si>
    <t>Table of Acoustic Velocities and Calculated Acoustic Properties of Plastics and Epoxies</t>
  </si>
  <si>
    <t>Plastics and Epoxies</t>
  </si>
  <si>
    <t>ABS, Beige</t>
  </si>
  <si>
    <t>11.1@5</t>
  </si>
  <si>
    <t>ABS, Black, Injection molded (Grade T, Color #4500, “Cycolac”)</t>
  </si>
  <si>
    <t>10.9@5</t>
  </si>
  <si>
    <t>ABS, Grey, Injection molded (Grade T, Color #GSM 32627)</t>
  </si>
  <si>
    <t>11.3@5</t>
  </si>
  <si>
    <t>Acrylic Resin (Perspex)</t>
  </si>
  <si>
    <t>Acrylic, Clear, Plexiglas G Safety Glazing</t>
  </si>
  <si>
    <t>6.4@5</t>
  </si>
  <si>
    <t>Acrylic, Plexiglas MI-7</t>
  </si>
  <si>
    <t>12.4@5</t>
  </si>
  <si>
    <t>AMD Res-in-all -502/118, 5:1</t>
  </si>
  <si>
    <t>AMD</t>
  </si>
  <si>
    <t>AMD Res-in-all -502/118, 9:1</t>
  </si>
  <si>
    <t>Araldite - 502/956</t>
  </si>
  <si>
    <t>JA</t>
  </si>
  <si>
    <t>Ciba</t>
  </si>
  <si>
    <t>Araldite -502/956, 20phe C5W</t>
  </si>
  <si>
    <t>Ciba,Li</t>
  </si>
  <si>
    <t>Araldite -502/956, 30phe C5W</t>
  </si>
  <si>
    <t>Araldite -502/956, 40phe C5W</t>
  </si>
  <si>
    <t>Araldite -502/956, 50phe C5W</t>
  </si>
  <si>
    <t>Araldite -502/956, 50phe,325mesh W</t>
  </si>
  <si>
    <t>Araldite -502/956, 60phe C5W</t>
  </si>
  <si>
    <t>Araldite -502/956, 60phe,325mesh W</t>
  </si>
  <si>
    <t>Araldite -502/956, 70phe C5W</t>
  </si>
  <si>
    <t>Araldite -502/956, 70phe,325mesh W</t>
  </si>
  <si>
    <t>Ciba.Li</t>
  </si>
  <si>
    <t>Araldite -502/956, 80phe C5W</t>
  </si>
  <si>
    <t>Araldite -502/956, 80phe,325mesh W</t>
  </si>
  <si>
    <t>Araldite -502/956, 90phe,325mesh W</t>
  </si>
  <si>
    <t>Bakelite</t>
  </si>
  <si>
    <t>M</t>
  </si>
  <si>
    <t xml:space="preserve">Bakelite            </t>
  </si>
  <si>
    <t>Bakelite, cloth filled</t>
  </si>
  <si>
    <t>Cellulose Acetate</t>
  </si>
  <si>
    <t>Cellulose Butyrate</t>
  </si>
  <si>
    <t>21.9@5</t>
  </si>
  <si>
    <t>Delrin, Black</t>
  </si>
  <si>
    <t>30.3@5</t>
  </si>
  <si>
    <t>DER317 - 10.5phr DEH20 rt, outgass</t>
  </si>
  <si>
    <t>E</t>
  </si>
  <si>
    <t>DER317 - 10.5phr DEH20, 110phr W, r3</t>
  </si>
  <si>
    <t>E,C</t>
  </si>
  <si>
    <t>DER317 - 13.5phr mpda, 100phr W, r1</t>
  </si>
  <si>
    <t>C,D,E</t>
  </si>
  <si>
    <t>DER317 - 13.5phr mpda, 250phr W, r1</t>
  </si>
  <si>
    <t>DER317 - 13.5phr mpda, 50phr W, r1</t>
  </si>
  <si>
    <t>DER317 - 9phr DEH20, 110phr W,r3</t>
  </si>
  <si>
    <t>C,E</t>
  </si>
  <si>
    <t>DER317 - 9phr DEH20, 115phr W,r3</t>
  </si>
  <si>
    <t>DER317 - 9phr DEH20, 910phr T1167, r3</t>
  </si>
  <si>
    <t>DER332 - 10.5phr DEH20, 10phr alumina, r2</t>
  </si>
  <si>
    <t>B,E</t>
  </si>
  <si>
    <t>DER332 - 10.5phr DEH20, 30phr alumina, r2</t>
  </si>
  <si>
    <t>DER332 - 100phr V140, 30phr LP3,r8</t>
  </si>
  <si>
    <t>E,GM,T</t>
  </si>
  <si>
    <t>DER332 - 100phr V140, 30phr LP3,r9</t>
  </si>
  <si>
    <t>DER332 - 100phr V140, 50phr LP3,r8</t>
  </si>
  <si>
    <t>DER332 - 100phr V140, rt cure</t>
  </si>
  <si>
    <t>E,GM</t>
  </si>
  <si>
    <t>DER332 - 10phr DEH20, 120phr alumina, r2</t>
  </si>
  <si>
    <t>DER332 - 10phr DEH20, rt cure 48 hours</t>
  </si>
  <si>
    <t>DER332 - 11phr DEH20, 14phr alumina, r10</t>
  </si>
  <si>
    <t>DER332 - 11phr DEH20, 150phr alumina, r2</t>
  </si>
  <si>
    <t>DER332 - 11phr DEH20,150phr alumina,50phr LP3,rt</t>
  </si>
  <si>
    <t>B,E,T</t>
  </si>
  <si>
    <t>DER332 - 14phr mpda, 30phr LP3,70°C cure</t>
  </si>
  <si>
    <t>D,E,T</t>
  </si>
  <si>
    <t>DER332 - 15phr mpda, 60°C cure</t>
  </si>
  <si>
    <t>D,E</t>
  </si>
  <si>
    <t>DER332 - 15phr mpda, SiC, r5</t>
  </si>
  <si>
    <t>DER332 - 50phr V140, 50phr St.Helens Ash</t>
  </si>
  <si>
    <t>E,GM,?</t>
  </si>
  <si>
    <t>DER332 - 50phr V140, rt cure</t>
  </si>
  <si>
    <t>DER332 - 64phr V140, rt cure</t>
  </si>
  <si>
    <t>DER332 - 75phr V140, rt cure</t>
  </si>
  <si>
    <t>DER332, 15phr mpda, 25phr LP3,76°C cure</t>
  </si>
  <si>
    <t>DER332, 15phr mpda, 30phr LP3,80°C cure</t>
  </si>
  <si>
    <t>DER332, 15phr mpda, 50phr alumina, 60°C cure</t>
  </si>
  <si>
    <t>B,D,E</t>
  </si>
  <si>
    <t>DER332, 15phr mpda, 6 micron W,r5</t>
  </si>
  <si>
    <t>DER332, 15phr mpda, 60phr alumina, 80°C cure</t>
  </si>
  <si>
    <t>DER332, 15phr mpda, SiC, 25phr,LP3,r5</t>
  </si>
  <si>
    <t>C,D,E,T</t>
  </si>
  <si>
    <t>E.pox.e glue,EPX-1 or EPX-2,100phA of B</t>
  </si>
  <si>
    <t>Loc</t>
  </si>
  <si>
    <t>Eccosorb - CR 124- 2PHX of Y</t>
  </si>
  <si>
    <t>EC</t>
  </si>
  <si>
    <t>Eccosorb - MF 190</t>
  </si>
  <si>
    <t>Ecosorb - MF 110</t>
  </si>
  <si>
    <t>AH</t>
  </si>
  <si>
    <t>Ecosorb - MF 112</t>
  </si>
  <si>
    <t>Ecosorb - MF 114</t>
  </si>
  <si>
    <t>Ecosorb - MF 116</t>
  </si>
  <si>
    <t>Ecosorb - MF 124</t>
  </si>
  <si>
    <t>AH19</t>
  </si>
  <si>
    <t>Epon - 828, mpda</t>
  </si>
  <si>
    <t>Sh,D</t>
  </si>
  <si>
    <t>Epotek - 301</t>
  </si>
  <si>
    <t>Wa</t>
  </si>
  <si>
    <t>Epotek - 330</t>
  </si>
  <si>
    <t>Epotek - H70S</t>
  </si>
  <si>
    <t>Epotek - V6, 10phA of B, 20phA LP3,r6</t>
  </si>
  <si>
    <t>Wa,T</t>
  </si>
  <si>
    <t>Epotek - V6, 10phA of B, r6</t>
  </si>
  <si>
    <t>Epotek - V6, 10phAof B, 20phA LP3,r7</t>
  </si>
  <si>
    <t>Epoxy, D.E.R. 332+T403</t>
  </si>
  <si>
    <t>Epoxy,"Tra-Con" w/silver</t>
  </si>
  <si>
    <t>Ethyl vinyl acetate, VE-630 (18% Acetate)</t>
  </si>
  <si>
    <t>Ethyl vinyl acetate, VE-634 (28% Acetate)</t>
  </si>
  <si>
    <t>Fiberglass (50 V%)</t>
  </si>
  <si>
    <t>Hysol - CAW795/25 phr HW796</t>
  </si>
  <si>
    <t>Hysol - ES 4212,1:1</t>
  </si>
  <si>
    <t>H</t>
  </si>
  <si>
    <t>Hysol - ES 4412,1:1</t>
  </si>
  <si>
    <t>Hysol -C8-4143/3404</t>
  </si>
  <si>
    <t>BB</t>
  </si>
  <si>
    <t>Hysol -C9-4183/3561</t>
  </si>
  <si>
    <t>Hysol -C9-4183/3561,15phe C5W</t>
  </si>
  <si>
    <t>H,Li</t>
  </si>
  <si>
    <t>Hysol -C9-4183/3561,30phe C5W</t>
  </si>
  <si>
    <t>Hysol -C9-4183/3561,45phe C5W</t>
  </si>
  <si>
    <t>Hysol -C9-4183/3561,57.5phe C5W</t>
  </si>
  <si>
    <t>Hysol -EE0067/H3719 76°C,ormerly C9-H905f</t>
  </si>
  <si>
    <t>Hysol -EE4183/HD3469 90°C</t>
  </si>
  <si>
    <t>Hysol -EE4183/HD3469,20phr 3µ Alumina</t>
  </si>
  <si>
    <t>Hysol R8-2038/3404</t>
  </si>
  <si>
    <t>Hysol R9-2039/3404</t>
  </si>
  <si>
    <t>Hysol R9-2039/3469</t>
  </si>
  <si>
    <t>Hysol R9-2039/3561</t>
  </si>
  <si>
    <t>Hysol R9-2039/3561,427phr WO3</t>
  </si>
  <si>
    <t>H,A</t>
  </si>
  <si>
    <t>Kodar PETG, 6763, Copolyester</t>
  </si>
  <si>
    <t>20.0@5</t>
  </si>
  <si>
    <t>Kydex, PVC Acrylic Alloy Sheet</t>
  </si>
  <si>
    <t>Lexan, Polycarbonate</t>
  </si>
  <si>
    <t>23.2@5</t>
  </si>
  <si>
    <t>Lucite (Methyl methacrylate)</t>
  </si>
  <si>
    <t xml:space="preserve">Lucite, Acrylic   </t>
  </si>
  <si>
    <t>Lucite, Plexiglass</t>
  </si>
  <si>
    <t>Lustran, SAN</t>
  </si>
  <si>
    <t>5.1@5</t>
  </si>
  <si>
    <t>Macarta, Linen base</t>
  </si>
  <si>
    <t>Melopas</t>
  </si>
  <si>
    <t>7.2@2.5</t>
  </si>
  <si>
    <t>Mylar</t>
  </si>
  <si>
    <t xml:space="preserve">Nylon           </t>
  </si>
  <si>
    <t>Nylon 6,6</t>
  </si>
  <si>
    <t>Nylon, 6/6</t>
  </si>
  <si>
    <t>2.9@5</t>
  </si>
  <si>
    <t>Nylon, Black, 6/6</t>
  </si>
  <si>
    <t>16.0@5</t>
  </si>
  <si>
    <t>Nylon, Polyamide</t>
  </si>
  <si>
    <t xml:space="preserve">Paraffin           </t>
  </si>
  <si>
    <t>Parylene C</t>
  </si>
  <si>
    <t>0.1 @ 1</t>
  </si>
  <si>
    <t>PKY</t>
  </si>
  <si>
    <t>Parylene D</t>
  </si>
  <si>
    <t xml:space="preserve">Phenolic               </t>
  </si>
  <si>
    <t>Plexiglass, A. UVA</t>
  </si>
  <si>
    <t>Plexiglass, B. UVAII</t>
  </si>
  <si>
    <t>Polycarbonate</t>
  </si>
  <si>
    <t>Polycarbonate, Black, Injection molded (Grade 141R, Color No. 701, “Lexan”)</t>
  </si>
  <si>
    <t>22.1@5</t>
  </si>
  <si>
    <t>Polycarbonate, Blue, Injection molded (Grade M-40, Color No. 8087, “Merlon”)</t>
  </si>
  <si>
    <t>23.5@5</t>
  </si>
  <si>
    <t>Polycarbonate, Clear, Sheet Material</t>
  </si>
  <si>
    <t>24.9@5</t>
  </si>
  <si>
    <t>Polyester casting resin</t>
  </si>
  <si>
    <t>Tap</t>
  </si>
  <si>
    <t>Polyethylene</t>
  </si>
  <si>
    <t xml:space="preserve">Polyethylene     </t>
  </si>
  <si>
    <t>Polyethylene DFDA 1137 NT7</t>
  </si>
  <si>
    <t>Polyethylene Oxide</t>
  </si>
  <si>
    <t>Polyethylene oxide, WSR 301</t>
  </si>
  <si>
    <t>Polyethylene TCI MW 19000</t>
  </si>
  <si>
    <t>Polyethylene, high density, LB-861</t>
  </si>
  <si>
    <t>Polyethylene, low density, NA-117</t>
  </si>
  <si>
    <t>2.4@5</t>
  </si>
  <si>
    <t>Polyisobutylene</t>
  </si>
  <si>
    <t>Polyisobutylene, mol wt 200</t>
  </si>
  <si>
    <t>Polymethylacrylate</t>
  </si>
  <si>
    <t>Polypropylene</t>
  </si>
  <si>
    <t>Polypropylene, White, Sheet Mtrl</t>
  </si>
  <si>
    <t>18.2@5</t>
  </si>
  <si>
    <t xml:space="preserve">Polystyrene     </t>
  </si>
  <si>
    <t>Polystyrene, “Fostarene 50”</t>
  </si>
  <si>
    <t>Polystyrene, “Lustrex”, Injection molded (Resin #HF55-2020-347)</t>
  </si>
  <si>
    <t>3.6@5</t>
  </si>
  <si>
    <t>Polystyrene, Styron 666</t>
  </si>
  <si>
    <t>1.8@5</t>
  </si>
  <si>
    <t>Polystyrol MW 40000</t>
  </si>
  <si>
    <t>Polyvinyl butyral, Butacite, (used to laminate safety glass together)</t>
  </si>
  <si>
    <t>PSO, Polysulfone</t>
  </si>
  <si>
    <t>4.25@2</t>
  </si>
  <si>
    <t>PVC, gray rod stock</t>
  </si>
  <si>
    <t>PVC, Grey, Rod Stock (normal impact grade)</t>
  </si>
  <si>
    <t>11.2@5</t>
  </si>
  <si>
    <t>Resin Formulators- RF 5407</t>
  </si>
  <si>
    <t>EV</t>
  </si>
  <si>
    <t>Resin Formulators- RF 5407, 30 PHR LP3</t>
  </si>
  <si>
    <t>Resin, DOW 276-V9</t>
  </si>
  <si>
    <t>Scotch Tape</t>
  </si>
  <si>
    <t>Scotch tape -0.0025'' thick</t>
  </si>
  <si>
    <t>DP</t>
  </si>
  <si>
    <t>Scotchcast XR5235,38 pha B, rt cure</t>
  </si>
  <si>
    <t>Scotchply SP1002 (a laminate with fibers)</t>
  </si>
  <si>
    <t>Scotchply XP 241</t>
  </si>
  <si>
    <t>Stycast - 1264, 45pha, vac.impreg. W, rt</t>
  </si>
  <si>
    <t>EC,C</t>
  </si>
  <si>
    <t>Stycast - 1264, rt 45pha, 600pha W,r6</t>
  </si>
  <si>
    <t>Stycast - 1264, rt 45pha, 800pha W,r6</t>
  </si>
  <si>
    <t>Stycast - 1264, rt cure</t>
  </si>
  <si>
    <t>Stycast - 1267</t>
  </si>
  <si>
    <t>Stycast - 1970,costs $109.00/lb</t>
  </si>
  <si>
    <t>Stycast - 2651-40 9phr catalyst 9,10phr SiC</t>
  </si>
  <si>
    <t>Stycast - 2651-40 9phr catalyst 9,20phr SiC</t>
  </si>
  <si>
    <t>Stycast - 2651-40 9phr catalyst 9,rt cure</t>
  </si>
  <si>
    <t>Stycast - 2651-409phr catalyst 9,25phr SiC</t>
  </si>
  <si>
    <t>Stycast - 2741,1:1</t>
  </si>
  <si>
    <t>Stycast 1267</t>
  </si>
  <si>
    <t>Styrene Butadiene, KR 05 NW</t>
  </si>
  <si>
    <t>24.3@5</t>
  </si>
  <si>
    <t>Tapox epoxy</t>
  </si>
  <si>
    <t>Teflon</t>
  </si>
  <si>
    <t xml:space="preserve">Teflon           </t>
  </si>
  <si>
    <t>Y12</t>
  </si>
  <si>
    <t>TPX-DX845, Dimethyl pentene polymer</t>
  </si>
  <si>
    <t>3.8@1.3,</t>
  </si>
  <si>
    <t>Tracon - 2135 D</t>
  </si>
  <si>
    <t>Tr</t>
  </si>
  <si>
    <t>Tracon - 2143 D</t>
  </si>
  <si>
    <t>Tracon - 2162 D</t>
  </si>
  <si>
    <t>Tracon - 3011</t>
  </si>
  <si>
    <t>Tracon - 401 ST</t>
  </si>
  <si>
    <t>Valox, Black, (glass filled nylon)</t>
  </si>
  <si>
    <t>15.7@5</t>
  </si>
  <si>
    <t>Vinyl, Rigid</t>
  </si>
  <si>
    <t>12.8@5</t>
  </si>
  <si>
    <t>Table of Acoustic Velocities and Calculated Acoustic Properties of Rubbers</t>
  </si>
  <si>
    <t>Rubbers</t>
  </si>
  <si>
    <t>Adiprene LW-520 Butyl rubber</t>
  </si>
  <si>
    <t>Butyl Rubber</t>
  </si>
  <si>
    <t>Dow Silastic Rubber GP70, 70 Durometer</t>
  </si>
  <si>
    <t>33.7@4</t>
  </si>
  <si>
    <t>Dow Silastic Rubber,GP45, 45 Durometer</t>
  </si>
  <si>
    <t>23.4@4</t>
  </si>
  <si>
    <t>Ecogel 1265, 100PHA OF B, 100PHA Alumina, R4</t>
  </si>
  <si>
    <t>&gt;24.0@1.3</t>
  </si>
  <si>
    <t>Ecogel 1265, 100PHA OF B, 1940PHA T1167, R4</t>
  </si>
  <si>
    <t>14@0.4</t>
  </si>
  <si>
    <t>Ecogel 1265, 100PHA OF B, outgass</t>
  </si>
  <si>
    <t>33.4@2</t>
  </si>
  <si>
    <t>Ecothane CPC-39</t>
  </si>
  <si>
    <t>Ecothane CPC-41</t>
  </si>
  <si>
    <t>Neoprene</t>
  </si>
  <si>
    <t>Pellathane, Thermoplastic Urethane Rubber (55D durometer)</t>
  </si>
  <si>
    <t>32.0@5</t>
  </si>
  <si>
    <t>Polyurethane, GC1090</t>
  </si>
  <si>
    <t>46.1@4</t>
  </si>
  <si>
    <t>Polyurethane, RP-6400</t>
  </si>
  <si>
    <t>Polyurethane, RP-6401</t>
  </si>
  <si>
    <t>100 @ 5</t>
  </si>
  <si>
    <t>LP</t>
  </si>
  <si>
    <t>Polyurethane, RP-6402</t>
  </si>
  <si>
    <t>Polyurethane, RP-6403</t>
  </si>
  <si>
    <t>Polyurethane, RP-6405</t>
  </si>
  <si>
    <t>Polyurethane, RP-6410</t>
  </si>
  <si>
    <t>73.0 @ 5</t>
  </si>
  <si>
    <t>Polyurethane, RP-6413</t>
  </si>
  <si>
    <t>35.2 @ 5</t>
  </si>
  <si>
    <t>Polyurethane, RP-6414</t>
  </si>
  <si>
    <t>Polyurethane, RP-6422</t>
  </si>
  <si>
    <t>27.6 @ 5</t>
  </si>
  <si>
    <t>PR-1201-Q (MEDIUM), PHR 10, RT Cure</t>
  </si>
  <si>
    <t>12.2@2</t>
  </si>
  <si>
    <t>RTV-11 Rubber</t>
  </si>
  <si>
    <t>2.5@0.8</t>
  </si>
  <si>
    <t>RTV-21</t>
  </si>
  <si>
    <t>2.8@0.8</t>
  </si>
  <si>
    <t>RTV-30</t>
  </si>
  <si>
    <t>RTV-41</t>
  </si>
  <si>
    <t>3.2@0.8</t>
  </si>
  <si>
    <t>RTV-60</t>
  </si>
  <si>
    <t>RTV-60/0.5% DBT @  1.00MHz/21.3 PHR W, R11</t>
  </si>
  <si>
    <t>RTV-60/0.5% DBT @ 1.00 MHz</t>
  </si>
  <si>
    <t>3.69 @ 1.00</t>
  </si>
  <si>
    <t>RTV-60/0.5% DBT @ 1.00MHz/10 PHR Toluene</t>
  </si>
  <si>
    <t>3.76 @ 1.00</t>
  </si>
  <si>
    <t>RTV-60/0.5% DBT @ 1.00MHz/100.0 PHR W, R11</t>
  </si>
  <si>
    <t>RTV-60/0.5% DBT @ 1.00MHz/117.4 PHR W, R11</t>
  </si>
  <si>
    <t>RTV-60/0.5% DBT @ 1.00MHz/13.6 PHR W, R11</t>
  </si>
  <si>
    <t>RTV-60/0.5% DBT @ 1.00MHz/40.8 PHR W, R11</t>
  </si>
  <si>
    <t>RTV-60/0.5% DBT @ 1.00MHz/69.5 PHR W, R11</t>
  </si>
  <si>
    <t>RTV-60/0.5% DBT @ 1.00MHz/85.2 PHR W, R11</t>
  </si>
  <si>
    <t>RTV-60/0.5% DBT @ 2.25 MHz</t>
  </si>
  <si>
    <t>11.25@2.25</t>
  </si>
  <si>
    <t>RTV-60/0.5% DBT @ 2.25MHz/10 PHR Toluene</t>
  </si>
  <si>
    <t>10.8 @ 2.25</t>
  </si>
  <si>
    <t>RTV-60/0.5% DBT @ 2.25MHZ/10 PHR Vitreous C</t>
  </si>
  <si>
    <t>13.1 @ 2.25</t>
  </si>
  <si>
    <t>RTV-60/0.5% DBT @ 2.25MHz/5 PHR Vitreous C</t>
  </si>
  <si>
    <t>22.2 @ 2.25</t>
  </si>
  <si>
    <t>RTV-60/0.5% DBT @ 5.00 MHz</t>
  </si>
  <si>
    <t>34.0@5.00</t>
  </si>
  <si>
    <t>RTV-60/0.5% DBT @ 5.00MHz/10 PHR Toluene</t>
  </si>
  <si>
    <t>43.2 @ 5.00</t>
  </si>
  <si>
    <t>RTV-77</t>
  </si>
  <si>
    <t>RTV-90</t>
  </si>
  <si>
    <t>4.2@0.8</t>
  </si>
  <si>
    <t>RTV-112</t>
  </si>
  <si>
    <t>RTV-116</t>
  </si>
  <si>
    <t>RTV-118</t>
  </si>
  <si>
    <t>RTV-511</t>
  </si>
  <si>
    <t>RTV-560, 0.6% DBT</t>
  </si>
  <si>
    <t>2.2@0.8,8.4@2</t>
  </si>
  <si>
    <t>RTV-577 Rubber</t>
  </si>
  <si>
    <t>3.8@0.8</t>
  </si>
  <si>
    <t>RTV-602</t>
  </si>
  <si>
    <t>4.35@0.8</t>
  </si>
  <si>
    <t>RTV-615, use with 4155 primer</t>
  </si>
  <si>
    <t>1@0.8</t>
  </si>
  <si>
    <t>RTV-616</t>
  </si>
  <si>
    <t>2.2@0.8</t>
  </si>
  <si>
    <t>RTV-630</t>
  </si>
  <si>
    <t>Rubber (Natural)</t>
  </si>
  <si>
    <t>Silicone Rubber (Sylgard 182)</t>
  </si>
  <si>
    <t>Silly Putty, very lossy, hard to measure</t>
  </si>
  <si>
    <t>JF</t>
  </si>
  <si>
    <t>SOAB</t>
  </si>
  <si>
    <t>15.5@1</t>
  </si>
  <si>
    <t>Sylgard 170, a silicon rubber</t>
  </si>
  <si>
    <t>Sylgard 182</t>
  </si>
  <si>
    <t>Sylgard 184</t>
  </si>
  <si>
    <t>Sylgard 186</t>
  </si>
  <si>
    <t>Table of Acoustic Velocities and Calculated Acoustic Properties for Liquids</t>
  </si>
  <si>
    <t>Temp</t>
  </si>
  <si>
    <t>dv/dT</t>
  </si>
  <si>
    <t>Att (a/f^2)</t>
  </si>
  <si>
    <t>m/s-C</t>
  </si>
  <si>
    <t>Liquids</t>
  </si>
  <si>
    <t>Acetate, butyl</t>
  </si>
  <si>
    <t>Acetate, ethyl, C4H8O2</t>
  </si>
  <si>
    <t>Acetate, methyl,C3H6O2</t>
  </si>
  <si>
    <t>Acetate, propyl</t>
  </si>
  <si>
    <t>Acetate: Butyl(n)</t>
  </si>
  <si>
    <t>Acetate: Ethyl, C4H8O2</t>
  </si>
  <si>
    <t>Acetate: Methyl, C3H6O2</t>
  </si>
  <si>
    <t xml:space="preserve">Acetone  (CH3)2cCO          </t>
  </si>
  <si>
    <t xml:space="preserve">Acetone, (CH3)2CO </t>
  </si>
  <si>
    <t>LB</t>
  </si>
  <si>
    <t>Acetonitrile  C2H3N</t>
  </si>
  <si>
    <t>Acetonyl Acetone</t>
  </si>
  <si>
    <t>Acetonyl acetone, C6H10O2</t>
  </si>
  <si>
    <t>Acetylendichloride, C2H2Cl2</t>
  </si>
  <si>
    <t>Acetylenichloride  C2H2Cl2</t>
  </si>
  <si>
    <t>Alcohol</t>
  </si>
  <si>
    <t>Alcohol, Methanol CH3OH</t>
  </si>
  <si>
    <t>Alcohol: Butyl(n)  C4H9OH</t>
  </si>
  <si>
    <t>IEEE</t>
  </si>
  <si>
    <t>Alcohol: Ethanol  C2H5OH</t>
  </si>
  <si>
    <t>Alcohol: Furfuryl  C5H4O2</t>
  </si>
  <si>
    <t>Alcohol: Isopropyl, 2-Propanol</t>
  </si>
  <si>
    <t>Alcohol: Methyl</t>
  </si>
  <si>
    <t>Alcohol: Propyl (n) C3H7OH</t>
  </si>
  <si>
    <t>Alcohol: T-amyl  C5H9OH</t>
  </si>
  <si>
    <t>Alkazene 13, C15H24</t>
  </si>
  <si>
    <t>Analine  C6H5NH2</t>
  </si>
  <si>
    <t>Argon, liquid</t>
  </si>
  <si>
    <t>67 K</t>
  </si>
  <si>
    <t xml:space="preserve">Argon, liquid </t>
  </si>
  <si>
    <t>87k</t>
  </si>
  <si>
    <t>DR</t>
  </si>
  <si>
    <t>Benzene</t>
  </si>
  <si>
    <t xml:space="preserve">Benzene  C6H6       </t>
  </si>
  <si>
    <t>Benzol</t>
  </si>
  <si>
    <t>Benzol: Ethyl</t>
  </si>
  <si>
    <t>Bromobenzene C6H5Br</t>
  </si>
  <si>
    <t>Bromoform  CHBr3</t>
  </si>
  <si>
    <t>Butylene Glycol (2,3)</t>
  </si>
  <si>
    <t>Butyrate Ethyl</t>
  </si>
  <si>
    <t>Carbitol  C6H14O3</t>
  </si>
  <si>
    <t>Carbon Bisulfide</t>
  </si>
  <si>
    <t>Carbon Disulfide  CS2</t>
  </si>
  <si>
    <t>Carbon Disulfide  CS2, 3 GHz</t>
  </si>
  <si>
    <t>Carbon Tetrachloride  C(Cl)4</t>
  </si>
  <si>
    <t>Caster Oil</t>
  </si>
  <si>
    <t xml:space="preserve">Caster oil   C11H10O10      </t>
  </si>
  <si>
    <t>CRC, Kino</t>
  </si>
  <si>
    <t xml:space="preserve">Cesium </t>
  </si>
  <si>
    <t>Chloro-benzene,C6H5Cl</t>
  </si>
  <si>
    <t xml:space="preserve">Chloroform   CHCl3        </t>
  </si>
  <si>
    <t>Cyclohexanol  C6H12O</t>
  </si>
  <si>
    <t>Cyclohexanone  C6H10O</t>
  </si>
  <si>
    <t>d-Fenchon</t>
  </si>
  <si>
    <t>Diacetyl  C4H6O2</t>
  </si>
  <si>
    <t>Dichloroisobutane (1,3)  C4H18(Cl)2</t>
  </si>
  <si>
    <t>Diesel Oil</t>
  </si>
  <si>
    <t>Diethyl Ketone</t>
  </si>
  <si>
    <t>Diethylene Glycol  C4H10O3</t>
  </si>
  <si>
    <t>Dimethyl Phthalate  C8H10O4</t>
  </si>
  <si>
    <t>Dioxane</t>
  </si>
  <si>
    <t>Diphenylin diphenyl oxide</t>
  </si>
  <si>
    <t>Ethanol  C2H5OH</t>
  </si>
  <si>
    <t xml:space="preserve">Ethanol Amide   C2H7NO     </t>
  </si>
  <si>
    <t xml:space="preserve">Ethanol Glycol        </t>
  </si>
  <si>
    <t>Ethyl Ether  C4H10O</t>
  </si>
  <si>
    <t>Ethylene Glycol  1,2-ethanediol</t>
  </si>
  <si>
    <t>Ethylene Glycol  Prestone II</t>
  </si>
  <si>
    <t>Flourosilicone Oil (Dow FS-1265)</t>
  </si>
  <si>
    <t>Fluorinert FC-104</t>
  </si>
  <si>
    <t>Fluorinert FC-40</t>
  </si>
  <si>
    <t>Fluorinert FC-70</t>
  </si>
  <si>
    <t>Fluorinert FC-72</t>
  </si>
  <si>
    <t>Fluorinert FC-75</t>
  </si>
  <si>
    <t>Fluorinert FC-77</t>
  </si>
  <si>
    <t>Fluorinert FG-43</t>
  </si>
  <si>
    <t>Fluoro-benzene,C6H5F</t>
  </si>
  <si>
    <t>Formamide  CH3NO</t>
  </si>
  <si>
    <t xml:space="preserve">Freon            </t>
  </si>
  <si>
    <t>Freon MF</t>
  </si>
  <si>
    <t>Freon TF</t>
  </si>
  <si>
    <t xml:space="preserve">Freon, TF           </t>
  </si>
  <si>
    <t>Fuel Oil (Diesel)</t>
  </si>
  <si>
    <t>Furfural  C5H4O2</t>
  </si>
  <si>
    <t>Furfuryl Alcohol</t>
  </si>
  <si>
    <t>Gallium (mp=28.8 C)</t>
  </si>
  <si>
    <t>Gasoline</t>
  </si>
  <si>
    <t>Glycerin  CH2OHCHOHCH2OH</t>
  </si>
  <si>
    <t>Glycol -  polyethylene 200</t>
  </si>
  <si>
    <t>Glycol -  polyethylene 400</t>
  </si>
  <si>
    <t>Glycol - 2,3 butylene</t>
  </si>
  <si>
    <t>Glycol - diethylene C4H10O3</t>
  </si>
  <si>
    <t>Glycol - ethylene   Prestone II</t>
  </si>
  <si>
    <t xml:space="preserve">Glycol - ethylene 1,2-ethanediol </t>
  </si>
  <si>
    <t>Glycol -polypropylene (Polyglycol E-200)</t>
  </si>
  <si>
    <t>Glycol -polypropylene (Polyglycol P-1200)</t>
  </si>
  <si>
    <t>Glycol -polypropylene (Polyglycol P-400)</t>
  </si>
  <si>
    <t>Glycol -tetraethylene C8H18O6</t>
  </si>
  <si>
    <t>Glycol,triethylene,C6H14O4</t>
  </si>
  <si>
    <t>Gravity Fuel Oil AA</t>
  </si>
  <si>
    <t xml:space="preserve">Helium-4, liquid </t>
  </si>
  <si>
    <t>0.4k</t>
  </si>
  <si>
    <t>2.0K</t>
  </si>
  <si>
    <t>4.2K</t>
  </si>
  <si>
    <t>Honey, sue bee orange</t>
  </si>
  <si>
    <t>Hydrogen, Liquid</t>
  </si>
  <si>
    <t>20k</t>
  </si>
  <si>
    <t>Iodo-benzene,C6H5I</t>
  </si>
  <si>
    <t>Isopentane  C5H12</t>
  </si>
  <si>
    <t>Kerosene</t>
  </si>
  <si>
    <t>CRC,M</t>
  </si>
  <si>
    <t xml:space="preserve">Linalool        </t>
  </si>
  <si>
    <t xml:space="preserve">Linseed oil     </t>
  </si>
  <si>
    <t>m-Xylol, C8H10</t>
  </si>
  <si>
    <t xml:space="preserve">Mercury             </t>
  </si>
  <si>
    <t>Mesityloxide  C6H16O</t>
  </si>
  <si>
    <t>Methanol CH3OH</t>
  </si>
  <si>
    <t>Methylethylketone</t>
  </si>
  <si>
    <t>Methyl Naphthalene  C11H10</t>
  </si>
  <si>
    <t xml:space="preserve">Methylene Iodide  </t>
  </si>
  <si>
    <t>Monochlorobenzene  C6H5Cl</t>
  </si>
  <si>
    <t>Morpholine  C4H9NO</t>
  </si>
  <si>
    <t>Motor oil (SAE 20&amp;30)</t>
  </si>
  <si>
    <t>n-Hexane, C6H14,liquid</t>
  </si>
  <si>
    <t>n-Hexanol, C6H14O</t>
  </si>
  <si>
    <t>n-Pentane, C5H12, liq</t>
  </si>
  <si>
    <t xml:space="preserve">Neon, liquid </t>
  </si>
  <si>
    <t>27k</t>
  </si>
  <si>
    <t>Nicotin, C10H14N2</t>
  </si>
  <si>
    <t>Nitrobenzene   C6H6NO2</t>
  </si>
  <si>
    <t>Nitrogen, Liquid</t>
  </si>
  <si>
    <t>77k</t>
  </si>
  <si>
    <t>Nitromethane CH3NC2</t>
  </si>
  <si>
    <t xml:space="preserve">Oil - baby          </t>
  </si>
  <si>
    <t>Oil - castor, @ 4.224 MHz</t>
  </si>
  <si>
    <t>GD</t>
  </si>
  <si>
    <t>Oil - castor,C11H10O10</t>
  </si>
  <si>
    <t>CRC,Metrotek</t>
  </si>
  <si>
    <t xml:space="preserve">Oil - corn       </t>
  </si>
  <si>
    <t>Oil - diesel</t>
  </si>
  <si>
    <t xml:space="preserve">Oil - gravity fuel  </t>
  </si>
  <si>
    <t>Oil - jojoba</t>
  </si>
  <si>
    <t>MH</t>
  </si>
  <si>
    <t>Oil - linseed</t>
  </si>
  <si>
    <t>Oil - mineral,heavy Diamond</t>
  </si>
  <si>
    <t>Oil - mineral,light Diamond</t>
  </si>
  <si>
    <t>Oil - olive</t>
  </si>
  <si>
    <t>Oil - parrafin</t>
  </si>
  <si>
    <t xml:space="preserve">Oil - peanut       </t>
  </si>
  <si>
    <t>Oil - SAE 20</t>
  </si>
  <si>
    <t>Oil - SAE 30</t>
  </si>
  <si>
    <t>Oil - safflower</t>
  </si>
  <si>
    <t>Oil - silicon Dow 200, 1 centistoke</t>
  </si>
  <si>
    <t>Oil - silicon Dow 200, 10 centistoke</t>
  </si>
  <si>
    <t>Oil - silicon Dow 200, 100 centistoke</t>
  </si>
  <si>
    <t>Oil - silicon Dow 200, 1000 centistoke</t>
  </si>
  <si>
    <t>Oil - silicon Dow 704</t>
  </si>
  <si>
    <t>79F</t>
  </si>
  <si>
    <t xml:space="preserve">Oil - silicon Dow 705 </t>
  </si>
  <si>
    <t xml:space="preserve">Oil - silicon Dow 710 </t>
  </si>
  <si>
    <t xml:space="preserve">Oil - soybean </t>
  </si>
  <si>
    <t>Oil - sperm</t>
  </si>
  <si>
    <t>Oil - sunflower</t>
  </si>
  <si>
    <t>Oil - transformer</t>
  </si>
  <si>
    <t>Oil - wintergreen  (methyl salicylate)</t>
  </si>
  <si>
    <t xml:space="preserve">Oxygen, O2, liquid </t>
  </si>
  <si>
    <t>90k</t>
  </si>
  <si>
    <t>Oxygen, Liquid</t>
  </si>
  <si>
    <t xml:space="preserve">Paraffin </t>
  </si>
  <si>
    <t xml:space="preserve">Paraffin Oil    </t>
  </si>
  <si>
    <t>Pentane</t>
  </si>
  <si>
    <t xml:space="preserve">Petroleum        </t>
  </si>
  <si>
    <t xml:space="preserve">Polypropylene oxide (Ambiflo) </t>
  </si>
  <si>
    <t>Potassium ,mp=63.7°C</t>
  </si>
  <si>
    <t>Potassium</t>
  </si>
  <si>
    <t>Pyridine</t>
  </si>
  <si>
    <t>Silicone Oil, Dow 710</t>
  </si>
  <si>
    <t>Sodium</t>
  </si>
  <si>
    <t>Solvesso #3</t>
  </si>
  <si>
    <t>Sonotrack couplant  Echo</t>
  </si>
  <si>
    <t>t-Amyl</t>
  </si>
  <si>
    <t>t-Butyl chloride, C4H9Cl</t>
  </si>
  <si>
    <t xml:space="preserve">Tallow </t>
  </si>
  <si>
    <t>Trichorethylene</t>
  </si>
  <si>
    <t>Turpentine</t>
  </si>
  <si>
    <t xml:space="preserve">Turpentine          </t>
  </si>
  <si>
    <t>Univis 800</t>
  </si>
  <si>
    <t xml:space="preserve">Water             </t>
  </si>
  <si>
    <t>Water</t>
  </si>
  <si>
    <t>Water - heavy, D2O</t>
  </si>
  <si>
    <t>Water - salt 10%</t>
  </si>
  <si>
    <t>Water - salt 15%</t>
  </si>
  <si>
    <t>Water - salt 20%</t>
  </si>
  <si>
    <t>Water - sea</t>
  </si>
  <si>
    <t xml:space="preserve">Water (D20)     </t>
  </si>
  <si>
    <t>Water, Sea</t>
  </si>
  <si>
    <t xml:space="preserve">Xenon - liquid </t>
  </si>
  <si>
    <t>166k</t>
  </si>
  <si>
    <t>Xylene hexaflouride  C8H4F6</t>
  </si>
  <si>
    <t>Table of Acoustic Velocities and Calculated Acoustic Properties for Gases</t>
  </si>
  <si>
    <t>m/s</t>
  </si>
  <si>
    <t>in/ms</t>
  </si>
  <si>
    <t>m/s°C</t>
  </si>
  <si>
    <t>Gasses</t>
  </si>
  <si>
    <t xml:space="preserve">Acetone vapor (C2H6O) </t>
  </si>
  <si>
    <t xml:space="preserve"> CRC</t>
  </si>
  <si>
    <t>Air, Dry</t>
  </si>
  <si>
    <t>Air, 25 atm</t>
  </si>
  <si>
    <t xml:space="preserve"> Metrotek</t>
  </si>
  <si>
    <t>Air, 50 atm</t>
  </si>
  <si>
    <t>Air, 100 atm</t>
  </si>
  <si>
    <t>Ammonia (NH3)</t>
  </si>
  <si>
    <t>Argon</t>
  </si>
  <si>
    <t>Argon, 40 Bar</t>
  </si>
  <si>
    <t>Argon, 250 Bar</t>
  </si>
  <si>
    <t>Benzene vapor (C6H6)</t>
  </si>
  <si>
    <t>Carbon dioxide (CO2)</t>
  </si>
  <si>
    <t>Carbon disulfate</t>
  </si>
  <si>
    <t>Carbon Monoxide  CO</t>
  </si>
  <si>
    <t xml:space="preserve">Carbon tetrachloride vapor (CCl4) </t>
  </si>
  <si>
    <t>Chlorine</t>
  </si>
  <si>
    <t>Chloroform - CH(Cl)3</t>
  </si>
  <si>
    <t>Deuterium</t>
  </si>
  <si>
    <t>Ethane  C2H6</t>
  </si>
  <si>
    <t>Ethanol vapor - C2H5OH</t>
  </si>
  <si>
    <t>Ethyl ether - C4H10O</t>
  </si>
  <si>
    <t>Ethylene  C2H4</t>
  </si>
  <si>
    <t>Helium</t>
  </si>
  <si>
    <t>Hydrogen</t>
  </si>
  <si>
    <t>Hydrogen Bromide  HBr</t>
  </si>
  <si>
    <t>Hydrogen Chloride  HCl</t>
  </si>
  <si>
    <t>Hydrogen Iodide  HI</t>
  </si>
  <si>
    <t>Hydrogen Sulfide  H2S</t>
  </si>
  <si>
    <t>Methane  CH4</t>
  </si>
  <si>
    <t>Methanol vapor - CH3OH</t>
  </si>
  <si>
    <t>Neon</t>
  </si>
  <si>
    <t>Nitric oxide - NO</t>
  </si>
  <si>
    <t>Nitrogen - N2</t>
  </si>
  <si>
    <t>Nitrous oxide - N2O</t>
  </si>
  <si>
    <t>Oxygen - O2</t>
  </si>
  <si>
    <t>Sulfur dioxide - SO2</t>
  </si>
  <si>
    <t>Water Vapor</t>
  </si>
  <si>
    <t>Water vapor</t>
  </si>
  <si>
    <t>Xenon, 40 Bar</t>
  </si>
  <si>
    <t>References</t>
  </si>
  <si>
    <t xml:space="preserve">    3M</t>
  </si>
  <si>
    <t xml:space="preserve">    IEEE</t>
  </si>
  <si>
    <t xml:space="preserve">    Kino</t>
  </si>
  <si>
    <t xml:space="preserve">    LLNL</t>
  </si>
  <si>
    <t xml:space="preserve">    Metrotek</t>
  </si>
  <si>
    <t xml:space="preserve">    NDT2</t>
  </si>
  <si>
    <t xml:space="preserve">    Y-12</t>
  </si>
  <si>
    <t xml:space="preserve">    *AE</t>
  </si>
  <si>
    <t xml:space="preserve">    *AH</t>
  </si>
  <si>
    <t xml:space="preserve">    *AJS</t>
  </si>
  <si>
    <t xml:space="preserve">    *AS</t>
  </si>
  <si>
    <t xml:space="preserve">    *DP</t>
  </si>
  <si>
    <t xml:space="preserve">    *FS</t>
  </si>
  <si>
    <t>Fred Stanke, Schlumberger, Inc., Ridge field CT.</t>
  </si>
  <si>
    <t xml:space="preserve">    *LB</t>
  </si>
  <si>
    <t xml:space="preserve">    *LP</t>
  </si>
  <si>
    <t xml:space="preserve">    *RB</t>
  </si>
  <si>
    <t xml:space="preserve">    *RLB</t>
  </si>
  <si>
    <t xml:space="preserve">    *SIM</t>
  </si>
  <si>
    <t>Single Crystal Elastic Constants and Calculated Aggregate Properties, 2nd Ed., Cambridge, Mass., M.I.T. Press[1972] xv, pp370</t>
  </si>
  <si>
    <t xml:space="preserve">    *</t>
  </si>
  <si>
    <t>Items marked with and asterick "*" were obtained from "Acoustic Material Properties" at http://www.ultrasonic.com/Tables/index.html</t>
  </si>
  <si>
    <t>Table of Acoustic Velocities and</t>
  </si>
  <si>
    <t>Calculated Acoustic Properties for</t>
  </si>
  <si>
    <t xml:space="preserve">Solids, Plastics, Epoxies, </t>
  </si>
  <si>
    <t>Rubbers, Liquids and Gases</t>
  </si>
  <si>
    <t>Compiled by M. W. Moyer</t>
  </si>
  <si>
    <t>Print (p)</t>
  </si>
  <si>
    <t>Macro to Print Acoustic Velocity Tables</t>
  </si>
  <si>
    <t>Type ^p to start</t>
  </si>
  <si>
    <t>Solids</t>
  </si>
  <si>
    <t>Lame Const</t>
  </si>
  <si>
    <t>Gpa</t>
  </si>
  <si>
    <t>Mpa</t>
  </si>
  <si>
    <t>Y/DW 1241</t>
  </si>
  <si>
    <t>Prepared by the</t>
  </si>
  <si>
    <t>managed by</t>
  </si>
  <si>
    <t>for the</t>
  </si>
  <si>
    <t>U.S. Department of Energy</t>
  </si>
  <si>
    <t>ISU</t>
  </si>
  <si>
    <t>-</t>
  </si>
  <si>
    <t xml:space="preserve">     ISU</t>
  </si>
  <si>
    <t>Iowa State University - www.cnde.iastate.edu/cnde/ut_material_properties/</t>
  </si>
  <si>
    <t>Radium</t>
  </si>
  <si>
    <t>Glass - FK6</t>
  </si>
  <si>
    <t>Rochelle Salt</t>
  </si>
  <si>
    <t>Acrylic Resin</t>
  </si>
  <si>
    <t>Polyimide (Vespel Sp-1)</t>
  </si>
  <si>
    <t>Refrasil</t>
  </si>
  <si>
    <t>PolyIsobutylene</t>
  </si>
  <si>
    <t>Polyisobutylene (mol wt 200)</t>
  </si>
  <si>
    <t>d-Fenchone</t>
  </si>
  <si>
    <t>Ethyl Acetate</t>
  </si>
  <si>
    <t>Table of Acoustic Velocities and Calculated Acoustic Properties for Body Tissue</t>
  </si>
  <si>
    <t>Body Tissue</t>
  </si>
  <si>
    <t>Beef</t>
  </si>
  <si>
    <t>Brain Tissue</t>
  </si>
  <si>
    <t>Human Tissue</t>
  </si>
  <si>
    <t>Kidney</t>
  </si>
  <si>
    <t>Liver</t>
  </si>
  <si>
    <t>Spleen</t>
  </si>
  <si>
    <t>°C</t>
  </si>
  <si>
    <r>
      <t>cm</t>
    </r>
    <r>
      <rPr>
        <b/>
        <vertAlign val="superscript"/>
        <sz val="8"/>
        <rFont val="Arial Narrow"/>
        <family val="2"/>
      </rPr>
      <t>3</t>
    </r>
  </si>
  <si>
    <r>
      <t>cm</t>
    </r>
    <r>
      <rPr>
        <b/>
        <vertAlign val="superscript"/>
        <sz val="8"/>
        <rFont val="Arial Narrow"/>
        <family val="2"/>
      </rPr>
      <t>2</t>
    </r>
    <r>
      <rPr>
        <b/>
        <sz val="8"/>
        <rFont val="Arial Narrow"/>
        <family val="2"/>
      </rPr>
      <t>-µs</t>
    </r>
  </si>
  <si>
    <t>m</t>
  </si>
  <si>
    <r>
      <t>cm</t>
    </r>
    <r>
      <rPr>
        <b/>
        <vertAlign val="superscript"/>
        <sz val="8"/>
        <rFont val="Arial"/>
        <family val="2"/>
      </rPr>
      <t>3</t>
    </r>
  </si>
  <si>
    <r>
      <t>cm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>-µs</t>
    </r>
  </si>
  <si>
    <r>
      <t>cm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>-us</t>
    </r>
  </si>
  <si>
    <r>
      <t>s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>/m</t>
    </r>
  </si>
  <si>
    <r>
      <t>(*10</t>
    </r>
    <r>
      <rPr>
        <b/>
        <vertAlign val="superscript"/>
        <sz val="8"/>
        <rFont val="Arial"/>
        <family val="2"/>
      </rPr>
      <t>-15</t>
    </r>
    <r>
      <rPr>
        <b/>
        <sz val="8"/>
        <rFont val="Arial"/>
        <family val="2"/>
      </rPr>
      <t>)</t>
    </r>
  </si>
  <si>
    <r>
      <t>* 10</t>
    </r>
    <r>
      <rPr>
        <b/>
        <vertAlign val="superscript"/>
        <sz val="8"/>
        <rFont val="Arial"/>
        <family val="2"/>
      </rPr>
      <t>-3</t>
    </r>
  </si>
  <si>
    <r>
      <t>Db*10</t>
    </r>
    <r>
      <rPr>
        <b/>
        <vertAlign val="superscript"/>
        <sz val="8"/>
        <rFont val="Arial"/>
        <family val="2"/>
      </rPr>
      <t>-12</t>
    </r>
  </si>
  <si>
    <r>
      <t>Att (a/f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>)</t>
    </r>
  </si>
  <si>
    <r>
      <t>gm/cm</t>
    </r>
    <r>
      <rPr>
        <b/>
        <vertAlign val="superscript"/>
        <sz val="8"/>
        <rFont val="Arial"/>
        <family val="2"/>
      </rPr>
      <t>3</t>
    </r>
  </si>
  <si>
    <r>
      <t>10</t>
    </r>
    <r>
      <rPr>
        <b/>
        <vertAlign val="superscript"/>
        <sz val="8"/>
        <rFont val="Arial"/>
        <family val="2"/>
      </rPr>
      <t>-3</t>
    </r>
    <r>
      <rPr>
        <b/>
        <sz val="8"/>
        <rFont val="Arial"/>
        <family val="2"/>
      </rPr>
      <t xml:space="preserve"> gm/</t>
    </r>
  </si>
  <si>
    <r>
      <t>Z</t>
    </r>
    <r>
      <rPr>
        <b/>
        <vertAlign val="subscript"/>
        <sz val="8"/>
        <rFont val="Arial Narrow"/>
        <family val="2"/>
      </rPr>
      <t>long</t>
    </r>
  </si>
  <si>
    <r>
      <t>Z</t>
    </r>
    <r>
      <rPr>
        <b/>
        <vertAlign val="subscript"/>
        <sz val="8"/>
        <rFont val="Arial Narrow"/>
        <family val="2"/>
      </rPr>
      <t>Shear</t>
    </r>
  </si>
  <si>
    <r>
      <t>Z</t>
    </r>
    <r>
      <rPr>
        <b/>
        <vertAlign val="subscript"/>
        <sz val="8"/>
        <rFont val="Arial Narrow"/>
        <family val="2"/>
      </rPr>
      <t>Long</t>
    </r>
  </si>
  <si>
    <r>
      <t>Z</t>
    </r>
    <r>
      <rPr>
        <b/>
        <vertAlign val="subscript"/>
        <sz val="8"/>
        <rFont val="Arial"/>
        <family val="2"/>
      </rPr>
      <t>Long</t>
    </r>
  </si>
  <si>
    <r>
      <t>cm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>us</t>
    </r>
  </si>
  <si>
    <t>Last Edit: December 5, 2002</t>
  </si>
  <si>
    <t>Y-12 National Security Complex</t>
  </si>
  <si>
    <t xml:space="preserve">under contract DE-AC05-00OR22800 </t>
  </si>
  <si>
    <t>(Compiled by M. W. Moyer)</t>
  </si>
  <si>
    <t>Rev. 1</t>
  </si>
  <si>
    <r>
      <t xml:space="preserve">BWXT-Y12, </t>
    </r>
    <r>
      <rPr>
        <sz val="8"/>
        <rFont val="Arial"/>
        <family val="2"/>
      </rPr>
      <t>LLC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</si>
</sst>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0."/>
    <numFmt numFmtId="168" formatCode="0.000000"/>
  </numFmts>
  <fonts count="29">
    <font>
      <sz val="10"/>
      <name val="MS Sans Serif"/>
    </font>
    <font>
      <sz val="8"/>
      <name val="Helv"/>
    </font>
    <font>
      <sz val="8"/>
      <name val="Arial"/>
      <family val="2"/>
    </font>
    <font>
      <b/>
      <i/>
      <sz val="10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7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i/>
      <sz val="12"/>
      <name val="Arial Narrow"/>
      <family val="2"/>
    </font>
    <font>
      <b/>
      <sz val="8"/>
      <name val="Arial Rounded MT Bold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sz val="10"/>
      <name val="Arial Narrow"/>
      <family val="2"/>
    </font>
    <font>
      <sz val="6"/>
      <name val="Arial Narrow"/>
      <family val="2"/>
    </font>
    <font>
      <b/>
      <i/>
      <sz val="24"/>
      <name val="Arial"/>
      <family val="2"/>
    </font>
    <font>
      <sz val="10"/>
      <name val="Arial"/>
      <family val="2"/>
    </font>
    <font>
      <b/>
      <vertAlign val="superscript"/>
      <sz val="8"/>
      <name val="Arial Narrow"/>
      <family val="2"/>
    </font>
    <font>
      <b/>
      <sz val="8"/>
      <name val="Symbol"/>
      <family val="1"/>
      <charset val="2"/>
    </font>
    <font>
      <b/>
      <vertAlign val="superscript"/>
      <sz val="8"/>
      <name val="Arial"/>
      <family val="2"/>
    </font>
    <font>
      <b/>
      <vertAlign val="subscript"/>
      <sz val="8"/>
      <name val="Arial"/>
      <family val="2"/>
    </font>
    <font>
      <b/>
      <vertAlign val="subscript"/>
      <sz val="8"/>
      <name val="Arial Narrow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04">
    <xf numFmtId="0" fontId="0" fillId="0" borderId="0" xfId="0"/>
    <xf numFmtId="0" fontId="2" fillId="0" borderId="0" xfId="3" applyFont="1"/>
    <xf numFmtId="164" fontId="3" fillId="0" borderId="0" xfId="3" applyNumberFormat="1" applyFont="1" applyAlignment="1">
      <alignment horizontal="centerContinuous"/>
    </xf>
    <xf numFmtId="0" fontId="2" fillId="0" borderId="0" xfId="3" applyFont="1" applyAlignment="1">
      <alignment horizontal="centerContinuous"/>
    </xf>
    <xf numFmtId="164" fontId="2" fillId="0" borderId="0" xfId="3" applyNumberFormat="1" applyFont="1" applyAlignment="1">
      <alignment horizontal="centerContinuous"/>
    </xf>
    <xf numFmtId="165" fontId="2" fillId="0" borderId="0" xfId="3" applyNumberFormat="1" applyFont="1" applyAlignment="1">
      <alignment horizontal="centerContinuous"/>
    </xf>
    <xf numFmtId="0" fontId="1" fillId="0" borderId="0" xfId="3" applyAlignment="1">
      <alignment horizontal="centerContinuous"/>
    </xf>
    <xf numFmtId="2" fontId="2" fillId="0" borderId="0" xfId="3" applyNumberFormat="1" applyFont="1" applyAlignment="1">
      <alignment horizontal="centerContinuous"/>
    </xf>
    <xf numFmtId="0" fontId="2" fillId="0" borderId="0" xfId="3" applyFont="1" applyBorder="1"/>
    <xf numFmtId="0" fontId="2" fillId="0" borderId="0" xfId="3" applyFont="1" applyBorder="1" applyAlignment="1">
      <alignment horizontal="center"/>
    </xf>
    <xf numFmtId="164" fontId="2" fillId="0" borderId="0" xfId="3" applyNumberFormat="1" applyFont="1"/>
    <xf numFmtId="165" fontId="2" fillId="0" borderId="0" xfId="3" applyNumberFormat="1" applyFont="1" applyBorder="1"/>
    <xf numFmtId="2" fontId="2" fillId="0" borderId="0" xfId="3" applyNumberFormat="1" applyFont="1"/>
    <xf numFmtId="164" fontId="2" fillId="0" borderId="0" xfId="3" applyNumberFormat="1" applyFont="1" applyAlignment="1">
      <alignment horizontal="center"/>
    </xf>
    <xf numFmtId="0" fontId="2" fillId="0" borderId="1" xfId="3" applyFont="1" applyBorder="1"/>
    <xf numFmtId="0" fontId="2" fillId="0" borderId="2" xfId="3" applyFont="1" applyBorder="1" applyAlignment="1">
      <alignment horizontal="center"/>
    </xf>
    <xf numFmtId="0" fontId="2" fillId="0" borderId="3" xfId="3" applyFont="1" applyBorder="1"/>
    <xf numFmtId="2" fontId="4" fillId="0" borderId="3" xfId="3" applyNumberFormat="1" applyFont="1" applyBorder="1" applyAlignment="1">
      <alignment horizontal="center"/>
    </xf>
    <xf numFmtId="164" fontId="2" fillId="0" borderId="0" xfId="3" applyNumberFormat="1" applyFont="1" applyBorder="1"/>
    <xf numFmtId="0" fontId="2" fillId="0" borderId="1" xfId="3" applyFont="1" applyBorder="1" applyAlignment="1">
      <alignment horizontal="center"/>
    </xf>
    <xf numFmtId="165" fontId="2" fillId="0" borderId="4" xfId="3" applyNumberFormat="1" applyFont="1" applyBorder="1"/>
    <xf numFmtId="164" fontId="2" fillId="0" borderId="4" xfId="3" applyNumberFormat="1" applyFont="1" applyBorder="1"/>
    <xf numFmtId="2" fontId="2" fillId="0" borderId="4" xfId="3" applyNumberFormat="1" applyFont="1" applyBorder="1"/>
    <xf numFmtId="0" fontId="2" fillId="0" borderId="0" xfId="2" applyFont="1"/>
    <xf numFmtId="164" fontId="3" fillId="0" borderId="0" xfId="2" applyNumberFormat="1" applyFont="1" applyAlignment="1">
      <alignment horizontal="centerContinuous"/>
    </xf>
    <xf numFmtId="0" fontId="2" fillId="0" borderId="0" xfId="2" applyFont="1" applyAlignment="1">
      <alignment horizontal="centerContinuous"/>
    </xf>
    <xf numFmtId="0" fontId="1" fillId="0" borderId="0" xfId="2" applyAlignment="1">
      <alignment horizontal="centerContinuous"/>
    </xf>
    <xf numFmtId="165" fontId="2" fillId="0" borderId="0" xfId="2" applyNumberFormat="1" applyFont="1" applyAlignment="1">
      <alignment horizontal="centerContinuous"/>
    </xf>
    <xf numFmtId="2" fontId="2" fillId="0" borderId="0" xfId="2" applyNumberFormat="1" applyFont="1" applyAlignment="1">
      <alignment horizontal="centerContinuous"/>
    </xf>
    <xf numFmtId="164" fontId="2" fillId="0" borderId="0" xfId="2" applyNumberFormat="1" applyFont="1"/>
    <xf numFmtId="164" fontId="2" fillId="0" borderId="0" xfId="2" applyNumberFormat="1" applyFont="1" applyAlignment="1">
      <alignment horizontal="center"/>
    </xf>
    <xf numFmtId="164" fontId="2" fillId="0" borderId="0" xfId="2" applyNumberFormat="1" applyFont="1" applyAlignment="1">
      <alignment horizontal="centerContinuous"/>
    </xf>
    <xf numFmtId="0" fontId="4" fillId="0" borderId="5" xfId="2" applyFont="1" applyBorder="1"/>
    <xf numFmtId="0" fontId="2" fillId="0" borderId="5" xfId="2" applyFont="1" applyBorder="1" applyAlignment="1">
      <alignment horizontal="center"/>
    </xf>
    <xf numFmtId="164" fontId="4" fillId="0" borderId="5" xfId="2" applyNumberFormat="1" applyFont="1" applyBorder="1" applyAlignment="1">
      <alignment horizontal="right"/>
    </xf>
    <xf numFmtId="165" fontId="4" fillId="0" borderId="5" xfId="2" applyNumberFormat="1" applyFont="1" applyBorder="1" applyAlignment="1">
      <alignment horizontal="left"/>
    </xf>
    <xf numFmtId="164" fontId="2" fillId="0" borderId="5" xfId="2" applyNumberFormat="1" applyFont="1" applyBorder="1"/>
    <xf numFmtId="165" fontId="2" fillId="0" borderId="5" xfId="2" applyNumberFormat="1" applyFont="1" applyBorder="1"/>
    <xf numFmtId="2" fontId="2" fillId="0" borderId="5" xfId="2" applyNumberFormat="1" applyFont="1" applyBorder="1"/>
    <xf numFmtId="0" fontId="4" fillId="0" borderId="0" xfId="2" applyFont="1" applyBorder="1"/>
    <xf numFmtId="0" fontId="2" fillId="0" borderId="0" xfId="2" applyFont="1" applyBorder="1" applyAlignment="1">
      <alignment horizontal="center"/>
    </xf>
    <xf numFmtId="0" fontId="2" fillId="0" borderId="0" xfId="2" applyFont="1" applyBorder="1"/>
    <xf numFmtId="165" fontId="2" fillId="0" borderId="0" xfId="2" applyNumberFormat="1" applyFont="1" applyBorder="1"/>
    <xf numFmtId="2" fontId="2" fillId="0" borderId="0" xfId="2" applyNumberFormat="1" applyFont="1" applyBorder="1"/>
    <xf numFmtId="164" fontId="2" fillId="0" borderId="0" xfId="2" applyNumberFormat="1" applyFont="1" applyBorder="1"/>
    <xf numFmtId="0" fontId="2" fillId="0" borderId="0" xfId="1" applyFont="1"/>
    <xf numFmtId="0" fontId="1" fillId="0" borderId="0" xfId="1" applyAlignment="1">
      <alignment horizontal="centerContinuous"/>
    </xf>
    <xf numFmtId="0" fontId="2" fillId="0" borderId="0" xfId="1" applyFont="1" applyAlignment="1">
      <alignment horizontal="centerContinuous"/>
    </xf>
    <xf numFmtId="164" fontId="2" fillId="0" borderId="0" xfId="1" applyNumberFormat="1" applyFont="1" applyAlignment="1">
      <alignment horizontal="centerContinuous"/>
    </xf>
    <xf numFmtId="165" fontId="2" fillId="0" borderId="0" xfId="1" applyNumberFormat="1" applyFont="1" applyAlignment="1">
      <alignment horizontal="centerContinuous"/>
    </xf>
    <xf numFmtId="0" fontId="2" fillId="0" borderId="0" xfId="1" applyFont="1" applyBorder="1"/>
    <xf numFmtId="0" fontId="7" fillId="0" borderId="0" xfId="3" applyFont="1" applyAlignment="1">
      <alignment horizontal="centerContinuous"/>
    </xf>
    <xf numFmtId="0" fontId="7" fillId="0" borderId="0" xfId="3" applyFont="1"/>
    <xf numFmtId="0" fontId="7" fillId="0" borderId="1" xfId="3" applyFont="1" applyBorder="1"/>
    <xf numFmtId="164" fontId="0" fillId="0" borderId="0" xfId="0" applyNumberFormat="1"/>
    <xf numFmtId="0" fontId="0" fillId="0" borderId="1" xfId="0" applyBorder="1"/>
    <xf numFmtId="0" fontId="0" fillId="0" borderId="0" xfId="0" applyBorder="1"/>
    <xf numFmtId="0" fontId="9" fillId="0" borderId="0" xfId="0" applyFont="1" applyAlignment="1">
      <alignment wrapText="1"/>
    </xf>
    <xf numFmtId="0" fontId="0" fillId="0" borderId="6" xfId="0" applyBorder="1"/>
    <xf numFmtId="165" fontId="2" fillId="0" borderId="7" xfId="3" applyNumberFormat="1" applyFont="1" applyBorder="1"/>
    <xf numFmtId="164" fontId="2" fillId="0" borderId="7" xfId="3" applyNumberFormat="1" applyFont="1" applyBorder="1"/>
    <xf numFmtId="2" fontId="2" fillId="0" borderId="7" xfId="3" applyNumberFormat="1" applyFont="1" applyBorder="1"/>
    <xf numFmtId="0" fontId="7" fillId="0" borderId="8" xfId="3" applyFont="1" applyBorder="1" applyAlignment="1">
      <alignment wrapText="1"/>
    </xf>
    <xf numFmtId="0" fontId="7" fillId="0" borderId="8" xfId="0" applyFont="1" applyBorder="1"/>
    <xf numFmtId="0" fontId="7" fillId="0" borderId="8" xfId="3" applyFont="1" applyBorder="1"/>
    <xf numFmtId="0" fontId="7" fillId="0" borderId="9" xfId="0" applyFont="1" applyBorder="1" applyAlignment="1">
      <alignment wrapText="1"/>
    </xf>
    <xf numFmtId="0" fontId="8" fillId="0" borderId="10" xfId="3" applyFont="1" applyBorder="1" applyAlignment="1">
      <alignment wrapText="1"/>
    </xf>
    <xf numFmtId="0" fontId="4" fillId="0" borderId="11" xfId="3" applyFont="1" applyBorder="1" applyAlignment="1">
      <alignment horizontal="center"/>
    </xf>
    <xf numFmtId="165" fontId="4" fillId="0" borderId="12" xfId="3" applyNumberFormat="1" applyFont="1" applyBorder="1" applyAlignment="1">
      <alignment horizontal="left"/>
    </xf>
    <xf numFmtId="2" fontId="4" fillId="0" borderId="12" xfId="3" applyNumberFormat="1" applyFont="1" applyBorder="1" applyAlignment="1">
      <alignment horizontal="center"/>
    </xf>
    <xf numFmtId="0" fontId="7" fillId="0" borderId="9" xfId="3" applyFont="1" applyBorder="1" applyAlignment="1">
      <alignment wrapText="1"/>
    </xf>
    <xf numFmtId="0" fontId="4" fillId="1" borderId="6" xfId="3" applyFont="1" applyFill="1" applyBorder="1" applyAlignment="1">
      <alignment horizontal="center"/>
    </xf>
    <xf numFmtId="165" fontId="4" fillId="1" borderId="7" xfId="3" applyNumberFormat="1" applyFont="1" applyFill="1" applyBorder="1" applyAlignment="1">
      <alignment horizontal="center"/>
    </xf>
    <xf numFmtId="2" fontId="4" fillId="1" borderId="7" xfId="3" applyNumberFormat="1" applyFont="1" applyFill="1" applyBorder="1" applyAlignment="1">
      <alignment horizontal="center"/>
    </xf>
    <xf numFmtId="164" fontId="4" fillId="0" borderId="13" xfId="3" applyNumberFormat="1" applyFont="1" applyBorder="1" applyAlignment="1">
      <alignment horizontal="right"/>
    </xf>
    <xf numFmtId="165" fontId="4" fillId="0" borderId="14" xfId="3" applyNumberFormat="1" applyFont="1" applyBorder="1" applyAlignment="1">
      <alignment horizontal="left"/>
    </xf>
    <xf numFmtId="164" fontId="2" fillId="0" borderId="15" xfId="3" applyNumberFormat="1" applyFont="1" applyBorder="1"/>
    <xf numFmtId="0" fontId="2" fillId="0" borderId="16" xfId="3" applyFont="1" applyBorder="1"/>
    <xf numFmtId="164" fontId="4" fillId="1" borderId="17" xfId="3" applyNumberFormat="1" applyFont="1" applyFill="1" applyBorder="1" applyAlignment="1">
      <alignment horizontal="center"/>
    </xf>
    <xf numFmtId="165" fontId="4" fillId="1" borderId="18" xfId="3" applyNumberFormat="1" applyFont="1" applyFill="1" applyBorder="1" applyAlignment="1">
      <alignment horizontal="center"/>
    </xf>
    <xf numFmtId="164" fontId="10" fillId="0" borderId="19" xfId="0" applyNumberFormat="1" applyFont="1" applyBorder="1"/>
    <xf numFmtId="165" fontId="2" fillId="0" borderId="20" xfId="3" applyNumberFormat="1" applyFont="1" applyBorder="1"/>
    <xf numFmtId="164" fontId="2" fillId="0" borderId="19" xfId="3" applyNumberFormat="1" applyFont="1" applyBorder="1"/>
    <xf numFmtId="164" fontId="10" fillId="0" borderId="21" xfId="0" applyNumberFormat="1" applyFont="1" applyBorder="1"/>
    <xf numFmtId="164" fontId="10" fillId="0" borderId="17" xfId="0" applyNumberFormat="1" applyFont="1" applyBorder="1"/>
    <xf numFmtId="165" fontId="2" fillId="0" borderId="22" xfId="3" applyNumberFormat="1" applyFont="1" applyBorder="1"/>
    <xf numFmtId="165" fontId="2" fillId="0" borderId="23" xfId="3" applyNumberFormat="1" applyFont="1" applyBorder="1"/>
    <xf numFmtId="164" fontId="2" fillId="0" borderId="21" xfId="3" applyNumberFormat="1" applyFont="1" applyBorder="1"/>
    <xf numFmtId="165" fontId="2" fillId="0" borderId="18" xfId="3" applyNumberFormat="1" applyFont="1" applyBorder="1"/>
    <xf numFmtId="164" fontId="4" fillId="0" borderId="13" xfId="3" applyNumberFormat="1" applyFont="1" applyBorder="1" applyAlignment="1">
      <alignment horizontal="left"/>
    </xf>
    <xf numFmtId="165" fontId="2" fillId="0" borderId="14" xfId="3" applyNumberFormat="1" applyFont="1" applyBorder="1" applyAlignment="1">
      <alignment horizontal="left"/>
    </xf>
    <xf numFmtId="0" fontId="2" fillId="0" borderId="15" xfId="3" applyFont="1" applyBorder="1"/>
    <xf numFmtId="164" fontId="2" fillId="0" borderId="16" xfId="3" applyNumberFormat="1" applyFont="1" applyBorder="1" applyAlignment="1">
      <alignment horizontal="center"/>
    </xf>
    <xf numFmtId="165" fontId="2" fillId="0" borderId="18" xfId="3" applyNumberFormat="1" applyFont="1" applyBorder="1" applyAlignment="1">
      <alignment horizontal="center"/>
    </xf>
    <xf numFmtId="164" fontId="2" fillId="0" borderId="17" xfId="3" applyNumberFormat="1" applyFont="1" applyBorder="1"/>
    <xf numFmtId="164" fontId="4" fillId="0" borderId="10" xfId="3" applyNumberFormat="1" applyFont="1" applyBorder="1" applyAlignment="1">
      <alignment horizontal="center"/>
    </xf>
    <xf numFmtId="164" fontId="4" fillId="0" borderId="24" xfId="3" applyNumberFormat="1" applyFont="1" applyBorder="1" applyAlignment="1">
      <alignment horizontal="center"/>
    </xf>
    <xf numFmtId="164" fontId="4" fillId="1" borderId="9" xfId="3" applyNumberFormat="1" applyFont="1" applyFill="1" applyBorder="1" applyAlignment="1">
      <alignment horizontal="center"/>
    </xf>
    <xf numFmtId="164" fontId="2" fillId="0" borderId="8" xfId="3" applyNumberFormat="1" applyFont="1" applyBorder="1"/>
    <xf numFmtId="164" fontId="2" fillId="0" borderId="9" xfId="3" applyNumberFormat="1" applyFont="1" applyBorder="1"/>
    <xf numFmtId="164" fontId="4" fillId="0" borderId="25" xfId="3" applyNumberFormat="1" applyFont="1" applyBorder="1" applyAlignment="1">
      <alignment horizontal="center"/>
    </xf>
    <xf numFmtId="164" fontId="4" fillId="1" borderId="8" xfId="3" applyNumberFormat="1" applyFont="1" applyFill="1" applyBorder="1" applyAlignment="1">
      <alignment horizontal="center"/>
    </xf>
    <xf numFmtId="164" fontId="10" fillId="0" borderId="8" xfId="0" applyNumberFormat="1" applyFont="1" applyBorder="1"/>
    <xf numFmtId="164" fontId="10" fillId="0" borderId="9" xfId="0" applyNumberFormat="1" applyFont="1" applyBorder="1"/>
    <xf numFmtId="164" fontId="4" fillId="0" borderId="26" xfId="3" applyNumberFormat="1" applyFont="1" applyBorder="1" applyAlignment="1">
      <alignment horizontal="center"/>
    </xf>
    <xf numFmtId="164" fontId="4" fillId="0" borderId="27" xfId="3" applyNumberFormat="1" applyFont="1" applyBorder="1" applyAlignment="1">
      <alignment horizontal="center"/>
    </xf>
    <xf numFmtId="164" fontId="4" fillId="1" borderId="21" xfId="3" applyNumberFormat="1" applyFont="1" applyFill="1" applyBorder="1" applyAlignment="1">
      <alignment horizontal="center"/>
    </xf>
    <xf numFmtId="164" fontId="4" fillId="1" borderId="23" xfId="3" applyNumberFormat="1" applyFont="1" applyFill="1" applyBorder="1" applyAlignment="1">
      <alignment horizontal="center"/>
    </xf>
    <xf numFmtId="2" fontId="4" fillId="1" borderId="17" xfId="3" applyNumberFormat="1" applyFont="1" applyFill="1" applyBorder="1" applyAlignment="1">
      <alignment horizontal="center"/>
    </xf>
    <xf numFmtId="2" fontId="4" fillId="1" borderId="18" xfId="3" applyNumberFormat="1" applyFont="1" applyFill="1" applyBorder="1" applyAlignment="1">
      <alignment horizontal="center"/>
    </xf>
    <xf numFmtId="164" fontId="2" fillId="0" borderId="23" xfId="3" applyNumberFormat="1" applyFont="1" applyBorder="1"/>
    <xf numFmtId="164" fontId="2" fillId="0" borderId="18" xfId="3" applyNumberFormat="1" applyFont="1" applyBorder="1"/>
    <xf numFmtId="2" fontId="4" fillId="0" borderId="28" xfId="3" applyNumberFormat="1" applyFont="1" applyBorder="1" applyAlignment="1">
      <alignment horizontal="center"/>
    </xf>
    <xf numFmtId="2" fontId="4" fillId="0" borderId="14" xfId="3" applyNumberFormat="1" applyFont="1" applyBorder="1" applyAlignment="1">
      <alignment horizontal="center"/>
    </xf>
    <xf numFmtId="2" fontId="4" fillId="0" borderId="29" xfId="3" applyNumberFormat="1" applyFont="1" applyBorder="1" applyAlignment="1">
      <alignment horizontal="center"/>
    </xf>
    <xf numFmtId="2" fontId="4" fillId="0" borderId="16" xfId="3" applyNumberFormat="1" applyFont="1" applyBorder="1" applyAlignment="1">
      <alignment horizontal="center"/>
    </xf>
    <xf numFmtId="164" fontId="4" fillId="1" borderId="18" xfId="3" applyNumberFormat="1" applyFont="1" applyFill="1" applyBorder="1" applyAlignment="1">
      <alignment horizontal="center"/>
    </xf>
    <xf numFmtId="2" fontId="2" fillId="0" borderId="21" xfId="3" applyNumberFormat="1" applyFont="1" applyBorder="1"/>
    <xf numFmtId="2" fontId="2" fillId="0" borderId="23" xfId="3" applyNumberFormat="1" applyFont="1" applyBorder="1"/>
    <xf numFmtId="2" fontId="2" fillId="0" borderId="17" xfId="3" applyNumberFormat="1" applyFont="1" applyBorder="1"/>
    <xf numFmtId="2" fontId="2" fillId="0" borderId="18" xfId="3" applyNumberFormat="1" applyFont="1" applyBorder="1"/>
    <xf numFmtId="164" fontId="4" fillId="0" borderId="8" xfId="3" applyNumberFormat="1" applyFont="1" applyBorder="1" applyAlignment="1">
      <alignment horizontal="center"/>
    </xf>
    <xf numFmtId="164" fontId="2" fillId="0" borderId="9" xfId="3" applyNumberFormat="1" applyFont="1" applyBorder="1" applyAlignment="1">
      <alignment horizontal="center"/>
    </xf>
    <xf numFmtId="164" fontId="2" fillId="0" borderId="8" xfId="3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2" fontId="4" fillId="1" borderId="9" xfId="3" applyNumberFormat="1" applyFont="1" applyFill="1" applyBorder="1" applyAlignment="1">
      <alignment horizontal="center"/>
    </xf>
    <xf numFmtId="0" fontId="10" fillId="0" borderId="8" xfId="0" applyFont="1" applyBorder="1" applyAlignment="1">
      <alignment horizontal="right"/>
    </xf>
    <xf numFmtId="0" fontId="2" fillId="0" borderId="8" xfId="3" applyFont="1" applyBorder="1" applyAlignment="1">
      <alignment horizontal="right"/>
    </xf>
    <xf numFmtId="0" fontId="10" fillId="0" borderId="9" xfId="0" applyFont="1" applyBorder="1" applyAlignment="1">
      <alignment horizontal="right"/>
    </xf>
    <xf numFmtId="0" fontId="4" fillId="0" borderId="28" xfId="3" applyFont="1" applyBorder="1" applyAlignment="1">
      <alignment horizontal="center"/>
    </xf>
    <xf numFmtId="164" fontId="4" fillId="0" borderId="14" xfId="3" applyNumberFormat="1" applyFont="1" applyBorder="1" applyAlignment="1">
      <alignment horizontal="center"/>
    </xf>
    <xf numFmtId="0" fontId="2" fillId="0" borderId="21" xfId="3" applyFont="1" applyBorder="1"/>
    <xf numFmtId="164" fontId="4" fillId="0" borderId="23" xfId="3" applyNumberFormat="1" applyFont="1" applyBorder="1" applyAlignment="1">
      <alignment horizontal="center"/>
    </xf>
    <xf numFmtId="0" fontId="2" fillId="0" borderId="17" xfId="3" applyFont="1" applyBorder="1"/>
    <xf numFmtId="164" fontId="2" fillId="0" borderId="18" xfId="3" applyNumberFormat="1" applyFont="1" applyBorder="1" applyAlignment="1">
      <alignment horizontal="center"/>
    </xf>
    <xf numFmtId="0" fontId="10" fillId="0" borderId="21" xfId="0" applyFont="1" applyBorder="1" applyAlignment="1">
      <alignment horizontal="right"/>
    </xf>
    <xf numFmtId="1" fontId="5" fillId="0" borderId="23" xfId="3" applyNumberFormat="1" applyFont="1" applyBorder="1" applyAlignment="1">
      <alignment horizontal="center"/>
    </xf>
    <xf numFmtId="0" fontId="2" fillId="0" borderId="21" xfId="3" applyFont="1" applyBorder="1" applyAlignment="1">
      <alignment horizontal="right"/>
    </xf>
    <xf numFmtId="0" fontId="2" fillId="0" borderId="17" xfId="3" applyFont="1" applyBorder="1" applyAlignment="1">
      <alignment horizontal="right"/>
    </xf>
    <xf numFmtId="1" fontId="5" fillId="0" borderId="18" xfId="3" applyNumberFormat="1" applyFont="1" applyBorder="1" applyAlignment="1">
      <alignment horizontal="center"/>
    </xf>
    <xf numFmtId="0" fontId="2" fillId="0" borderId="8" xfId="3" applyFont="1" applyBorder="1" applyAlignment="1">
      <alignment horizontal="center"/>
    </xf>
    <xf numFmtId="164" fontId="11" fillId="0" borderId="0" xfId="3" applyNumberFormat="1" applyFont="1" applyAlignment="1">
      <alignment horizontal="centerContinuous" wrapText="1"/>
    </xf>
    <xf numFmtId="0" fontId="10" fillId="0" borderId="0" xfId="3" applyFont="1" applyAlignment="1">
      <alignment horizontal="centerContinuous" wrapText="1"/>
    </xf>
    <xf numFmtId="2" fontId="4" fillId="0" borderId="14" xfId="2" applyNumberFormat="1" applyFont="1" applyBorder="1" applyAlignment="1">
      <alignment horizontal="center"/>
    </xf>
    <xf numFmtId="2" fontId="4" fillId="0" borderId="23" xfId="2" applyNumberFormat="1" applyFont="1" applyBorder="1" applyAlignment="1">
      <alignment horizontal="center"/>
    </xf>
    <xf numFmtId="1" fontId="6" fillId="0" borderId="30" xfId="2" applyNumberFormat="1" applyFont="1" applyBorder="1"/>
    <xf numFmtId="1" fontId="6" fillId="0" borderId="20" xfId="2" applyNumberFormat="1" applyFont="1" applyBorder="1"/>
    <xf numFmtId="1" fontId="6" fillId="0" borderId="22" xfId="2" applyNumberFormat="1" applyFont="1" applyBorder="1"/>
    <xf numFmtId="2" fontId="4" fillId="0" borderId="18" xfId="2" applyNumberFormat="1" applyFont="1" applyBorder="1" applyAlignment="1">
      <alignment horizontal="center"/>
    </xf>
    <xf numFmtId="0" fontId="4" fillId="0" borderId="10" xfId="2" applyFont="1" applyBorder="1"/>
    <xf numFmtId="0" fontId="2" fillId="0" borderId="8" xfId="2" applyFont="1" applyBorder="1"/>
    <xf numFmtId="0" fontId="2" fillId="0" borderId="9" xfId="2" applyFont="1" applyBorder="1"/>
    <xf numFmtId="0" fontId="4" fillId="0" borderId="31" xfId="2" applyFont="1" applyBorder="1"/>
    <xf numFmtId="0" fontId="7" fillId="0" borderId="8" xfId="2" applyFont="1" applyBorder="1"/>
    <xf numFmtId="0" fontId="4" fillId="0" borderId="10" xfId="2" applyFont="1" applyBorder="1" applyAlignment="1">
      <alignment horizontal="center"/>
    </xf>
    <xf numFmtId="0" fontId="2" fillId="0" borderId="24" xfId="2" applyFont="1" applyBorder="1" applyAlignment="1">
      <alignment horizontal="center"/>
    </xf>
    <xf numFmtId="0" fontId="4" fillId="1" borderId="9" xfId="2" applyFont="1" applyFill="1" applyBorder="1" applyAlignment="1">
      <alignment horizontal="center"/>
    </xf>
    <xf numFmtId="0" fontId="2" fillId="0" borderId="31" xfId="2" applyFont="1" applyBorder="1" applyAlignment="1">
      <alignment horizontal="center"/>
    </xf>
    <xf numFmtId="0" fontId="2" fillId="0" borderId="8" xfId="2" applyFont="1" applyBorder="1" applyAlignment="1">
      <alignment horizontal="center"/>
    </xf>
    <xf numFmtId="0" fontId="2" fillId="0" borderId="9" xfId="2" applyFont="1" applyBorder="1" applyAlignment="1">
      <alignment horizontal="center"/>
    </xf>
    <xf numFmtId="164" fontId="4" fillId="0" borderId="13" xfId="2" applyNumberFormat="1" applyFont="1" applyBorder="1" applyAlignment="1">
      <alignment horizontal="right"/>
    </xf>
    <xf numFmtId="165" fontId="4" fillId="0" borderId="14" xfId="2" applyNumberFormat="1" applyFont="1" applyBorder="1" applyAlignment="1">
      <alignment horizontal="left"/>
    </xf>
    <xf numFmtId="164" fontId="2" fillId="0" borderId="15" xfId="2" applyNumberFormat="1" applyFont="1" applyBorder="1"/>
    <xf numFmtId="0" fontId="2" fillId="0" borderId="16" xfId="2" applyFont="1" applyBorder="1"/>
    <xf numFmtId="164" fontId="4" fillId="1" borderId="17" xfId="2" applyNumberFormat="1" applyFont="1" applyFill="1" applyBorder="1" applyAlignment="1">
      <alignment horizontal="center"/>
    </xf>
    <xf numFmtId="165" fontId="4" fillId="1" borderId="18" xfId="2" applyNumberFormat="1" applyFont="1" applyFill="1" applyBorder="1" applyAlignment="1">
      <alignment horizontal="center"/>
    </xf>
    <xf numFmtId="164" fontId="2" fillId="0" borderId="32" xfId="2" applyNumberFormat="1" applyFont="1" applyBorder="1"/>
    <xf numFmtId="165" fontId="2" fillId="0" borderId="33" xfId="2" applyNumberFormat="1" applyFont="1" applyBorder="1"/>
    <xf numFmtId="164" fontId="2" fillId="0" borderId="21" xfId="2" applyNumberFormat="1" applyFont="1" applyBorder="1"/>
    <xf numFmtId="165" fontId="2" fillId="0" borderId="23" xfId="2" applyNumberFormat="1" applyFont="1" applyBorder="1"/>
    <xf numFmtId="164" fontId="2" fillId="0" borderId="17" xfId="2" applyNumberFormat="1" applyFont="1" applyBorder="1"/>
    <xf numFmtId="165" fontId="2" fillId="0" borderId="18" xfId="2" applyNumberFormat="1" applyFont="1" applyBorder="1"/>
    <xf numFmtId="164" fontId="4" fillId="0" borderId="10" xfId="2" applyNumberFormat="1" applyFont="1" applyBorder="1" applyAlignment="1">
      <alignment horizontal="center"/>
    </xf>
    <xf numFmtId="0" fontId="2" fillId="0" borderId="24" xfId="2" applyFont="1" applyBorder="1"/>
    <xf numFmtId="164" fontId="4" fillId="1" borderId="9" xfId="2" applyNumberFormat="1" applyFont="1" applyFill="1" applyBorder="1" applyAlignment="1">
      <alignment horizontal="center"/>
    </xf>
    <xf numFmtId="2" fontId="2" fillId="0" borderId="31" xfId="2" applyNumberFormat="1" applyFont="1" applyBorder="1"/>
    <xf numFmtId="2" fontId="2" fillId="0" borderId="8" xfId="2" applyNumberFormat="1" applyFont="1" applyBorder="1"/>
    <xf numFmtId="164" fontId="2" fillId="0" borderId="8" xfId="2" applyNumberFormat="1" applyFont="1" applyBorder="1"/>
    <xf numFmtId="2" fontId="2" fillId="0" borderId="9" xfId="2" applyNumberFormat="1" applyFont="1" applyBorder="1"/>
    <xf numFmtId="164" fontId="4" fillId="0" borderId="25" xfId="2" applyNumberFormat="1" applyFont="1" applyBorder="1" applyAlignment="1">
      <alignment horizontal="center"/>
    </xf>
    <xf numFmtId="164" fontId="4" fillId="1" borderId="8" xfId="2" applyNumberFormat="1" applyFont="1" applyFill="1" applyBorder="1" applyAlignment="1">
      <alignment horizontal="center"/>
    </xf>
    <xf numFmtId="164" fontId="2" fillId="0" borderId="31" xfId="2" applyNumberFormat="1" applyFont="1" applyBorder="1"/>
    <xf numFmtId="164" fontId="2" fillId="0" borderId="9" xfId="2" applyNumberFormat="1" applyFont="1" applyBorder="1"/>
    <xf numFmtId="2" fontId="4" fillId="1" borderId="9" xfId="2" applyNumberFormat="1" applyFont="1" applyFill="1" applyBorder="1" applyAlignment="1">
      <alignment horizontal="center"/>
    </xf>
    <xf numFmtId="165" fontId="2" fillId="0" borderId="31" xfId="2" applyNumberFormat="1" applyFont="1" applyBorder="1"/>
    <xf numFmtId="165" fontId="2" fillId="0" borderId="8" xfId="2" applyNumberFormat="1" applyFont="1" applyBorder="1"/>
    <xf numFmtId="165" fontId="2" fillId="0" borderId="9" xfId="2" applyNumberFormat="1" applyFont="1" applyBorder="1"/>
    <xf numFmtId="2" fontId="4" fillId="0" borderId="25" xfId="2" applyNumberFormat="1" applyFont="1" applyBorder="1" applyAlignment="1">
      <alignment horizontal="center"/>
    </xf>
    <xf numFmtId="2" fontId="4" fillId="1" borderId="8" xfId="2" applyNumberFormat="1" applyFont="1" applyFill="1" applyBorder="1" applyAlignment="1">
      <alignment horizontal="center"/>
    </xf>
    <xf numFmtId="166" fontId="2" fillId="0" borderId="8" xfId="2" applyNumberFormat="1" applyFont="1" applyBorder="1"/>
    <xf numFmtId="167" fontId="2" fillId="0" borderId="8" xfId="2" applyNumberFormat="1" applyFont="1" applyBorder="1"/>
    <xf numFmtId="0" fontId="4" fillId="0" borderId="28" xfId="2" applyFont="1" applyBorder="1" applyAlignment="1">
      <alignment horizontal="center"/>
    </xf>
    <xf numFmtId="0" fontId="2" fillId="0" borderId="21" xfId="2" applyFont="1" applyBorder="1"/>
    <xf numFmtId="0" fontId="2" fillId="0" borderId="17" xfId="2" applyFont="1" applyBorder="1"/>
    <xf numFmtId="0" fontId="2" fillId="0" borderId="32" xfId="2" applyFont="1" applyBorder="1" applyAlignment="1">
      <alignment horizontal="right"/>
    </xf>
    <xf numFmtId="0" fontId="2" fillId="0" borderId="21" xfId="2" applyFont="1" applyBorder="1" applyAlignment="1">
      <alignment horizontal="right"/>
    </xf>
    <xf numFmtId="0" fontId="2" fillId="0" borderId="17" xfId="2" applyFont="1" applyBorder="1" applyAlignment="1">
      <alignment horizontal="right"/>
    </xf>
    <xf numFmtId="164" fontId="12" fillId="0" borderId="0" xfId="2" applyNumberFormat="1" applyFont="1" applyAlignment="1">
      <alignment horizontal="centerContinuous"/>
    </xf>
    <xf numFmtId="0" fontId="8" fillId="0" borderId="34" xfId="3" applyFont="1" applyBorder="1" applyAlignment="1">
      <alignment wrapText="1"/>
    </xf>
    <xf numFmtId="0" fontId="2" fillId="0" borderId="35" xfId="3" applyFont="1" applyBorder="1" applyAlignment="1">
      <alignment horizontal="center"/>
    </xf>
    <xf numFmtId="164" fontId="2" fillId="0" borderId="36" xfId="3" applyNumberFormat="1" applyFont="1" applyBorder="1"/>
    <xf numFmtId="165" fontId="2" fillId="0" borderId="37" xfId="3" applyNumberFormat="1" applyFont="1" applyBorder="1"/>
    <xf numFmtId="165" fontId="2" fillId="0" borderId="38" xfId="3" applyNumberFormat="1" applyFont="1" applyBorder="1"/>
    <xf numFmtId="165" fontId="2" fillId="0" borderId="39" xfId="3" applyNumberFormat="1" applyFont="1" applyBorder="1"/>
    <xf numFmtId="164" fontId="2" fillId="0" borderId="34" xfId="3" applyNumberFormat="1" applyFont="1" applyBorder="1"/>
    <xf numFmtId="164" fontId="2" fillId="0" borderId="38" xfId="3" applyNumberFormat="1" applyFont="1" applyBorder="1"/>
    <xf numFmtId="2" fontId="2" fillId="0" borderId="36" xfId="3" applyNumberFormat="1" applyFont="1" applyBorder="1"/>
    <xf numFmtId="2" fontId="2" fillId="0" borderId="39" xfId="3" applyNumberFormat="1" applyFont="1" applyBorder="1"/>
    <xf numFmtId="2" fontId="2" fillId="0" borderId="38" xfId="3" applyNumberFormat="1" applyFont="1" applyBorder="1"/>
    <xf numFmtId="164" fontId="2" fillId="0" borderId="39" xfId="3" applyNumberFormat="1" applyFont="1" applyBorder="1"/>
    <xf numFmtId="164" fontId="2" fillId="0" borderId="34" xfId="3" applyNumberFormat="1" applyFont="1" applyBorder="1" applyAlignment="1">
      <alignment horizontal="center"/>
    </xf>
    <xf numFmtId="0" fontId="2" fillId="0" borderId="36" xfId="3" applyFont="1" applyBorder="1"/>
    <xf numFmtId="164" fontId="2" fillId="0" borderId="38" xfId="3" applyNumberFormat="1" applyFont="1" applyBorder="1" applyAlignment="1">
      <alignment horizontal="center"/>
    </xf>
    <xf numFmtId="0" fontId="2" fillId="0" borderId="8" xfId="1" applyFont="1" applyBorder="1"/>
    <xf numFmtId="0" fontId="4" fillId="0" borderId="8" xfId="1" applyFont="1" applyBorder="1"/>
    <xf numFmtId="0" fontId="2" fillId="0" borderId="40" xfId="1" applyFont="1" applyBorder="1"/>
    <xf numFmtId="0" fontId="2" fillId="0" borderId="9" xfId="1" applyFont="1" applyBorder="1"/>
    <xf numFmtId="2" fontId="4" fillId="0" borderId="23" xfId="1" applyNumberFormat="1" applyFont="1" applyBorder="1" applyAlignment="1">
      <alignment horizontal="center"/>
    </xf>
    <xf numFmtId="2" fontId="4" fillId="0" borderId="18" xfId="1" applyNumberFormat="1" applyFont="1" applyBorder="1" applyAlignment="1">
      <alignment horizontal="center"/>
    </xf>
    <xf numFmtId="0" fontId="2" fillId="0" borderId="24" xfId="1" applyFont="1" applyBorder="1" applyAlignment="1">
      <alignment horizontal="center"/>
    </xf>
    <xf numFmtId="0" fontId="4" fillId="1" borderId="9" xfId="1" applyFont="1" applyFill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2" fillId="0" borderId="40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2" fillId="0" borderId="23" xfId="1" applyFont="1" applyBorder="1"/>
    <xf numFmtId="164" fontId="4" fillId="1" borderId="41" xfId="1" applyNumberFormat="1" applyFont="1" applyFill="1" applyBorder="1" applyAlignment="1">
      <alignment horizontal="center"/>
    </xf>
    <xf numFmtId="164" fontId="4" fillId="1" borderId="42" xfId="1" applyNumberFormat="1" applyFont="1" applyFill="1" applyBorder="1" applyAlignment="1">
      <alignment horizontal="center"/>
    </xf>
    <xf numFmtId="164" fontId="4" fillId="0" borderId="19" xfId="1" applyNumberFormat="1" applyFont="1" applyBorder="1" applyAlignment="1">
      <alignment horizontal="center"/>
    </xf>
    <xf numFmtId="164" fontId="4" fillId="0" borderId="23" xfId="1" applyNumberFormat="1" applyFont="1" applyBorder="1" applyAlignment="1">
      <alignment horizontal="center"/>
    </xf>
    <xf numFmtId="164" fontId="2" fillId="0" borderId="43" xfId="1" applyNumberFormat="1" applyFont="1" applyBorder="1"/>
    <xf numFmtId="165" fontId="2" fillId="0" borderId="44" xfId="1" applyNumberFormat="1" applyFont="1" applyBorder="1"/>
    <xf numFmtId="164" fontId="2" fillId="0" borderId="21" xfId="1" applyNumberFormat="1" applyFont="1" applyBorder="1"/>
    <xf numFmtId="165" fontId="2" fillId="0" borderId="23" xfId="1" applyNumberFormat="1" applyFont="1" applyBorder="1"/>
    <xf numFmtId="164" fontId="2" fillId="0" borderId="17" xfId="1" applyNumberFormat="1" applyFont="1" applyBorder="1"/>
    <xf numFmtId="165" fontId="2" fillId="0" borderId="18" xfId="1" applyNumberFormat="1" applyFont="1" applyBorder="1"/>
    <xf numFmtId="164" fontId="4" fillId="0" borderId="8" xfId="1" applyNumberFormat="1" applyFont="1" applyBorder="1" applyAlignment="1">
      <alignment horizontal="center"/>
    </xf>
    <xf numFmtId="164" fontId="4" fillId="1" borderId="45" xfId="1" applyNumberFormat="1" applyFont="1" applyFill="1" applyBorder="1" applyAlignment="1">
      <alignment horizontal="center"/>
    </xf>
    <xf numFmtId="164" fontId="2" fillId="0" borderId="40" xfId="1" applyNumberFormat="1" applyFont="1" applyBorder="1"/>
    <xf numFmtId="164" fontId="2" fillId="0" borderId="8" xfId="1" applyNumberFormat="1" applyFont="1" applyBorder="1"/>
    <xf numFmtId="164" fontId="2" fillId="0" borderId="9" xfId="1" applyNumberFormat="1" applyFont="1" applyBorder="1"/>
    <xf numFmtId="164" fontId="4" fillId="1" borderId="8" xfId="1" applyNumberFormat="1" applyFont="1" applyFill="1" applyBorder="1" applyAlignment="1">
      <alignment horizontal="center"/>
    </xf>
    <xf numFmtId="164" fontId="4" fillId="1" borderId="9" xfId="1" applyNumberFormat="1" applyFont="1" applyFill="1" applyBorder="1" applyAlignment="1">
      <alignment horizontal="center"/>
    </xf>
    <xf numFmtId="165" fontId="2" fillId="0" borderId="8" xfId="1" applyNumberFormat="1" applyFont="1" applyBorder="1"/>
    <xf numFmtId="2" fontId="4" fillId="1" borderId="9" xfId="1" applyNumberFormat="1" applyFont="1" applyFill="1" applyBorder="1" applyAlignment="1">
      <alignment horizontal="center"/>
    </xf>
    <xf numFmtId="2" fontId="4" fillId="0" borderId="8" xfId="1" applyNumberFormat="1" applyFont="1" applyBorder="1" applyAlignment="1">
      <alignment horizontal="center"/>
    </xf>
    <xf numFmtId="2" fontId="4" fillId="1" borderId="8" xfId="1" applyNumberFormat="1" applyFont="1" applyFill="1" applyBorder="1" applyAlignment="1">
      <alignment horizontal="center"/>
    </xf>
    <xf numFmtId="166" fontId="2" fillId="0" borderId="40" xfId="1" applyNumberFormat="1" applyFont="1" applyBorder="1"/>
    <xf numFmtId="2" fontId="2" fillId="0" borderId="8" xfId="1" applyNumberFormat="1" applyFont="1" applyBorder="1"/>
    <xf numFmtId="166" fontId="2" fillId="0" borderId="8" xfId="1" applyNumberFormat="1" applyFont="1" applyBorder="1"/>
    <xf numFmtId="168" fontId="2" fillId="0" borderId="8" xfId="1" applyNumberFormat="1" applyFont="1" applyBorder="1"/>
    <xf numFmtId="168" fontId="2" fillId="0" borderId="9" xfId="1" applyNumberFormat="1" applyFont="1" applyBorder="1"/>
    <xf numFmtId="0" fontId="2" fillId="0" borderId="21" xfId="1" applyFont="1" applyBorder="1"/>
    <xf numFmtId="0" fontId="2" fillId="0" borderId="17" xfId="1" applyFont="1" applyBorder="1"/>
    <xf numFmtId="0" fontId="2" fillId="0" borderId="19" xfId="1" applyFont="1" applyBorder="1"/>
    <xf numFmtId="0" fontId="2" fillId="0" borderId="43" xfId="1" applyFont="1" applyBorder="1" applyAlignment="1">
      <alignment horizontal="right"/>
    </xf>
    <xf numFmtId="1" fontId="6" fillId="0" borderId="44" xfId="1" applyNumberFormat="1" applyFont="1" applyBorder="1"/>
    <xf numFmtId="0" fontId="2" fillId="0" borderId="21" xfId="1" applyFont="1" applyBorder="1" applyAlignment="1">
      <alignment horizontal="right"/>
    </xf>
    <xf numFmtId="1" fontId="6" fillId="0" borderId="23" xfId="1" applyNumberFormat="1" applyFont="1" applyBorder="1"/>
    <xf numFmtId="0" fontId="2" fillId="0" borderId="17" xfId="1" applyFont="1" applyBorder="1" applyAlignment="1">
      <alignment horizontal="right"/>
    </xf>
    <xf numFmtId="1" fontId="6" fillId="0" borderId="18" xfId="1" applyNumberFormat="1" applyFont="1" applyBorder="1"/>
    <xf numFmtId="164" fontId="11" fillId="0" borderId="0" xfId="1" applyNumberFormat="1" applyFont="1" applyAlignment="1">
      <alignment horizontal="centerContinuous"/>
    </xf>
    <xf numFmtId="0" fontId="13" fillId="0" borderId="0" xfId="1" applyFont="1" applyAlignment="1">
      <alignment horizontal="centerContinuous"/>
    </xf>
    <xf numFmtId="164" fontId="13" fillId="0" borderId="0" xfId="1" applyNumberFormat="1" applyFont="1" applyAlignment="1">
      <alignment horizontal="centerContinuous"/>
    </xf>
    <xf numFmtId="165" fontId="13" fillId="0" borderId="0" xfId="1" applyNumberFormat="1" applyFont="1" applyAlignment="1">
      <alignment horizontal="centerContinuous"/>
    </xf>
    <xf numFmtId="0" fontId="13" fillId="0" borderId="0" xfId="1" applyFont="1"/>
    <xf numFmtId="0" fontId="7" fillId="0" borderId="1" xfId="3" applyFont="1" applyBorder="1" applyAlignment="1">
      <alignment horizontal="right"/>
    </xf>
    <xf numFmtId="164" fontId="7" fillId="0" borderId="0" xfId="3" applyNumberFormat="1" applyFont="1" applyAlignment="1">
      <alignment horizontal="centerContinuous"/>
    </xf>
    <xf numFmtId="164" fontId="7" fillId="0" borderId="1" xfId="3" applyNumberFormat="1" applyFont="1" applyBorder="1" applyAlignment="1">
      <alignment horizontal="right"/>
    </xf>
    <xf numFmtId="0" fontId="7" fillId="0" borderId="9" xfId="3" applyFont="1" applyBorder="1"/>
    <xf numFmtId="0" fontId="7" fillId="0" borderId="6" xfId="3" applyFont="1" applyBorder="1"/>
    <xf numFmtId="0" fontId="7" fillId="0" borderId="6" xfId="3" applyFont="1" applyBorder="1" applyAlignment="1">
      <alignment horizontal="right"/>
    </xf>
    <xf numFmtId="164" fontId="15" fillId="0" borderId="0" xfId="3" applyNumberFormat="1" applyFont="1" applyAlignment="1">
      <alignment horizontal="centerContinuous"/>
    </xf>
    <xf numFmtId="0" fontId="2" fillId="0" borderId="0" xfId="2" applyFont="1" applyBorder="1" applyAlignment="1">
      <alignment horizontal="right"/>
    </xf>
    <xf numFmtId="0" fontId="2" fillId="0" borderId="0" xfId="2" applyFont="1" applyAlignment="1">
      <alignment vertical="top"/>
    </xf>
    <xf numFmtId="0" fontId="2" fillId="0" borderId="0" xfId="2" applyFont="1" applyBorder="1" applyAlignment="1">
      <alignment vertical="top"/>
    </xf>
    <xf numFmtId="0" fontId="4" fillId="0" borderId="0" xfId="3" applyFont="1" applyBorder="1" applyAlignment="1">
      <alignment horizontal="left" vertical="top"/>
    </xf>
    <xf numFmtId="0" fontId="2" fillId="0" borderId="0" xfId="3" applyFont="1" applyBorder="1" applyAlignment="1">
      <alignment vertical="top" wrapText="1"/>
    </xf>
    <xf numFmtId="0" fontId="4" fillId="0" borderId="0" xfId="3" applyFont="1" applyBorder="1" applyAlignment="1">
      <alignment vertical="top" wrapText="1"/>
    </xf>
    <xf numFmtId="0" fontId="4" fillId="0" borderId="0" xfId="2" applyFont="1" applyBorder="1" applyAlignment="1">
      <alignment horizontal="left" vertical="top"/>
    </xf>
    <xf numFmtId="0" fontId="2" fillId="0" borderId="0" xfId="2" applyFont="1" applyBorder="1" applyAlignment="1">
      <alignment vertical="top" wrapText="1"/>
    </xf>
    <xf numFmtId="0" fontId="2" fillId="0" borderId="0" xfId="2" applyFont="1" applyAlignment="1">
      <alignment vertical="top" wrapText="1"/>
    </xf>
    <xf numFmtId="0" fontId="4" fillId="0" borderId="0" xfId="2" applyFont="1" applyBorder="1" applyAlignment="1">
      <alignment vertical="top" wrapText="1"/>
    </xf>
    <xf numFmtId="0" fontId="16" fillId="0" borderId="10" xfId="3" applyFont="1" applyBorder="1" applyAlignment="1">
      <alignment wrapText="1"/>
    </xf>
    <xf numFmtId="0" fontId="16" fillId="0" borderId="31" xfId="3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8" xfId="3" applyFont="1" applyBorder="1" applyAlignment="1">
      <alignment vertical="top" wrapText="1"/>
    </xf>
    <xf numFmtId="0" fontId="7" fillId="0" borderId="8" xfId="3" applyFont="1" applyBorder="1" applyAlignment="1">
      <alignment vertical="top"/>
    </xf>
    <xf numFmtId="0" fontId="7" fillId="0" borderId="21" xfId="3" applyFont="1" applyBorder="1" applyAlignment="1">
      <alignment horizontal="right" vertical="top"/>
    </xf>
    <xf numFmtId="0" fontId="9" fillId="0" borderId="9" xfId="0" applyFont="1" applyBorder="1" applyAlignment="1">
      <alignment vertical="top" wrapText="1"/>
    </xf>
    <xf numFmtId="0" fontId="17" fillId="0" borderId="0" xfId="2" applyFont="1" applyBorder="1" applyAlignment="1">
      <alignment horizontal="left" vertical="top"/>
    </xf>
    <xf numFmtId="0" fontId="4" fillId="0" borderId="0" xfId="2" applyFont="1" applyAlignment="1">
      <alignment horizontal="left" vertical="top"/>
    </xf>
    <xf numFmtId="164" fontId="2" fillId="0" borderId="0" xfId="3" applyNumberFormat="1" applyFont="1" applyAlignment="1">
      <alignment horizontal="right"/>
    </xf>
    <xf numFmtId="164" fontId="2" fillId="0" borderId="34" xfId="3" applyNumberFormat="1" applyFont="1" applyBorder="1" applyAlignment="1">
      <alignment horizontal="right"/>
    </xf>
    <xf numFmtId="164" fontId="2" fillId="0" borderId="8" xfId="3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4" xfId="0" applyBorder="1" applyAlignment="1">
      <alignment horizontal="center"/>
    </xf>
    <xf numFmtId="0" fontId="7" fillId="0" borderId="2" xfId="3" applyFont="1" applyBorder="1" applyAlignment="1">
      <alignment horizontal="right"/>
    </xf>
    <xf numFmtId="0" fontId="14" fillId="0" borderId="24" xfId="3" applyFont="1" applyBorder="1"/>
    <xf numFmtId="0" fontId="14" fillId="0" borderId="10" xfId="3" applyFont="1" applyBorder="1" applyAlignment="1">
      <alignment wrapText="1"/>
    </xf>
    <xf numFmtId="2" fontId="7" fillId="0" borderId="0" xfId="3" applyNumberFormat="1" applyFont="1" applyBorder="1" applyAlignment="1">
      <alignment horizontal="center"/>
    </xf>
    <xf numFmtId="165" fontId="7" fillId="0" borderId="0" xfId="3" applyNumberFormat="1" applyFont="1" applyAlignment="1">
      <alignment horizontal="centerContinuous"/>
    </xf>
    <xf numFmtId="2" fontId="7" fillId="0" borderId="0" xfId="3" applyNumberFormat="1" applyFont="1" applyAlignment="1">
      <alignment horizontal="centerContinuous"/>
    </xf>
    <xf numFmtId="164" fontId="7" fillId="0" borderId="0" xfId="3" applyNumberFormat="1" applyFont="1" applyBorder="1" applyAlignment="1">
      <alignment horizontal="centerContinuous"/>
    </xf>
    <xf numFmtId="164" fontId="19" fillId="0" borderId="0" xfId="3" applyNumberFormat="1" applyFont="1" applyAlignment="1">
      <alignment horizontal="centerContinuous"/>
    </xf>
    <xf numFmtId="0" fontId="7" fillId="0" borderId="0" xfId="3" applyFont="1" applyAlignment="1">
      <alignment horizontal="center"/>
    </xf>
    <xf numFmtId="164" fontId="7" fillId="0" borderId="0" xfId="3" applyNumberFormat="1" applyFont="1"/>
    <xf numFmtId="165" fontId="7" fillId="0" borderId="0" xfId="3" applyNumberFormat="1" applyFont="1"/>
    <xf numFmtId="2" fontId="7" fillId="0" borderId="0" xfId="3" applyNumberFormat="1" applyFont="1"/>
    <xf numFmtId="164" fontId="7" fillId="0" borderId="0" xfId="3" applyNumberFormat="1" applyFont="1" applyAlignment="1">
      <alignment horizontal="center"/>
    </xf>
    <xf numFmtId="164" fontId="7" fillId="0" borderId="0" xfId="3" applyNumberFormat="1" applyFont="1" applyBorder="1" applyAlignment="1">
      <alignment horizontal="center"/>
    </xf>
    <xf numFmtId="0" fontId="8" fillId="0" borderId="10" xfId="3" applyFont="1" applyBorder="1" applyAlignment="1">
      <alignment horizontal="center"/>
    </xf>
    <xf numFmtId="164" fontId="8" fillId="0" borderId="13" xfId="3" applyNumberFormat="1" applyFont="1" applyBorder="1" applyAlignment="1">
      <alignment horizontal="right"/>
    </xf>
    <xf numFmtId="165" fontId="8" fillId="0" borderId="14" xfId="3" applyNumberFormat="1" applyFont="1" applyBorder="1" applyAlignment="1">
      <alignment horizontal="left"/>
    </xf>
    <xf numFmtId="164" fontId="8" fillId="0" borderId="10" xfId="3" applyNumberFormat="1" applyFont="1" applyBorder="1" applyAlignment="1">
      <alignment horizontal="center"/>
    </xf>
    <xf numFmtId="164" fontId="8" fillId="0" borderId="25" xfId="3" applyNumberFormat="1" applyFont="1" applyBorder="1" applyAlignment="1">
      <alignment horizontal="center"/>
    </xf>
    <xf numFmtId="164" fontId="8" fillId="0" borderId="26" xfId="3" applyNumberFormat="1" applyFont="1" applyBorder="1" applyAlignment="1">
      <alignment horizontal="center"/>
    </xf>
    <xf numFmtId="164" fontId="8" fillId="0" borderId="27" xfId="3" applyNumberFormat="1" applyFont="1" applyBorder="1" applyAlignment="1">
      <alignment horizontal="center"/>
    </xf>
    <xf numFmtId="2" fontId="8" fillId="0" borderId="28" xfId="3" applyNumberFormat="1" applyFont="1" applyBorder="1" applyAlignment="1">
      <alignment horizontal="center"/>
    </xf>
    <xf numFmtId="2" fontId="8" fillId="0" borderId="12" xfId="3" applyNumberFormat="1" applyFont="1" applyBorder="1" applyAlignment="1">
      <alignment horizontal="center"/>
    </xf>
    <xf numFmtId="2" fontId="8" fillId="0" borderId="14" xfId="3" applyNumberFormat="1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28" xfId="3" applyFont="1" applyBorder="1"/>
    <xf numFmtId="0" fontId="8" fillId="0" borderId="11" xfId="3" applyFont="1" applyBorder="1" applyAlignment="1">
      <alignment horizontal="center"/>
    </xf>
    <xf numFmtId="164" fontId="8" fillId="0" borderId="14" xfId="3" applyNumberFormat="1" applyFont="1" applyBorder="1" applyAlignment="1">
      <alignment horizontal="center"/>
    </xf>
    <xf numFmtId="0" fontId="7" fillId="0" borderId="24" xfId="3" applyFont="1" applyBorder="1" applyAlignment="1">
      <alignment horizontal="center"/>
    </xf>
    <xf numFmtId="164" fontId="7" fillId="0" borderId="15" xfId="3" applyNumberFormat="1" applyFont="1" applyBorder="1"/>
    <xf numFmtId="0" fontId="7" fillId="0" borderId="16" xfId="3" applyFont="1" applyBorder="1"/>
    <xf numFmtId="0" fontId="7" fillId="0" borderId="15" xfId="3" applyFont="1" applyBorder="1"/>
    <xf numFmtId="0" fontId="7" fillId="0" borderId="3" xfId="3" applyFont="1" applyBorder="1"/>
    <xf numFmtId="164" fontId="7" fillId="0" borderId="16" xfId="3" applyNumberFormat="1" applyFont="1" applyBorder="1" applyAlignment="1">
      <alignment horizontal="center"/>
    </xf>
    <xf numFmtId="164" fontId="8" fillId="0" borderId="24" xfId="3" applyNumberFormat="1" applyFont="1" applyBorder="1" applyAlignment="1">
      <alignment horizontal="center"/>
    </xf>
    <xf numFmtId="164" fontId="8" fillId="1" borderId="8" xfId="3" applyNumberFormat="1" applyFont="1" applyFill="1" applyBorder="1" applyAlignment="1">
      <alignment horizontal="center"/>
    </xf>
    <xf numFmtId="164" fontId="8" fillId="1" borderId="21" xfId="3" applyNumberFormat="1" applyFont="1" applyFill="1" applyBorder="1" applyAlignment="1">
      <alignment horizontal="center"/>
    </xf>
    <xf numFmtId="164" fontId="8" fillId="1" borderId="23" xfId="3" applyNumberFormat="1" applyFont="1" applyFill="1" applyBorder="1" applyAlignment="1">
      <alignment horizontal="center"/>
    </xf>
    <xf numFmtId="2" fontId="8" fillId="0" borderId="29" xfId="3" applyNumberFormat="1" applyFont="1" applyBorder="1" applyAlignment="1">
      <alignment horizontal="center"/>
    </xf>
    <xf numFmtId="2" fontId="8" fillId="0" borderId="3" xfId="3" applyNumberFormat="1" applyFont="1" applyBorder="1" applyAlignment="1">
      <alignment horizontal="center"/>
    </xf>
    <xf numFmtId="2" fontId="8" fillId="0" borderId="16" xfId="3" applyNumberFormat="1" applyFont="1" applyBorder="1" applyAlignment="1">
      <alignment horizontal="center"/>
    </xf>
    <xf numFmtId="164" fontId="8" fillId="0" borderId="8" xfId="3" applyNumberFormat="1" applyFont="1" applyBorder="1" applyAlignment="1">
      <alignment horizontal="center"/>
    </xf>
    <xf numFmtId="0" fontId="9" fillId="0" borderId="24" xfId="0" applyFont="1" applyBorder="1"/>
    <xf numFmtId="0" fontId="7" fillId="0" borderId="21" xfId="3" applyFont="1" applyBorder="1"/>
    <xf numFmtId="164" fontId="8" fillId="0" borderId="23" xfId="3" applyNumberFormat="1" applyFont="1" applyBorder="1" applyAlignment="1">
      <alignment horizontal="center"/>
    </xf>
    <xf numFmtId="0" fontId="8" fillId="1" borderId="9" xfId="3" applyFont="1" applyFill="1" applyBorder="1" applyAlignment="1">
      <alignment horizontal="center"/>
    </xf>
    <xf numFmtId="164" fontId="8" fillId="1" borderId="17" xfId="3" applyNumberFormat="1" applyFont="1" applyFill="1" applyBorder="1" applyAlignment="1">
      <alignment horizontal="center"/>
    </xf>
    <xf numFmtId="165" fontId="8" fillId="1" borderId="18" xfId="3" applyNumberFormat="1" applyFont="1" applyFill="1" applyBorder="1" applyAlignment="1">
      <alignment horizontal="center"/>
    </xf>
    <xf numFmtId="165" fontId="8" fillId="1" borderId="7" xfId="3" applyNumberFormat="1" applyFont="1" applyFill="1" applyBorder="1" applyAlignment="1">
      <alignment horizontal="center"/>
    </xf>
    <xf numFmtId="165" fontId="7" fillId="0" borderId="18" xfId="3" applyNumberFormat="1" applyFont="1" applyBorder="1" applyAlignment="1">
      <alignment horizontal="center"/>
    </xf>
    <xf numFmtId="164" fontId="8" fillId="1" borderId="9" xfId="3" applyNumberFormat="1" applyFont="1" applyFill="1" applyBorder="1" applyAlignment="1">
      <alignment horizontal="center"/>
    </xf>
    <xf numFmtId="2" fontId="8" fillId="1" borderId="17" xfId="3" applyNumberFormat="1" applyFont="1" applyFill="1" applyBorder="1" applyAlignment="1">
      <alignment horizontal="center"/>
    </xf>
    <xf numFmtId="2" fontId="8" fillId="1" borderId="18" xfId="3" applyNumberFormat="1" applyFont="1" applyFill="1" applyBorder="1" applyAlignment="1">
      <alignment horizontal="center"/>
    </xf>
    <xf numFmtId="2" fontId="8" fillId="1" borderId="7" xfId="3" applyNumberFormat="1" applyFont="1" applyFill="1" applyBorder="1" applyAlignment="1">
      <alignment horizontal="center"/>
    </xf>
    <xf numFmtId="164" fontId="8" fillId="1" borderId="18" xfId="3" applyNumberFormat="1" applyFont="1" applyFill="1" applyBorder="1" applyAlignment="1">
      <alignment horizontal="center"/>
    </xf>
    <xf numFmtId="164" fontId="8" fillId="0" borderId="0" xfId="3" applyNumberFormat="1" applyFont="1" applyBorder="1" applyAlignment="1">
      <alignment horizontal="center"/>
    </xf>
    <xf numFmtId="2" fontId="8" fillId="1" borderId="9" xfId="3" applyNumberFormat="1" applyFont="1" applyFill="1" applyBorder="1" applyAlignment="1">
      <alignment horizontal="center"/>
    </xf>
    <xf numFmtId="2" fontId="8" fillId="1" borderId="46" xfId="3" applyNumberFormat="1" applyFont="1" applyFill="1" applyBorder="1" applyAlignment="1">
      <alignment horizontal="center"/>
    </xf>
    <xf numFmtId="0" fontId="7" fillId="0" borderId="17" xfId="3" applyFont="1" applyBorder="1"/>
    <xf numFmtId="164" fontId="7" fillId="0" borderId="18" xfId="3" applyNumberFormat="1" applyFont="1" applyBorder="1" applyAlignment="1">
      <alignment horizontal="center"/>
    </xf>
    <xf numFmtId="164" fontId="7" fillId="0" borderId="29" xfId="3" applyNumberFormat="1" applyFont="1" applyBorder="1"/>
    <xf numFmtId="165" fontId="7" fillId="0" borderId="16" xfId="3" applyNumberFormat="1" applyFont="1" applyBorder="1"/>
    <xf numFmtId="165" fontId="7" fillId="0" borderId="3" xfId="3" applyNumberFormat="1" applyFont="1" applyBorder="1"/>
    <xf numFmtId="165" fontId="7" fillId="0" borderId="47" xfId="3" applyNumberFormat="1" applyFont="1" applyBorder="1"/>
    <xf numFmtId="164" fontId="7" fillId="0" borderId="24" xfId="3" applyNumberFormat="1" applyFont="1" applyBorder="1"/>
    <xf numFmtId="164" fontId="7" fillId="0" borderId="16" xfId="3" applyNumberFormat="1" applyFont="1" applyBorder="1"/>
    <xf numFmtId="2" fontId="7" fillId="0" borderId="29" xfId="3" applyNumberFormat="1" applyFont="1" applyBorder="1"/>
    <xf numFmtId="2" fontId="7" fillId="0" borderId="3" xfId="3" applyNumberFormat="1" applyFont="1" applyBorder="1"/>
    <xf numFmtId="2" fontId="7" fillId="0" borderId="16" xfId="3" applyNumberFormat="1" applyFont="1" applyBorder="1"/>
    <xf numFmtId="164" fontId="7" fillId="0" borderId="3" xfId="3" applyNumberFormat="1" applyFont="1" applyBorder="1"/>
    <xf numFmtId="164" fontId="7" fillId="0" borderId="24" xfId="3" applyNumberFormat="1" applyFont="1" applyBorder="1" applyAlignment="1">
      <alignment horizontal="center"/>
    </xf>
    <xf numFmtId="164" fontId="7" fillId="0" borderId="48" xfId="3" applyNumberFormat="1" applyFont="1" applyBorder="1" applyAlignment="1">
      <alignment horizontal="center"/>
    </xf>
    <xf numFmtId="0" fontId="7" fillId="0" borderId="29" xfId="3" applyFont="1" applyBorder="1"/>
    <xf numFmtId="1" fontId="20" fillId="0" borderId="16" xfId="3" applyNumberFormat="1" applyFont="1" applyBorder="1" applyAlignment="1">
      <alignment horizontal="center"/>
    </xf>
    <xf numFmtId="0" fontId="7" fillId="0" borderId="8" xfId="3" applyFont="1" applyBorder="1" applyAlignment="1">
      <alignment horizontal="center"/>
    </xf>
    <xf numFmtId="164" fontId="7" fillId="0" borderId="21" xfId="3" applyNumberFormat="1" applyFont="1" applyBorder="1"/>
    <xf numFmtId="165" fontId="7" fillId="0" borderId="23" xfId="3" applyNumberFormat="1" applyFont="1" applyBorder="1"/>
    <xf numFmtId="165" fontId="7" fillId="0" borderId="4" xfId="3" applyNumberFormat="1" applyFont="1" applyBorder="1"/>
    <xf numFmtId="165" fontId="7" fillId="0" borderId="20" xfId="3" applyNumberFormat="1" applyFont="1" applyBorder="1"/>
    <xf numFmtId="164" fontId="7" fillId="0" borderId="8" xfId="3" applyNumberFormat="1" applyFont="1" applyBorder="1"/>
    <xf numFmtId="164" fontId="7" fillId="0" borderId="23" xfId="3" applyNumberFormat="1" applyFont="1" applyBorder="1"/>
    <xf numFmtId="2" fontId="7" fillId="0" borderId="21" xfId="3" applyNumberFormat="1" applyFont="1" applyBorder="1"/>
    <xf numFmtId="2" fontId="7" fillId="0" borderId="4" xfId="3" applyNumberFormat="1" applyFont="1" applyBorder="1"/>
    <xf numFmtId="2" fontId="7" fillId="0" borderId="23" xfId="3" applyNumberFormat="1" applyFont="1" applyBorder="1"/>
    <xf numFmtId="164" fontId="7" fillId="0" borderId="4" xfId="3" applyNumberFormat="1" applyFont="1" applyBorder="1"/>
    <xf numFmtId="164" fontId="7" fillId="0" borderId="8" xfId="3" applyNumberFormat="1" applyFont="1" applyBorder="1" applyAlignment="1">
      <alignment horizontal="center"/>
    </xf>
    <xf numFmtId="1" fontId="20" fillId="0" borderId="23" xfId="3" applyNumberFormat="1" applyFont="1" applyBorder="1" applyAlignment="1">
      <alignment horizontal="center"/>
    </xf>
    <xf numFmtId="0" fontId="7" fillId="0" borderId="21" xfId="3" applyFont="1" applyBorder="1" applyAlignment="1">
      <alignment horizontal="right"/>
    </xf>
    <xf numFmtId="0" fontId="7" fillId="0" borderId="9" xfId="3" applyFont="1" applyBorder="1" applyAlignment="1">
      <alignment horizontal="center"/>
    </xf>
    <xf numFmtId="164" fontId="7" fillId="0" borderId="17" xfId="3" applyNumberFormat="1" applyFont="1" applyBorder="1"/>
    <xf numFmtId="165" fontId="7" fillId="0" borderId="18" xfId="3" applyNumberFormat="1" applyFont="1" applyBorder="1"/>
    <xf numFmtId="165" fontId="7" fillId="0" borderId="7" xfId="3" applyNumberFormat="1" applyFont="1" applyBorder="1"/>
    <xf numFmtId="165" fontId="7" fillId="0" borderId="22" xfId="3" applyNumberFormat="1" applyFont="1" applyBorder="1"/>
    <xf numFmtId="164" fontId="7" fillId="0" borderId="9" xfId="3" applyNumberFormat="1" applyFont="1" applyBorder="1"/>
    <xf numFmtId="164" fontId="7" fillId="0" borderId="18" xfId="3" applyNumberFormat="1" applyFont="1" applyBorder="1"/>
    <xf numFmtId="2" fontId="7" fillId="0" borderId="17" xfId="3" applyNumberFormat="1" applyFont="1" applyBorder="1"/>
    <xf numFmtId="2" fontId="7" fillId="0" borderId="7" xfId="3" applyNumberFormat="1" applyFont="1" applyBorder="1"/>
    <xf numFmtId="2" fontId="7" fillId="0" borderId="18" xfId="3" applyNumberFormat="1" applyFont="1" applyBorder="1"/>
    <xf numFmtId="164" fontId="7" fillId="0" borderId="7" xfId="3" applyNumberFormat="1" applyFont="1" applyBorder="1"/>
    <xf numFmtId="164" fontId="7" fillId="0" borderId="9" xfId="3" applyNumberFormat="1" applyFont="1" applyBorder="1" applyAlignment="1">
      <alignment horizontal="center"/>
    </xf>
    <xf numFmtId="164" fontId="7" fillId="0" borderId="46" xfId="3" applyNumberFormat="1" applyFont="1" applyBorder="1" applyAlignment="1">
      <alignment horizontal="center"/>
    </xf>
    <xf numFmtId="1" fontId="20" fillId="0" borderId="18" xfId="3" applyNumberFormat="1" applyFont="1" applyBorder="1" applyAlignment="1">
      <alignment horizontal="center"/>
    </xf>
    <xf numFmtId="164" fontId="7" fillId="0" borderId="29" xfId="3" applyNumberFormat="1" applyFont="1" applyBorder="1" applyAlignment="1">
      <alignment horizontal="center"/>
    </xf>
    <xf numFmtId="2" fontId="7" fillId="0" borderId="21" xfId="3" applyNumberFormat="1" applyFont="1" applyBorder="1" applyAlignment="1">
      <alignment horizontal="center"/>
    </xf>
    <xf numFmtId="164" fontId="7" fillId="0" borderId="17" xfId="3" applyNumberFormat="1" applyFont="1" applyBorder="1" applyAlignment="1">
      <alignment horizontal="center"/>
    </xf>
    <xf numFmtId="2" fontId="8" fillId="1" borderId="21" xfId="3" applyNumberFormat="1" applyFont="1" applyFill="1" applyBorder="1" applyAlignment="1">
      <alignment horizontal="center"/>
    </xf>
    <xf numFmtId="2" fontId="8" fillId="1" borderId="0" xfId="3" applyNumberFormat="1" applyFont="1" applyFill="1" applyBorder="1" applyAlignment="1">
      <alignment horizontal="center"/>
    </xf>
    <xf numFmtId="164" fontId="7" fillId="0" borderId="32" xfId="3" applyNumberFormat="1" applyFont="1" applyBorder="1" applyAlignment="1">
      <alignment horizontal="center"/>
    </xf>
    <xf numFmtId="164" fontId="7" fillId="0" borderId="33" xfId="3" applyNumberFormat="1" applyFont="1" applyBorder="1" applyAlignment="1">
      <alignment horizontal="center"/>
    </xf>
    <xf numFmtId="164" fontId="8" fillId="0" borderId="49" xfId="3" applyNumberFormat="1" applyFont="1" applyBorder="1" applyAlignment="1">
      <alignment horizontal="right"/>
    </xf>
    <xf numFmtId="165" fontId="8" fillId="0" borderId="27" xfId="3" applyNumberFormat="1" applyFont="1" applyBorder="1" applyAlignment="1">
      <alignment horizontal="left"/>
    </xf>
    <xf numFmtId="0" fontId="8" fillId="0" borderId="28" xfId="3" applyFont="1" applyBorder="1" applyAlignment="1">
      <alignment horizontal="center"/>
    </xf>
    <xf numFmtId="0" fontId="8" fillId="0" borderId="12" xfId="3" applyFont="1" applyBorder="1"/>
    <xf numFmtId="0" fontId="8" fillId="0" borderId="29" xfId="3" applyFont="1" applyBorder="1" applyAlignment="1">
      <alignment horizontal="center"/>
    </xf>
    <xf numFmtId="0" fontId="7" fillId="0" borderId="4" xfId="3" applyFont="1" applyBorder="1"/>
    <xf numFmtId="164" fontId="8" fillId="0" borderId="9" xfId="3" applyNumberFormat="1" applyFont="1" applyBorder="1" applyAlignment="1">
      <alignment horizontal="center"/>
    </xf>
    <xf numFmtId="0" fontId="7" fillId="0" borderId="7" xfId="3" applyFont="1" applyBorder="1"/>
    <xf numFmtId="0" fontId="7" fillId="0" borderId="31" xfId="3" applyFont="1" applyBorder="1" applyAlignment="1">
      <alignment horizontal="center" vertical="top"/>
    </xf>
    <xf numFmtId="164" fontId="7" fillId="0" borderId="32" xfId="3" applyNumberFormat="1" applyFont="1" applyBorder="1" applyAlignment="1">
      <alignment vertical="top"/>
    </xf>
    <xf numFmtId="165" fontId="7" fillId="0" borderId="33" xfId="3" applyNumberFormat="1" applyFont="1" applyBorder="1" applyAlignment="1">
      <alignment vertical="top"/>
    </xf>
    <xf numFmtId="165" fontId="7" fillId="0" borderId="50" xfId="3" applyNumberFormat="1" applyFont="1" applyBorder="1" applyAlignment="1">
      <alignment vertical="top"/>
    </xf>
    <xf numFmtId="164" fontId="7" fillId="0" borderId="31" xfId="3" applyNumberFormat="1" applyFont="1" applyBorder="1" applyAlignment="1">
      <alignment vertical="top"/>
    </xf>
    <xf numFmtId="164" fontId="7" fillId="0" borderId="33" xfId="3" applyNumberFormat="1" applyFont="1" applyBorder="1" applyAlignment="1">
      <alignment vertical="top"/>
    </xf>
    <xf numFmtId="2" fontId="7" fillId="0" borderId="32" xfId="3" applyNumberFormat="1" applyFont="1" applyBorder="1" applyAlignment="1">
      <alignment vertical="top"/>
    </xf>
    <xf numFmtId="2" fontId="7" fillId="0" borderId="50" xfId="3" applyNumberFormat="1" applyFont="1" applyBorder="1" applyAlignment="1">
      <alignment vertical="top"/>
    </xf>
    <xf numFmtId="2" fontId="7" fillId="0" borderId="33" xfId="3" applyNumberFormat="1" applyFont="1" applyBorder="1" applyAlignment="1">
      <alignment vertical="top"/>
    </xf>
    <xf numFmtId="164" fontId="7" fillId="0" borderId="50" xfId="3" applyNumberFormat="1" applyFont="1" applyBorder="1" applyAlignment="1">
      <alignment vertical="top"/>
    </xf>
    <xf numFmtId="164" fontId="7" fillId="0" borderId="31" xfId="3" applyNumberFormat="1" applyFont="1" applyBorder="1" applyAlignment="1">
      <alignment horizontal="center" vertical="top"/>
    </xf>
    <xf numFmtId="0" fontId="7" fillId="0" borderId="32" xfId="3" applyFont="1" applyBorder="1" applyAlignment="1">
      <alignment vertical="top"/>
    </xf>
    <xf numFmtId="0" fontId="7" fillId="0" borderId="4" xfId="3" applyFont="1" applyBorder="1" applyAlignment="1">
      <alignment vertical="top"/>
    </xf>
    <xf numFmtId="164" fontId="7" fillId="0" borderId="33" xfId="3" applyNumberFormat="1" applyFont="1" applyBorder="1" applyAlignment="1">
      <alignment horizontal="center" vertical="top"/>
    </xf>
    <xf numFmtId="0" fontId="9" fillId="0" borderId="8" xfId="0" applyFont="1" applyBorder="1" applyAlignment="1">
      <alignment vertical="top"/>
    </xf>
    <xf numFmtId="164" fontId="7" fillId="0" borderId="21" xfId="0" applyNumberFormat="1" applyFont="1" applyBorder="1" applyAlignment="1">
      <alignment vertical="top"/>
    </xf>
    <xf numFmtId="165" fontId="7" fillId="0" borderId="23" xfId="3" applyNumberFormat="1" applyFont="1" applyBorder="1" applyAlignment="1">
      <alignment vertical="top"/>
    </xf>
    <xf numFmtId="164" fontId="7" fillId="0" borderId="21" xfId="3" applyNumberFormat="1" applyFont="1" applyBorder="1" applyAlignment="1">
      <alignment vertical="top"/>
    </xf>
    <xf numFmtId="165" fontId="7" fillId="0" borderId="4" xfId="3" applyNumberFormat="1" applyFont="1" applyBorder="1" applyAlignment="1">
      <alignment vertical="top"/>
    </xf>
    <xf numFmtId="165" fontId="7" fillId="0" borderId="20" xfId="3" applyNumberFormat="1" applyFont="1" applyBorder="1" applyAlignment="1">
      <alignment vertical="top"/>
    </xf>
    <xf numFmtId="164" fontId="7" fillId="0" borderId="8" xfId="3" applyNumberFormat="1" applyFont="1" applyBorder="1" applyAlignment="1">
      <alignment vertical="top"/>
    </xf>
    <xf numFmtId="164" fontId="7" fillId="0" borderId="8" xfId="0" applyNumberFormat="1" applyFont="1" applyBorder="1" applyAlignment="1">
      <alignment vertical="top"/>
    </xf>
    <xf numFmtId="164" fontId="7" fillId="0" borderId="23" xfId="3" applyNumberFormat="1" applyFont="1" applyBorder="1" applyAlignment="1">
      <alignment vertical="top"/>
    </xf>
    <xf numFmtId="2" fontId="7" fillId="0" borderId="21" xfId="3" applyNumberFormat="1" applyFont="1" applyBorder="1" applyAlignment="1">
      <alignment vertical="top"/>
    </xf>
    <xf numFmtId="2" fontId="7" fillId="0" borderId="4" xfId="3" applyNumberFormat="1" applyFont="1" applyBorder="1" applyAlignment="1">
      <alignment vertical="top"/>
    </xf>
    <xf numFmtId="2" fontId="7" fillId="0" borderId="23" xfId="3" applyNumberFormat="1" applyFont="1" applyBorder="1" applyAlignment="1">
      <alignment vertical="top"/>
    </xf>
    <xf numFmtId="164" fontId="7" fillId="0" borderId="4" xfId="3" applyNumberFormat="1" applyFont="1" applyBorder="1" applyAlignment="1">
      <alignment vertical="top"/>
    </xf>
    <xf numFmtId="164" fontId="7" fillId="0" borderId="8" xfId="3" applyNumberFormat="1" applyFont="1" applyBorder="1" applyAlignment="1">
      <alignment horizontal="center" vertical="top"/>
    </xf>
    <xf numFmtId="0" fontId="7" fillId="0" borderId="8" xfId="0" applyFont="1" applyBorder="1" applyAlignment="1">
      <alignment horizontal="right" vertical="top"/>
    </xf>
    <xf numFmtId="0" fontId="7" fillId="0" borderId="21" xfId="0" applyFont="1" applyBorder="1" applyAlignment="1">
      <alignment horizontal="right" vertical="top"/>
    </xf>
    <xf numFmtId="1" fontId="20" fillId="0" borderId="23" xfId="3" applyNumberFormat="1" applyFont="1" applyBorder="1" applyAlignment="1">
      <alignment horizontal="center" vertical="top"/>
    </xf>
    <xf numFmtId="0" fontId="7" fillId="0" borderId="8" xfId="3" applyFont="1" applyBorder="1" applyAlignment="1">
      <alignment horizontal="center" vertical="top"/>
    </xf>
    <xf numFmtId="0" fontId="7" fillId="0" borderId="4" xfId="3" applyFont="1" applyBorder="1" applyAlignment="1">
      <alignment horizontal="right" vertical="top"/>
    </xf>
    <xf numFmtId="0" fontId="7" fillId="0" borderId="1" xfId="3" applyFont="1" applyBorder="1" applyAlignment="1">
      <alignment vertical="top"/>
    </xf>
    <xf numFmtId="0" fontId="7" fillId="0" borderId="1" xfId="3" applyFont="1" applyBorder="1" applyAlignment="1">
      <alignment horizontal="right" vertical="top"/>
    </xf>
    <xf numFmtId="0" fontId="9" fillId="0" borderId="1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164" fontId="9" fillId="0" borderId="17" xfId="0" applyNumberFormat="1" applyFont="1" applyBorder="1" applyAlignment="1">
      <alignment vertical="top"/>
    </xf>
    <xf numFmtId="0" fontId="9" fillId="0" borderId="18" xfId="0" applyFont="1" applyBorder="1" applyAlignment="1">
      <alignment vertical="top"/>
    </xf>
    <xf numFmtId="0" fontId="9" fillId="0" borderId="17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164" fontId="9" fillId="0" borderId="9" xfId="0" applyNumberFormat="1" applyFont="1" applyBorder="1" applyAlignment="1">
      <alignment vertical="top"/>
    </xf>
    <xf numFmtId="0" fontId="9" fillId="0" borderId="0" xfId="0" applyFont="1"/>
    <xf numFmtId="164" fontId="9" fillId="0" borderId="0" xfId="0" applyNumberFormat="1" applyFont="1"/>
    <xf numFmtId="0" fontId="8" fillId="0" borderId="36" xfId="0" applyFont="1" applyBorder="1" applyAlignment="1">
      <alignment horizontal="center"/>
    </xf>
    <xf numFmtId="2" fontId="14" fillId="1" borderId="17" xfId="3" applyNumberFormat="1" applyFont="1" applyFill="1" applyBorder="1" applyAlignment="1">
      <alignment horizontal="center"/>
    </xf>
    <xf numFmtId="2" fontId="14" fillId="1" borderId="46" xfId="3" applyNumberFormat="1" applyFont="1" applyFill="1" applyBorder="1" applyAlignment="1">
      <alignment horizontal="center"/>
    </xf>
    <xf numFmtId="164" fontId="10" fillId="0" borderId="29" xfId="3" applyNumberFormat="1" applyFont="1" applyBorder="1" applyAlignment="1">
      <alignment horizontal="center"/>
    </xf>
    <xf numFmtId="164" fontId="10" fillId="0" borderId="48" xfId="3" applyNumberFormat="1" applyFont="1" applyBorder="1" applyAlignment="1">
      <alignment horizontal="center"/>
    </xf>
    <xf numFmtId="2" fontId="10" fillId="0" borderId="21" xfId="3" applyNumberFormat="1" applyFont="1" applyBorder="1" applyAlignment="1">
      <alignment horizontal="center"/>
    </xf>
    <xf numFmtId="2" fontId="10" fillId="0" borderId="0" xfId="3" applyNumberFormat="1" applyFont="1" applyBorder="1" applyAlignment="1">
      <alignment horizontal="center"/>
    </xf>
    <xf numFmtId="2" fontId="2" fillId="0" borderId="51" xfId="2" applyNumberFormat="1" applyFont="1" applyBorder="1"/>
    <xf numFmtId="2" fontId="2" fillId="0" borderId="41" xfId="2" applyNumberFormat="1" applyFont="1" applyBorder="1"/>
    <xf numFmtId="165" fontId="10" fillId="0" borderId="0" xfId="1" applyNumberFormat="1" applyFont="1" applyAlignment="1">
      <alignment horizontal="centerContinuous"/>
    </xf>
    <xf numFmtId="2" fontId="10" fillId="0" borderId="51" xfId="2" applyNumberFormat="1" applyFont="1" applyBorder="1"/>
    <xf numFmtId="168" fontId="10" fillId="0" borderId="41" xfId="1" applyNumberFormat="1" applyFont="1" applyBorder="1"/>
    <xf numFmtId="0" fontId="10" fillId="0" borderId="0" xfId="1" applyFont="1"/>
    <xf numFmtId="0" fontId="18" fillId="0" borderId="0" xfId="0" applyFont="1" applyAlignment="1">
      <alignment horizontal="right"/>
    </xf>
    <xf numFmtId="0" fontId="21" fillId="0" borderId="0" xfId="0" applyFont="1" applyAlignment="1">
      <alignment horizontal="center"/>
    </xf>
    <xf numFmtId="0" fontId="22" fillId="0" borderId="0" xfId="0" applyFont="1"/>
    <xf numFmtId="0" fontId="18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4" fontId="24" fillId="0" borderId="10" xfId="3" applyNumberFormat="1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165" fontId="7" fillId="0" borderId="14" xfId="3" applyNumberFormat="1" applyFont="1" applyBorder="1" applyAlignment="1">
      <alignment horizontal="center"/>
    </xf>
    <xf numFmtId="0" fontId="4" fillId="0" borderId="10" xfId="1" applyFont="1" applyBorder="1" applyAlignment="1">
      <alignment vertical="top"/>
    </xf>
    <xf numFmtId="0" fontId="4" fillId="0" borderId="10" xfId="1" applyFont="1" applyBorder="1" applyAlignment="1">
      <alignment horizontal="center" vertical="top"/>
    </xf>
    <xf numFmtId="164" fontId="4" fillId="0" borderId="13" xfId="1" applyNumberFormat="1" applyFont="1" applyBorder="1" applyAlignment="1">
      <alignment horizontal="right" vertical="top"/>
    </xf>
    <xf numFmtId="164" fontId="4" fillId="0" borderId="14" xfId="1" applyNumberFormat="1" applyFont="1" applyBorder="1" applyAlignment="1">
      <alignment horizontal="left" vertical="top"/>
    </xf>
    <xf numFmtId="164" fontId="4" fillId="0" borderId="10" xfId="1" applyNumberFormat="1" applyFont="1" applyBorder="1" applyAlignment="1">
      <alignment horizontal="center" vertical="top"/>
    </xf>
    <xf numFmtId="164" fontId="4" fillId="0" borderId="25" xfId="1" applyNumberFormat="1" applyFont="1" applyBorder="1" applyAlignment="1">
      <alignment horizontal="center" vertical="top"/>
    </xf>
    <xf numFmtId="2" fontId="4" fillId="0" borderId="25" xfId="1" applyNumberFormat="1" applyFont="1" applyBorder="1" applyAlignment="1">
      <alignment horizontal="center" vertical="top"/>
    </xf>
    <xf numFmtId="0" fontId="14" fillId="0" borderId="36" xfId="0" applyFont="1" applyBorder="1" applyAlignment="1">
      <alignment horizontal="center" vertical="top"/>
    </xf>
    <xf numFmtId="0" fontId="4" fillId="0" borderId="28" xfId="1" applyFont="1" applyBorder="1" applyAlignment="1">
      <alignment horizontal="center" vertical="top"/>
    </xf>
    <xf numFmtId="2" fontId="4" fillId="0" borderId="14" xfId="1" applyNumberFormat="1" applyFont="1" applyBorder="1" applyAlignment="1">
      <alignment horizontal="center" vertical="top"/>
    </xf>
    <xf numFmtId="0" fontId="2" fillId="0" borderId="0" xfId="1" applyFont="1" applyAlignment="1">
      <alignment vertical="top"/>
    </xf>
    <xf numFmtId="0" fontId="8" fillId="0" borderId="49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164" fontId="8" fillId="0" borderId="13" xfId="3" applyNumberFormat="1" applyFont="1" applyBorder="1" applyAlignment="1">
      <alignment horizontal="center"/>
    </xf>
    <xf numFmtId="164" fontId="8" fillId="0" borderId="12" xfId="3" applyNumberFormat="1" applyFont="1" applyBorder="1" applyAlignment="1">
      <alignment horizontal="center"/>
    </xf>
    <xf numFmtId="0" fontId="7" fillId="0" borderId="46" xfId="3" applyFont="1" applyBorder="1" applyAlignment="1">
      <alignment horizontal="center"/>
    </xf>
    <xf numFmtId="164" fontId="8" fillId="0" borderId="49" xfId="3" applyNumberFormat="1" applyFont="1" applyBorder="1" applyAlignment="1">
      <alignment horizontal="center"/>
    </xf>
    <xf numFmtId="164" fontId="8" fillId="0" borderId="52" xfId="3" applyNumberFormat="1" applyFont="1" applyBorder="1" applyAlignment="1">
      <alignment horizontal="center"/>
    </xf>
    <xf numFmtId="0" fontId="7" fillId="0" borderId="46" xfId="3" applyFont="1" applyBorder="1" applyAlignment="1">
      <alignment horizontal="center" wrapText="1"/>
    </xf>
    <xf numFmtId="0" fontId="7" fillId="0" borderId="0" xfId="3" applyFont="1" applyAlignment="1">
      <alignment horizontal="center" wrapText="1"/>
    </xf>
    <xf numFmtId="0" fontId="14" fillId="0" borderId="49" xfId="0" applyFont="1" applyBorder="1" applyAlignment="1">
      <alignment horizontal="left"/>
    </xf>
    <xf numFmtId="0" fontId="14" fillId="0" borderId="27" xfId="0" applyFont="1" applyBorder="1" applyAlignment="1">
      <alignment horizontal="left"/>
    </xf>
    <xf numFmtId="0" fontId="10" fillId="0" borderId="48" xfId="2" applyFont="1" applyBorder="1" applyAlignment="1">
      <alignment horizontal="center"/>
    </xf>
  </cellXfs>
  <cellStyles count="4">
    <cellStyle name="Normal" xfId="0" builtinId="0"/>
    <cellStyle name="Normal_ACVELGAS.XLS" xfId="1" xr:uid="{00000000-0005-0000-0000-000001000000}"/>
    <cellStyle name="Normal_ACVELLIQ.XLS" xfId="2" xr:uid="{00000000-0005-0000-0000-000002000000}"/>
    <cellStyle name="Normal_ACVELSOL.XLS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495300</xdr:colOff>
          <xdr:row>0</xdr:row>
          <xdr:rowOff>101600</xdr:rowOff>
        </xdr:from>
        <xdr:to>
          <xdr:col>0</xdr:col>
          <xdr:colOff>1079500</xdr:colOff>
          <xdr:row>1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304800</xdr:colOff>
          <xdr:row>0</xdr:row>
          <xdr:rowOff>101600</xdr:rowOff>
        </xdr:from>
        <xdr:to>
          <xdr:col>9</xdr:col>
          <xdr:colOff>101600</xdr:colOff>
          <xdr:row>55</xdr:row>
          <xdr:rowOff>50800</xdr:rowOff>
        </xdr:to>
        <xdr:sp macro="" textlink="">
          <xdr:nvSpPr>
            <xdr:cNvPr id="2049" name="Picture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7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4_Document.doc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88"/>
  <sheetViews>
    <sheetView showGridLines="0" showZeros="0" zoomScale="150" workbookViewId="0">
      <pane xSplit="1" ySplit="6" topLeftCell="B7" activePane="bottomRight" state="frozenSplit"/>
      <selection pane="topRight" activeCell="Y4" sqref="Y4:Y400"/>
      <selection pane="bottomLeft"/>
      <selection pane="bottomRight" activeCell="C13" sqref="C13"/>
    </sheetView>
  </sheetViews>
  <sheetFormatPr baseColWidth="10" defaultColWidth="9.1640625" defaultRowHeight="11"/>
  <cols>
    <col min="1" max="1" width="23.83203125" style="52" customWidth="1"/>
    <col min="2" max="2" width="4.1640625" style="306" bestFit="1" customWidth="1"/>
    <col min="3" max="3" width="5.5" style="307" bestFit="1" customWidth="1"/>
    <col min="4" max="4" width="5" style="308" bestFit="1" customWidth="1"/>
    <col min="5" max="5" width="5.5" style="307" bestFit="1" customWidth="1"/>
    <col min="6" max="6" width="5" style="308" bestFit="1" customWidth="1"/>
    <col min="7" max="7" width="5.5" style="307" bestFit="1" customWidth="1"/>
    <col min="8" max="8" width="5" style="308" bestFit="1" customWidth="1"/>
    <col min="9" max="9" width="2" style="308" bestFit="1" customWidth="1"/>
    <col min="10" max="10" width="5.5" style="307" bestFit="1" customWidth="1"/>
    <col min="11" max="11" width="5.83203125" style="307" bestFit="1" customWidth="1"/>
    <col min="12" max="12" width="6.5" style="307" bestFit="1" customWidth="1"/>
    <col min="13" max="13" width="6.5" style="307" customWidth="1"/>
    <col min="14" max="14" width="6.33203125" style="309" bestFit="1" customWidth="1"/>
    <col min="15" max="16" width="5" style="309" bestFit="1" customWidth="1"/>
    <col min="17" max="17" width="6.33203125" style="52" bestFit="1" customWidth="1"/>
    <col min="18" max="19" width="5" style="52" bestFit="1" customWidth="1"/>
    <col min="20" max="20" width="7.33203125" style="310" customWidth="1"/>
    <col min="21" max="21" width="5.33203125" style="310" customWidth="1"/>
    <col min="22" max="22" width="5.5" style="311" bestFit="1" customWidth="1"/>
    <col min="23" max="23" width="5" style="311" bestFit="1" customWidth="1"/>
    <col min="24" max="24" width="5.6640625" style="52" bestFit="1" customWidth="1"/>
    <col min="25" max="25" width="6" style="52" bestFit="1" customWidth="1"/>
    <col min="26" max="26" width="3.1640625" style="310" bestFit="1" customWidth="1"/>
    <col min="27" max="16384" width="9.1640625" style="1"/>
  </cols>
  <sheetData>
    <row r="1" spans="1:26" ht="16">
      <c r="A1" s="273" t="s">
        <v>0</v>
      </c>
      <c r="B1" s="51"/>
      <c r="C1" s="51"/>
      <c r="D1" s="268"/>
      <c r="E1" s="302"/>
      <c r="F1" s="51"/>
      <c r="G1" s="302"/>
      <c r="H1" s="268"/>
      <c r="I1" s="268"/>
      <c r="J1" s="268"/>
      <c r="K1" s="268"/>
      <c r="L1" s="51"/>
      <c r="M1" s="51"/>
      <c r="N1" s="51"/>
      <c r="O1" s="51"/>
      <c r="P1" s="303"/>
      <c r="Q1" s="51"/>
      <c r="R1" s="51"/>
      <c r="S1" s="51"/>
      <c r="T1" s="268"/>
      <c r="U1" s="268"/>
      <c r="V1" s="304"/>
      <c r="W1" s="304"/>
      <c r="Y1" s="268"/>
      <c r="Z1" s="268"/>
    </row>
    <row r="2" spans="1:26" ht="13">
      <c r="A2" s="51" t="s">
        <v>1016</v>
      </c>
      <c r="B2" s="305"/>
      <c r="C2" s="268"/>
      <c r="D2" s="268"/>
      <c r="E2" s="302"/>
      <c r="F2" s="302"/>
      <c r="G2" s="302"/>
      <c r="H2" s="268"/>
      <c r="I2" s="268"/>
      <c r="J2" s="51"/>
      <c r="K2" s="268"/>
      <c r="L2" s="51"/>
      <c r="M2" s="268"/>
      <c r="N2" s="303"/>
      <c r="O2" s="303"/>
      <c r="P2" s="303"/>
      <c r="Q2" s="51"/>
      <c r="R2" s="51"/>
      <c r="S2" s="51"/>
      <c r="T2" s="268"/>
      <c r="U2" s="268"/>
      <c r="V2" s="304"/>
      <c r="W2" s="304"/>
      <c r="Y2" s="268"/>
      <c r="Z2" s="268"/>
    </row>
    <row r="3" spans="1:26" ht="12" thickBot="1">
      <c r="A3" s="496" t="str">
        <f>Header!A12</f>
        <v>Last Edit: December 5, 2002</v>
      </c>
      <c r="B3" s="496"/>
      <c r="C3" s="496"/>
      <c r="D3" s="496"/>
      <c r="E3" s="496"/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496"/>
      <c r="T3" s="496"/>
      <c r="U3" s="496"/>
      <c r="V3" s="496"/>
      <c r="W3" s="496"/>
    </row>
    <row r="4" spans="1:26" ht="13.5" customHeight="1" thickTop="1">
      <c r="A4" s="300" t="s">
        <v>1</v>
      </c>
      <c r="B4" s="312" t="s">
        <v>2</v>
      </c>
      <c r="C4" s="313" t="s">
        <v>3</v>
      </c>
      <c r="D4" s="314" t="s">
        <v>4</v>
      </c>
      <c r="E4" s="313" t="s">
        <v>5</v>
      </c>
      <c r="F4" s="314" t="s">
        <v>4</v>
      </c>
      <c r="G4" s="494" t="s">
        <v>6</v>
      </c>
      <c r="H4" s="495"/>
      <c r="I4" s="480" t="s">
        <v>7</v>
      </c>
      <c r="J4" s="315" t="s">
        <v>8</v>
      </c>
      <c r="K4" s="316" t="s">
        <v>9</v>
      </c>
      <c r="L4" s="317" t="s">
        <v>1008</v>
      </c>
      <c r="M4" s="318" t="s">
        <v>1009</v>
      </c>
      <c r="N4" s="319" t="s">
        <v>11</v>
      </c>
      <c r="O4" s="320" t="s">
        <v>5</v>
      </c>
      <c r="P4" s="321" t="s">
        <v>12</v>
      </c>
      <c r="Q4" s="319" t="s">
        <v>11</v>
      </c>
      <c r="R4" s="320" t="s">
        <v>5</v>
      </c>
      <c r="S4" s="321" t="s">
        <v>12</v>
      </c>
      <c r="T4" s="477" t="s">
        <v>13</v>
      </c>
      <c r="U4" s="322" t="s">
        <v>14</v>
      </c>
      <c r="V4" s="492" t="s">
        <v>964</v>
      </c>
      <c r="W4" s="493"/>
      <c r="X4" s="323" t="s">
        <v>15</v>
      </c>
      <c r="Y4" s="324" t="s">
        <v>16</v>
      </c>
      <c r="Z4" s="325"/>
    </row>
    <row r="5" spans="1:26" ht="13">
      <c r="A5" s="62" t="s">
        <v>17</v>
      </c>
      <c r="B5" s="326"/>
      <c r="C5" s="327"/>
      <c r="D5" s="328"/>
      <c r="E5" s="327"/>
      <c r="F5" s="328"/>
      <c r="G5" s="329"/>
      <c r="H5" s="330"/>
      <c r="I5" s="331" t="s">
        <v>18</v>
      </c>
      <c r="J5" s="332" t="s">
        <v>19</v>
      </c>
      <c r="K5" s="333" t="s">
        <v>20</v>
      </c>
      <c r="L5" s="334" t="s">
        <v>20</v>
      </c>
      <c r="M5" s="335" t="s">
        <v>20</v>
      </c>
      <c r="N5" s="336" t="s">
        <v>21</v>
      </c>
      <c r="O5" s="337" t="s">
        <v>21</v>
      </c>
      <c r="P5" s="338" t="s">
        <v>21</v>
      </c>
      <c r="Q5" s="336" t="s">
        <v>21</v>
      </c>
      <c r="R5" s="337" t="s">
        <v>21</v>
      </c>
      <c r="S5" s="338" t="s">
        <v>21</v>
      </c>
      <c r="T5" s="339" t="s">
        <v>22</v>
      </c>
      <c r="U5" s="340"/>
      <c r="V5" s="478" t="s">
        <v>25</v>
      </c>
      <c r="W5" s="479" t="s">
        <v>997</v>
      </c>
      <c r="X5" s="341"/>
      <c r="Y5" s="53"/>
      <c r="Z5" s="342"/>
    </row>
    <row r="6" spans="1:26" ht="14" thickBot="1">
      <c r="A6" s="70"/>
      <c r="B6" s="343" t="s">
        <v>994</v>
      </c>
      <c r="C6" s="344" t="s">
        <v>23</v>
      </c>
      <c r="D6" s="345" t="s">
        <v>24</v>
      </c>
      <c r="E6" s="344" t="s">
        <v>23</v>
      </c>
      <c r="F6" s="345" t="s">
        <v>24</v>
      </c>
      <c r="G6" s="344" t="s">
        <v>23</v>
      </c>
      <c r="H6" s="346" t="s">
        <v>24</v>
      </c>
      <c r="I6" s="347" t="s">
        <v>25</v>
      </c>
      <c r="J6" s="348" t="s">
        <v>23</v>
      </c>
      <c r="K6" s="348" t="s">
        <v>995</v>
      </c>
      <c r="L6" s="349" t="s">
        <v>996</v>
      </c>
      <c r="M6" s="350" t="s">
        <v>996</v>
      </c>
      <c r="N6" s="349" t="s">
        <v>27</v>
      </c>
      <c r="O6" s="351" t="s">
        <v>27</v>
      </c>
      <c r="P6" s="352" t="s">
        <v>27</v>
      </c>
      <c r="Q6" s="349" t="s">
        <v>28</v>
      </c>
      <c r="R6" s="351" t="s">
        <v>28</v>
      </c>
      <c r="S6" s="350" t="s">
        <v>28</v>
      </c>
      <c r="T6" s="353" t="s">
        <v>29</v>
      </c>
      <c r="U6" s="354" t="s">
        <v>30</v>
      </c>
      <c r="V6" s="349" t="s">
        <v>965</v>
      </c>
      <c r="W6" s="355" t="s">
        <v>965</v>
      </c>
      <c r="X6" s="356"/>
      <c r="Y6" s="271"/>
      <c r="Z6" s="357"/>
    </row>
    <row r="7" spans="1:26" ht="10.5" customHeight="1" thickTop="1">
      <c r="A7" s="299" t="s">
        <v>963</v>
      </c>
      <c r="B7" s="326"/>
      <c r="C7" s="358"/>
      <c r="D7" s="359"/>
      <c r="E7" s="358"/>
      <c r="F7" s="359"/>
      <c r="G7" s="358"/>
      <c r="H7" s="360"/>
      <c r="I7" s="361"/>
      <c r="J7" s="362"/>
      <c r="K7" s="362"/>
      <c r="L7" s="358"/>
      <c r="M7" s="363"/>
      <c r="N7" s="364"/>
      <c r="O7" s="365"/>
      <c r="P7" s="366"/>
      <c r="Q7" s="358"/>
      <c r="R7" s="367"/>
      <c r="S7" s="363"/>
      <c r="T7" s="368"/>
      <c r="U7" s="368"/>
      <c r="V7" s="400"/>
      <c r="W7" s="369"/>
      <c r="X7" s="370"/>
      <c r="Y7" s="298"/>
      <c r="Z7" s="371"/>
    </row>
    <row r="8" spans="1:26" ht="10.5" customHeight="1">
      <c r="A8" s="64" t="s">
        <v>31</v>
      </c>
      <c r="B8" s="372">
        <v>20</v>
      </c>
      <c r="C8" s="373">
        <v>4.88</v>
      </c>
      <c r="D8" s="374">
        <f t="shared" ref="D8:D13" si="0">C8/25.4</f>
        <v>0.1921259842519685</v>
      </c>
      <c r="E8" s="373"/>
      <c r="F8" s="374"/>
      <c r="G8" s="373">
        <f>IF(T8=0,0,(0.87+1.12*T8)*E8/(1+T8))</f>
        <v>0</v>
      </c>
      <c r="H8" s="375">
        <f t="shared" ref="H8:H39" si="1">G8/25.4</f>
        <v>0</v>
      </c>
      <c r="I8" s="376" t="str">
        <f>IF(G8=0,"","c")</f>
        <v/>
      </c>
      <c r="J8" s="377">
        <f t="shared" ref="J8:J71" si="2">IF(T8=0,0,C8*SQRT((1+T8)*(1-2*T8)/(1-T8)))</f>
        <v>0</v>
      </c>
      <c r="K8" s="377">
        <v>8.8000000000000007</v>
      </c>
      <c r="L8" s="373">
        <f t="shared" ref="L8:L14" si="3">C8*K8/10</f>
        <v>4.2944000000000004</v>
      </c>
      <c r="M8" s="378"/>
      <c r="N8" s="379">
        <f t="shared" ref="N8:N71" si="4">IF(T8=0,0,C8*C8*K8*(1+T8)*(1-2*T8)/(1-T8))</f>
        <v>0</v>
      </c>
      <c r="O8" s="380">
        <f t="shared" ref="O8:O71" si="5">E8*E8*K8</f>
        <v>0</v>
      </c>
      <c r="P8" s="381">
        <f t="shared" ref="P8:P71" si="6">IF(T8=0,0,N8/(3*(1-2*T8)))</f>
        <v>0</v>
      </c>
      <c r="Q8" s="373">
        <f t="shared" ref="Q8:S27" si="7">N8/6.89475</f>
        <v>0</v>
      </c>
      <c r="R8" s="382">
        <f t="shared" si="7"/>
        <v>0</v>
      </c>
      <c r="S8" s="378">
        <f t="shared" si="7"/>
        <v>0</v>
      </c>
      <c r="T8" s="383">
        <f t="shared" ref="T8:T71" si="8">IF(E8&gt;0,(1-2*((E8/C8)^2))/(2-2*((E8/C8)^2)),0)</f>
        <v>0</v>
      </c>
      <c r="U8" s="383"/>
      <c r="V8" s="401">
        <f>K8*(C8*C8-2*E8*E8)</f>
        <v>209.56672</v>
      </c>
      <c r="W8" s="301">
        <f>K8*E8*E8</f>
        <v>0</v>
      </c>
      <c r="X8" s="341"/>
      <c r="Y8" s="267" t="s">
        <v>32</v>
      </c>
      <c r="Z8" s="384">
        <v>1</v>
      </c>
    </row>
    <row r="9" spans="1:26" ht="10.5" customHeight="1">
      <c r="A9" s="64" t="s">
        <v>33</v>
      </c>
      <c r="B9" s="372"/>
      <c r="C9" s="373">
        <v>10.52</v>
      </c>
      <c r="D9" s="374">
        <f t="shared" si="0"/>
        <v>0.4141732283464567</v>
      </c>
      <c r="E9" s="373"/>
      <c r="F9" s="374">
        <f t="shared" ref="F9:F14" si="9">E9/25.4</f>
        <v>0</v>
      </c>
      <c r="G9" s="373">
        <f>IF(T9=0,0,(0.87+1.12*T9)*E9/(1+T9))</f>
        <v>0</v>
      </c>
      <c r="H9" s="375">
        <f t="shared" si="1"/>
        <v>0</v>
      </c>
      <c r="I9" s="376" t="str">
        <f>IF(G9=0,"","c")</f>
        <v/>
      </c>
      <c r="J9" s="377">
        <f t="shared" si="2"/>
        <v>0</v>
      </c>
      <c r="K9" s="377">
        <v>3.86</v>
      </c>
      <c r="L9" s="373">
        <f t="shared" si="3"/>
        <v>4.0607199999999999</v>
      </c>
      <c r="M9" s="378">
        <f t="shared" ref="M9:M14" si="10">E9*K9/10</f>
        <v>0</v>
      </c>
      <c r="N9" s="379">
        <f t="shared" si="4"/>
        <v>0</v>
      </c>
      <c r="O9" s="380">
        <f t="shared" si="5"/>
        <v>0</v>
      </c>
      <c r="P9" s="381">
        <f t="shared" si="6"/>
        <v>0</v>
      </c>
      <c r="Q9" s="373">
        <f t="shared" si="7"/>
        <v>0</v>
      </c>
      <c r="R9" s="382">
        <f t="shared" si="7"/>
        <v>0</v>
      </c>
      <c r="S9" s="378">
        <f t="shared" si="7"/>
        <v>0</v>
      </c>
      <c r="T9" s="383">
        <f t="shared" si="8"/>
        <v>0</v>
      </c>
      <c r="U9" s="383"/>
      <c r="V9" s="401">
        <f t="shared" ref="V9:V72" si="11">K9*(C9*C9-2*E9*E9)</f>
        <v>427.18774399999995</v>
      </c>
      <c r="W9" s="301">
        <f>K9*E9*E9</f>
        <v>0</v>
      </c>
      <c r="X9" s="385" t="s">
        <v>34</v>
      </c>
      <c r="Y9" s="267" t="s">
        <v>35</v>
      </c>
      <c r="Z9" s="384">
        <v>2</v>
      </c>
    </row>
    <row r="10" spans="1:26" ht="10.5" customHeight="1">
      <c r="A10" s="64" t="s">
        <v>36</v>
      </c>
      <c r="B10" s="372"/>
      <c r="C10" s="373">
        <v>8.7330000000000005</v>
      </c>
      <c r="D10" s="374">
        <f t="shared" si="0"/>
        <v>0.34381889763779533</v>
      </c>
      <c r="E10" s="373">
        <v>5.1929999999999996</v>
      </c>
      <c r="F10" s="374">
        <f t="shared" si="9"/>
        <v>0.2044488188976378</v>
      </c>
      <c r="G10" s="373">
        <f>IF(T10=0,0,(0.87+1.12*T10)*E10/(1+T10))</f>
        <v>4.7576495150971034</v>
      </c>
      <c r="H10" s="375">
        <f t="shared" si="1"/>
        <v>0.18730903602744503</v>
      </c>
      <c r="I10" s="374" t="str">
        <f>IF(G10=0,"","c")</f>
        <v>c</v>
      </c>
      <c r="J10" s="377">
        <f t="shared" si="2"/>
        <v>8.1332646467524121</v>
      </c>
      <c r="K10" s="377">
        <v>3.355</v>
      </c>
      <c r="L10" s="373">
        <f t="shared" si="3"/>
        <v>2.9299214999999998</v>
      </c>
      <c r="M10" s="378">
        <f t="shared" si="10"/>
        <v>1.7422514999999996</v>
      </c>
      <c r="N10" s="379">
        <f t="shared" si="4"/>
        <v>221.93322924634796</v>
      </c>
      <c r="O10" s="380">
        <f t="shared" si="5"/>
        <v>90.47512039499999</v>
      </c>
      <c r="P10" s="381">
        <f t="shared" si="6"/>
        <v>135.23655073500007</v>
      </c>
      <c r="Q10" s="373">
        <f t="shared" si="7"/>
        <v>32.188727545791792</v>
      </c>
      <c r="R10" s="382">
        <f t="shared" si="7"/>
        <v>13.122320663548351</v>
      </c>
      <c r="S10" s="378">
        <f t="shared" si="7"/>
        <v>19.614424124877633</v>
      </c>
      <c r="T10" s="383">
        <f t="shared" si="8"/>
        <v>0.22648761492343322</v>
      </c>
      <c r="U10" s="383"/>
      <c r="V10" s="401">
        <f t="shared" si="11"/>
        <v>74.919803805000058</v>
      </c>
      <c r="W10" s="301">
        <f>K10*E10*E10</f>
        <v>90.475120394999976</v>
      </c>
      <c r="X10" s="341"/>
      <c r="Y10" s="267" t="s">
        <v>37</v>
      </c>
      <c r="Z10" s="384">
        <v>3</v>
      </c>
    </row>
    <row r="11" spans="1:26" ht="10.5" customHeight="1">
      <c r="A11" s="64" t="s">
        <v>38</v>
      </c>
      <c r="B11" s="372">
        <v>20</v>
      </c>
      <c r="C11" s="373">
        <v>6.32</v>
      </c>
      <c r="D11" s="374">
        <f t="shared" si="0"/>
        <v>0.2488188976377953</v>
      </c>
      <c r="E11" s="373">
        <v>3.13</v>
      </c>
      <c r="F11" s="374">
        <f t="shared" si="9"/>
        <v>0.12322834645669292</v>
      </c>
      <c r="G11" s="373">
        <v>2.9049999999999998</v>
      </c>
      <c r="H11" s="375">
        <f t="shared" si="1"/>
        <v>0.11437007874015748</v>
      </c>
      <c r="I11" s="376"/>
      <c r="J11" s="377">
        <f t="shared" si="2"/>
        <v>5.1192610240657732</v>
      </c>
      <c r="K11" s="377">
        <v>2.7</v>
      </c>
      <c r="L11" s="373">
        <f t="shared" si="3"/>
        <v>1.7064000000000004</v>
      </c>
      <c r="M11" s="378">
        <f t="shared" si="10"/>
        <v>0.84510000000000007</v>
      </c>
      <c r="N11" s="379">
        <f t="shared" si="4"/>
        <v>70.75845026780118</v>
      </c>
      <c r="O11" s="380">
        <f t="shared" si="5"/>
        <v>26.451629999999998</v>
      </c>
      <c r="P11" s="381">
        <f t="shared" si="6"/>
        <v>72.575640000000035</v>
      </c>
      <c r="Q11" s="373">
        <f t="shared" si="7"/>
        <v>10.262656407817714</v>
      </c>
      <c r="R11" s="382">
        <f t="shared" si="7"/>
        <v>3.8364886326552807</v>
      </c>
      <c r="S11" s="378">
        <f t="shared" si="7"/>
        <v>10.526217774393565</v>
      </c>
      <c r="T11" s="383">
        <f t="shared" si="8"/>
        <v>0.33750642716159962</v>
      </c>
      <c r="U11" s="383"/>
      <c r="V11" s="401">
        <f t="shared" si="11"/>
        <v>54.941220000000023</v>
      </c>
      <c r="W11" s="301">
        <f t="shared" ref="W11:W27" si="12">K11*E11*E11</f>
        <v>26.451630000000002</v>
      </c>
      <c r="X11" s="341"/>
      <c r="Y11" s="267" t="s">
        <v>39</v>
      </c>
      <c r="Z11" s="384">
        <v>4</v>
      </c>
    </row>
    <row r="12" spans="1:26" ht="10.5" customHeight="1">
      <c r="A12" s="64" t="s">
        <v>40</v>
      </c>
      <c r="B12" s="372"/>
      <c r="C12" s="373">
        <v>6.38</v>
      </c>
      <c r="D12" s="374">
        <f t="shared" si="0"/>
        <v>0.25118110236220476</v>
      </c>
      <c r="E12" s="373"/>
      <c r="F12" s="374">
        <f t="shared" si="9"/>
        <v>0</v>
      </c>
      <c r="G12" s="373">
        <f t="shared" ref="G12:G19" si="13">IF(T12=0,0,(0.87+1.12*T12)*E12/(1+T12))</f>
        <v>0</v>
      </c>
      <c r="H12" s="375">
        <f t="shared" si="1"/>
        <v>0</v>
      </c>
      <c r="I12" s="374" t="str">
        <f t="shared" ref="I12:I19" si="14">IF(G12=0,"","c")</f>
        <v/>
      </c>
      <c r="J12" s="377">
        <f t="shared" si="2"/>
        <v>0</v>
      </c>
      <c r="K12" s="377">
        <v>2.73</v>
      </c>
      <c r="L12" s="373">
        <f t="shared" si="3"/>
        <v>1.7417400000000001</v>
      </c>
      <c r="M12" s="378">
        <f t="shared" si="10"/>
        <v>0</v>
      </c>
      <c r="N12" s="379">
        <f t="shared" si="4"/>
        <v>0</v>
      </c>
      <c r="O12" s="380">
        <f t="shared" si="5"/>
        <v>0</v>
      </c>
      <c r="P12" s="381">
        <f t="shared" si="6"/>
        <v>0</v>
      </c>
      <c r="Q12" s="373">
        <f t="shared" si="7"/>
        <v>0</v>
      </c>
      <c r="R12" s="382">
        <f t="shared" si="7"/>
        <v>0</v>
      </c>
      <c r="S12" s="378">
        <f t="shared" si="7"/>
        <v>0</v>
      </c>
      <c r="T12" s="383">
        <f t="shared" si="8"/>
        <v>0</v>
      </c>
      <c r="U12" s="383"/>
      <c r="V12" s="401">
        <f t="shared" si="11"/>
        <v>111.123012</v>
      </c>
      <c r="W12" s="301">
        <f t="shared" si="12"/>
        <v>0</v>
      </c>
      <c r="X12" s="385"/>
      <c r="Y12" s="267" t="s">
        <v>41</v>
      </c>
      <c r="Z12" s="384">
        <v>5</v>
      </c>
    </row>
    <row r="13" spans="1:26" ht="10.5" customHeight="1">
      <c r="A13" s="64" t="s">
        <v>42</v>
      </c>
      <c r="B13" s="372"/>
      <c r="C13" s="373">
        <v>6.42</v>
      </c>
      <c r="D13" s="374">
        <f t="shared" si="0"/>
        <v>0.25275590551181104</v>
      </c>
      <c r="E13" s="373">
        <v>3.04</v>
      </c>
      <c r="F13" s="374">
        <f t="shared" si="9"/>
        <v>0.11968503937007875</v>
      </c>
      <c r="G13" s="373">
        <f t="shared" si="13"/>
        <v>2.8441155735624601</v>
      </c>
      <c r="H13" s="375">
        <f t="shared" si="1"/>
        <v>0.11197305407726221</v>
      </c>
      <c r="I13" s="374" t="str">
        <f t="shared" si="14"/>
        <v>c</v>
      </c>
      <c r="J13" s="377">
        <f t="shared" si="2"/>
        <v>5.0053693616382153</v>
      </c>
      <c r="K13" s="377">
        <v>2.7</v>
      </c>
      <c r="L13" s="373">
        <f t="shared" si="3"/>
        <v>1.7334000000000001</v>
      </c>
      <c r="M13" s="378">
        <f t="shared" si="10"/>
        <v>0.82079999999999997</v>
      </c>
      <c r="N13" s="379">
        <f t="shared" si="4"/>
        <v>67.645050605351699</v>
      </c>
      <c r="O13" s="380">
        <f t="shared" si="5"/>
        <v>24.95232</v>
      </c>
      <c r="P13" s="381">
        <f t="shared" si="6"/>
        <v>78.014520000000005</v>
      </c>
      <c r="Q13" s="373">
        <f t="shared" si="7"/>
        <v>9.8110954864718369</v>
      </c>
      <c r="R13" s="382">
        <f t="shared" si="7"/>
        <v>3.6190318720765799</v>
      </c>
      <c r="S13" s="378">
        <f t="shared" si="7"/>
        <v>11.315061459806374</v>
      </c>
      <c r="T13" s="383">
        <f t="shared" si="8"/>
        <v>0.35548619537886089</v>
      </c>
      <c r="U13" s="383">
        <v>0.35499999999999998</v>
      </c>
      <c r="V13" s="401">
        <f t="shared" si="11"/>
        <v>61.379640000000002</v>
      </c>
      <c r="W13" s="301">
        <f t="shared" si="12"/>
        <v>24.95232</v>
      </c>
      <c r="X13" s="385"/>
      <c r="Y13" s="267" t="s">
        <v>43</v>
      </c>
      <c r="Z13" s="384">
        <v>6</v>
      </c>
    </row>
    <row r="14" spans="1:26" ht="10.5" customHeight="1">
      <c r="A14" s="64" t="s">
        <v>44</v>
      </c>
      <c r="B14" s="372"/>
      <c r="C14" s="373">
        <v>10.503</v>
      </c>
      <c r="D14" s="374">
        <f t="shared" ref="D14:D30" si="15">C14/25.4</f>
        <v>0.41350393700787402</v>
      </c>
      <c r="E14" s="373">
        <v>6.1340000000000003</v>
      </c>
      <c r="F14" s="374">
        <f t="shared" si="9"/>
        <v>0.241496062992126</v>
      </c>
      <c r="G14" s="373">
        <f t="shared" si="13"/>
        <v>5.634560612184087</v>
      </c>
      <c r="H14" s="375">
        <f t="shared" si="1"/>
        <v>0.22183309496787745</v>
      </c>
      <c r="I14" s="376" t="str">
        <f t="shared" si="14"/>
        <v>c</v>
      </c>
      <c r="J14" s="377">
        <f t="shared" si="2"/>
        <v>9.6644218211810351</v>
      </c>
      <c r="K14" s="377">
        <v>3.27</v>
      </c>
      <c r="L14" s="373">
        <f t="shared" si="3"/>
        <v>3.4344810000000003</v>
      </c>
      <c r="M14" s="378">
        <f t="shared" si="10"/>
        <v>2.0058180000000001</v>
      </c>
      <c r="N14" s="379">
        <f t="shared" si="4"/>
        <v>305.42143068034494</v>
      </c>
      <c r="O14" s="380">
        <f t="shared" si="5"/>
        <v>123.03687612</v>
      </c>
      <c r="P14" s="381">
        <f t="shared" si="6"/>
        <v>196.67437126999999</v>
      </c>
      <c r="Q14" s="373">
        <f t="shared" si="7"/>
        <v>44.297680217606867</v>
      </c>
      <c r="R14" s="382">
        <f t="shared" si="7"/>
        <v>17.845009046013271</v>
      </c>
      <c r="S14" s="378">
        <f t="shared" si="7"/>
        <v>28.525236052068603</v>
      </c>
      <c r="T14" s="383">
        <f t="shared" si="8"/>
        <v>0.24117841866556339</v>
      </c>
      <c r="U14" s="383"/>
      <c r="V14" s="401">
        <f t="shared" si="11"/>
        <v>114.64978719000001</v>
      </c>
      <c r="W14" s="301">
        <f t="shared" si="12"/>
        <v>123.03687612</v>
      </c>
      <c r="X14" s="341"/>
      <c r="Y14" s="267" t="s">
        <v>37</v>
      </c>
      <c r="Z14" s="384">
        <v>7</v>
      </c>
    </row>
    <row r="15" spans="1:26" ht="10.5" customHeight="1">
      <c r="A15" s="64" t="s">
        <v>45</v>
      </c>
      <c r="B15" s="372"/>
      <c r="C15" s="373">
        <v>10.75</v>
      </c>
      <c r="D15" s="374">
        <f t="shared" si="15"/>
        <v>0.42322834645669294</v>
      </c>
      <c r="E15" s="373">
        <v>6.36</v>
      </c>
      <c r="F15" s="374">
        <f t="shared" ref="F15:F22" si="16">E15/25.4</f>
        <v>0.25039370078740159</v>
      </c>
      <c r="G15" s="373">
        <f t="shared" si="13"/>
        <v>5.8312957071022584</v>
      </c>
      <c r="H15" s="375">
        <f t="shared" si="1"/>
        <v>0.22957857114575822</v>
      </c>
      <c r="I15" s="376" t="str">
        <f t="shared" si="14"/>
        <v>c</v>
      </c>
      <c r="J15" s="377">
        <f t="shared" si="2"/>
        <v>9.9782758291906042</v>
      </c>
      <c r="K15" s="377">
        <v>3.8</v>
      </c>
      <c r="L15" s="373">
        <f t="shared" ref="L15:L22" si="17">C15*K15/10</f>
        <v>4.085</v>
      </c>
      <c r="M15" s="378">
        <f t="shared" ref="M15:M22" si="18">E15*K15/10</f>
        <v>2.4167999999999998</v>
      </c>
      <c r="N15" s="379">
        <f t="shared" si="4"/>
        <v>378.3507563889558</v>
      </c>
      <c r="O15" s="380">
        <f t="shared" si="5"/>
        <v>153.70848000000001</v>
      </c>
      <c r="P15" s="381">
        <f t="shared" si="6"/>
        <v>234.19286000000002</v>
      </c>
      <c r="Q15" s="373">
        <f t="shared" si="7"/>
        <v>54.875195821306903</v>
      </c>
      <c r="R15" s="382">
        <f t="shared" si="7"/>
        <v>22.293553790927881</v>
      </c>
      <c r="S15" s="378">
        <f t="shared" si="7"/>
        <v>33.966838536567678</v>
      </c>
      <c r="T15" s="383">
        <f t="shared" si="8"/>
        <v>0.23074132406018147</v>
      </c>
      <c r="U15" s="383"/>
      <c r="V15" s="401">
        <f t="shared" si="11"/>
        <v>131.72053999999997</v>
      </c>
      <c r="W15" s="301">
        <f t="shared" si="12"/>
        <v>153.70848000000001</v>
      </c>
      <c r="X15" s="341"/>
      <c r="Y15" s="267" t="s">
        <v>39</v>
      </c>
      <c r="Z15" s="384">
        <v>8</v>
      </c>
    </row>
    <row r="16" spans="1:26" ht="10.5" customHeight="1">
      <c r="A16" s="64" t="s">
        <v>46</v>
      </c>
      <c r="B16" s="372"/>
      <c r="C16" s="373">
        <v>6.4329999999999998</v>
      </c>
      <c r="D16" s="374">
        <f t="shared" si="15"/>
        <v>0.25326771653543306</v>
      </c>
      <c r="E16" s="373">
        <v>3.0859999999999999</v>
      </c>
      <c r="F16" s="374">
        <f t="shared" si="16"/>
        <v>0.12149606299212598</v>
      </c>
      <c r="G16" s="373">
        <f t="shared" si="13"/>
        <v>2.8850685000008651</v>
      </c>
      <c r="H16" s="375">
        <f t="shared" si="1"/>
        <v>0.1135853740157821</v>
      </c>
      <c r="I16" s="376" t="str">
        <f t="shared" si="14"/>
        <v>c</v>
      </c>
      <c r="J16" s="377">
        <f t="shared" si="2"/>
        <v>5.071836070413517</v>
      </c>
      <c r="K16" s="377">
        <v>2.7130000000000001</v>
      </c>
      <c r="L16" s="373">
        <f t="shared" si="17"/>
        <v>1.7452729000000002</v>
      </c>
      <c r="M16" s="378">
        <f t="shared" si="18"/>
        <v>0.83723179999999997</v>
      </c>
      <c r="N16" s="379">
        <f t="shared" si="4"/>
        <v>69.787912812525533</v>
      </c>
      <c r="O16" s="380">
        <f t="shared" si="5"/>
        <v>25.836973348000001</v>
      </c>
      <c r="P16" s="381">
        <f t="shared" si="6"/>
        <v>77.824107859666668</v>
      </c>
      <c r="Q16" s="373">
        <f t="shared" si="7"/>
        <v>10.121891702023357</v>
      </c>
      <c r="R16" s="382">
        <f t="shared" si="7"/>
        <v>3.747340128068458</v>
      </c>
      <c r="S16" s="378">
        <f t="shared" si="7"/>
        <v>11.287444484523249</v>
      </c>
      <c r="T16" s="383">
        <f t="shared" si="8"/>
        <v>0.35054349966900594</v>
      </c>
      <c r="U16" s="383"/>
      <c r="V16" s="401">
        <f t="shared" si="11"/>
        <v>60.599458960999996</v>
      </c>
      <c r="W16" s="301">
        <f t="shared" si="12"/>
        <v>25.836973347999997</v>
      </c>
      <c r="X16" s="341"/>
      <c r="Y16" s="267" t="s">
        <v>37</v>
      </c>
      <c r="Z16" s="384">
        <v>9</v>
      </c>
    </row>
    <row r="17" spans="1:26" ht="10.5" customHeight="1">
      <c r="A17" s="64" t="s">
        <v>47</v>
      </c>
      <c r="B17" s="372"/>
      <c r="C17" s="373">
        <v>6.31</v>
      </c>
      <c r="D17" s="374">
        <f t="shared" si="15"/>
        <v>0.24842519685039369</v>
      </c>
      <c r="E17" s="373">
        <v>3.08</v>
      </c>
      <c r="F17" s="374">
        <f t="shared" si="16"/>
        <v>0.12125984251968505</v>
      </c>
      <c r="G17" s="373">
        <f t="shared" si="13"/>
        <v>2.8765179057871704</v>
      </c>
      <c r="H17" s="375">
        <f t="shared" si="1"/>
        <v>0.11324873644831381</v>
      </c>
      <c r="I17" s="376" t="str">
        <f t="shared" si="14"/>
        <v>c</v>
      </c>
      <c r="J17" s="377">
        <f t="shared" si="2"/>
        <v>5.0489684546915194</v>
      </c>
      <c r="K17" s="377">
        <v>2.71</v>
      </c>
      <c r="L17" s="373">
        <f t="shared" si="17"/>
        <v>1.7100099999999998</v>
      </c>
      <c r="M17" s="378">
        <f t="shared" si="18"/>
        <v>0.83467999999999998</v>
      </c>
      <c r="N17" s="379">
        <f t="shared" si="4"/>
        <v>69.083543457033883</v>
      </c>
      <c r="O17" s="380">
        <f t="shared" si="5"/>
        <v>25.708143999999997</v>
      </c>
      <c r="P17" s="381">
        <f t="shared" si="6"/>
        <v>73.624105666666665</v>
      </c>
      <c r="Q17" s="373">
        <f t="shared" si="7"/>
        <v>10.019731456112822</v>
      </c>
      <c r="R17" s="382">
        <f t="shared" si="7"/>
        <v>3.7286549911164286</v>
      </c>
      <c r="S17" s="378">
        <f t="shared" si="7"/>
        <v>10.678285023629089</v>
      </c>
      <c r="T17" s="383">
        <f t="shared" si="8"/>
        <v>0.34361203704619558</v>
      </c>
      <c r="U17" s="383"/>
      <c r="V17" s="401">
        <f t="shared" si="11"/>
        <v>56.485342999999979</v>
      </c>
      <c r="W17" s="301">
        <f t="shared" si="12"/>
        <v>25.708144000000001</v>
      </c>
      <c r="X17" s="341"/>
      <c r="Y17" s="267" t="s">
        <v>39</v>
      </c>
      <c r="Z17" s="384">
        <v>10</v>
      </c>
    </row>
    <row r="18" spans="1:26" ht="10.5" customHeight="1">
      <c r="A18" s="64" t="s">
        <v>48</v>
      </c>
      <c r="B18" s="372"/>
      <c r="C18" s="373">
        <v>6.37</v>
      </c>
      <c r="D18" s="374">
        <f t="shared" si="15"/>
        <v>0.25078740157480317</v>
      </c>
      <c r="E18" s="373">
        <v>3.07</v>
      </c>
      <c r="F18" s="374">
        <f t="shared" si="16"/>
        <v>0.12086614173228347</v>
      </c>
      <c r="G18" s="373">
        <f t="shared" si="13"/>
        <v>2.8693449715640993</v>
      </c>
      <c r="H18" s="375">
        <f t="shared" si="1"/>
        <v>0.11296633746315352</v>
      </c>
      <c r="I18" s="376" t="str">
        <f t="shared" si="14"/>
        <v>c</v>
      </c>
      <c r="J18" s="377">
        <f t="shared" si="2"/>
        <v>5.0421461834492876</v>
      </c>
      <c r="K18" s="377">
        <v>2.8</v>
      </c>
      <c r="L18" s="373">
        <f t="shared" si="17"/>
        <v>1.7835999999999999</v>
      </c>
      <c r="M18" s="378">
        <f t="shared" si="18"/>
        <v>0.85959999999999981</v>
      </c>
      <c r="N18" s="379">
        <f t="shared" si="4"/>
        <v>71.185066778762192</v>
      </c>
      <c r="O18" s="380">
        <f t="shared" si="5"/>
        <v>26.389719999999997</v>
      </c>
      <c r="P18" s="381">
        <f t="shared" si="6"/>
        <v>78.429026666666672</v>
      </c>
      <c r="Q18" s="373">
        <f t="shared" si="7"/>
        <v>10.324531966896869</v>
      </c>
      <c r="R18" s="382">
        <f t="shared" si="7"/>
        <v>3.8275093368142423</v>
      </c>
      <c r="S18" s="378">
        <f t="shared" si="7"/>
        <v>11.375180632606936</v>
      </c>
      <c r="T18" s="383">
        <f t="shared" si="8"/>
        <v>0.34872720852593736</v>
      </c>
      <c r="U18" s="383"/>
      <c r="V18" s="401">
        <f t="shared" si="11"/>
        <v>60.835880000000003</v>
      </c>
      <c r="W18" s="301">
        <f t="shared" si="12"/>
        <v>26.389719999999993</v>
      </c>
      <c r="X18" s="341"/>
      <c r="Y18" s="267" t="s">
        <v>39</v>
      </c>
      <c r="Z18" s="384">
        <v>11</v>
      </c>
    </row>
    <row r="19" spans="1:26" ht="10.5" customHeight="1">
      <c r="A19" s="64" t="s">
        <v>49</v>
      </c>
      <c r="B19" s="372"/>
      <c r="C19" s="373">
        <v>6.3319999999999999</v>
      </c>
      <c r="D19" s="374">
        <f t="shared" si="15"/>
        <v>0.24929133858267719</v>
      </c>
      <c r="E19" s="373">
        <v>3.1240000000000001</v>
      </c>
      <c r="F19" s="374">
        <f t="shared" si="16"/>
        <v>0.12299212598425198</v>
      </c>
      <c r="G19" s="373">
        <f t="shared" si="13"/>
        <v>2.915669530473985</v>
      </c>
      <c r="H19" s="375">
        <f t="shared" si="1"/>
        <v>0.11479013899503879</v>
      </c>
      <c r="I19" s="376" t="str">
        <f t="shared" si="14"/>
        <v>c</v>
      </c>
      <c r="J19" s="377">
        <f t="shared" si="2"/>
        <v>5.1125654895536092</v>
      </c>
      <c r="K19" s="377">
        <v>2.7669999999999999</v>
      </c>
      <c r="L19" s="373">
        <f t="shared" si="17"/>
        <v>1.7520643999999996</v>
      </c>
      <c r="M19" s="378">
        <f t="shared" si="18"/>
        <v>0.86441079999999992</v>
      </c>
      <c r="N19" s="379">
        <f t="shared" si="4"/>
        <v>72.324747723724542</v>
      </c>
      <c r="O19" s="380">
        <f t="shared" si="5"/>
        <v>27.004193392000001</v>
      </c>
      <c r="P19" s="381">
        <f t="shared" si="6"/>
        <v>74.935126618666629</v>
      </c>
      <c r="Q19" s="373">
        <f t="shared" si="7"/>
        <v>10.48982888773698</v>
      </c>
      <c r="R19" s="382">
        <f t="shared" si="7"/>
        <v>3.9166312617571339</v>
      </c>
      <c r="S19" s="378">
        <f t="shared" si="7"/>
        <v>10.868432737759401</v>
      </c>
      <c r="T19" s="383">
        <f t="shared" si="8"/>
        <v>0.33913919726909453</v>
      </c>
      <c r="U19" s="383"/>
      <c r="V19" s="401">
        <f t="shared" si="11"/>
        <v>56.932331023999978</v>
      </c>
      <c r="W19" s="301">
        <f t="shared" si="12"/>
        <v>27.004193391999998</v>
      </c>
      <c r="X19" s="341"/>
      <c r="Y19" s="267" t="s">
        <v>37</v>
      </c>
      <c r="Z19" s="384">
        <v>12</v>
      </c>
    </row>
    <row r="20" spans="1:26" ht="10.5" customHeight="1">
      <c r="A20" s="64" t="s">
        <v>50</v>
      </c>
      <c r="B20" s="372">
        <v>20</v>
      </c>
      <c r="C20" s="373">
        <v>6.37</v>
      </c>
      <c r="D20" s="374">
        <f t="shared" si="15"/>
        <v>0.25078740157480317</v>
      </c>
      <c r="E20" s="373">
        <v>3.16</v>
      </c>
      <c r="F20" s="374">
        <f t="shared" si="16"/>
        <v>0.12440944881889765</v>
      </c>
      <c r="G20" s="373">
        <v>2.95</v>
      </c>
      <c r="H20" s="375">
        <f t="shared" si="1"/>
        <v>0.11614173228346458</v>
      </c>
      <c r="I20" s="376"/>
      <c r="J20" s="377">
        <f t="shared" si="2"/>
        <v>5.1669434303747233</v>
      </c>
      <c r="K20" s="377">
        <v>2.77</v>
      </c>
      <c r="L20" s="373">
        <f t="shared" si="17"/>
        <v>1.7644899999999999</v>
      </c>
      <c r="M20" s="378">
        <f t="shared" si="18"/>
        <v>0.87531999999999999</v>
      </c>
      <c r="N20" s="379">
        <f t="shared" si="4"/>
        <v>73.951533223158236</v>
      </c>
      <c r="O20" s="380">
        <f t="shared" si="5"/>
        <v>27.660112000000005</v>
      </c>
      <c r="P20" s="381">
        <f t="shared" si="6"/>
        <v>75.51786366666667</v>
      </c>
      <c r="Q20" s="373">
        <f t="shared" si="7"/>
        <v>10.725774425926717</v>
      </c>
      <c r="R20" s="382">
        <f t="shared" si="7"/>
        <v>4.011764313426883</v>
      </c>
      <c r="S20" s="378">
        <f t="shared" si="7"/>
        <v>10.952951690295757</v>
      </c>
      <c r="T20" s="383">
        <f t="shared" si="8"/>
        <v>0.33679019852049435</v>
      </c>
      <c r="U20" s="383"/>
      <c r="V20" s="401">
        <f t="shared" si="11"/>
        <v>57.077788999999996</v>
      </c>
      <c r="W20" s="301">
        <f t="shared" si="12"/>
        <v>27.660112000000002</v>
      </c>
      <c r="X20" s="341"/>
      <c r="Y20" s="267" t="s">
        <v>32</v>
      </c>
      <c r="Z20" s="384">
        <v>13</v>
      </c>
    </row>
    <row r="21" spans="1:26" ht="10.5" customHeight="1">
      <c r="A21" s="64" t="s">
        <v>51</v>
      </c>
      <c r="B21" s="372"/>
      <c r="C21" s="373">
        <v>6.5</v>
      </c>
      <c r="D21" s="374">
        <f t="shared" si="15"/>
        <v>0.25590551181102361</v>
      </c>
      <c r="E21" s="373">
        <v>3.12</v>
      </c>
      <c r="F21" s="374">
        <f t="shared" si="16"/>
        <v>0.12283464566929135</v>
      </c>
      <c r="G21" s="373">
        <f t="shared" ref="G21:G33" si="19">IF(T21=0,0,(0.87+1.12*T21)*E21/(1+T21))</f>
        <v>2.9167556581986145</v>
      </c>
      <c r="H21" s="375">
        <f t="shared" si="1"/>
        <v>0.11483289992907932</v>
      </c>
      <c r="I21" s="376" t="str">
        <f t="shared" ref="I21:I33" si="20">IF(G21=0,"","c")</f>
        <v>c</v>
      </c>
      <c r="J21" s="377">
        <f t="shared" si="2"/>
        <v>5.1272752365512195</v>
      </c>
      <c r="K21" s="377">
        <v>2.8</v>
      </c>
      <c r="L21" s="373">
        <f t="shared" si="17"/>
        <v>1.8199999999999998</v>
      </c>
      <c r="M21" s="378">
        <f t="shared" si="18"/>
        <v>0.87359999999999993</v>
      </c>
      <c r="N21" s="379">
        <f t="shared" si="4"/>
        <v>73.609063783783824</v>
      </c>
      <c r="O21" s="380">
        <f t="shared" si="5"/>
        <v>27.256320000000002</v>
      </c>
      <c r="P21" s="381">
        <f t="shared" si="6"/>
        <v>81.958240000000004</v>
      </c>
      <c r="Q21" s="373">
        <f t="shared" si="7"/>
        <v>10.676103380656851</v>
      </c>
      <c r="R21" s="382">
        <f t="shared" si="7"/>
        <v>3.9531991732840206</v>
      </c>
      <c r="S21" s="378">
        <f t="shared" si="7"/>
        <v>11.887050291888757</v>
      </c>
      <c r="T21" s="383">
        <f t="shared" si="8"/>
        <v>0.35031185031185025</v>
      </c>
      <c r="U21" s="383"/>
      <c r="V21" s="401">
        <f t="shared" si="11"/>
        <v>63.787359999999993</v>
      </c>
      <c r="W21" s="301">
        <f t="shared" si="12"/>
        <v>27.256319999999999</v>
      </c>
      <c r="X21" s="341"/>
      <c r="Y21" s="267" t="s">
        <v>39</v>
      </c>
      <c r="Z21" s="384">
        <v>14</v>
      </c>
    </row>
    <row r="22" spans="1:26" ht="10.5" customHeight="1">
      <c r="A22" s="64" t="s">
        <v>52</v>
      </c>
      <c r="B22" s="372"/>
      <c r="C22" s="373">
        <v>6.1959999999999997</v>
      </c>
      <c r="D22" s="374">
        <f t="shared" si="15"/>
        <v>0.24393700787401576</v>
      </c>
      <c r="E22" s="373">
        <v>3.11</v>
      </c>
      <c r="F22" s="374">
        <f t="shared" si="16"/>
        <v>0.12244094488188977</v>
      </c>
      <c r="G22" s="373">
        <f t="shared" si="19"/>
        <v>2.8993176976568655</v>
      </c>
      <c r="H22" s="375">
        <f t="shared" si="1"/>
        <v>0.1141463660494829</v>
      </c>
      <c r="I22" s="376" t="str">
        <f t="shared" si="20"/>
        <v>c</v>
      </c>
      <c r="J22" s="377">
        <f t="shared" si="2"/>
        <v>5.0753141565539099</v>
      </c>
      <c r="K22" s="377">
        <v>2.665</v>
      </c>
      <c r="L22" s="373">
        <f t="shared" si="17"/>
        <v>1.6512339999999999</v>
      </c>
      <c r="M22" s="378">
        <f t="shared" si="18"/>
        <v>0.82881499999999997</v>
      </c>
      <c r="N22" s="379">
        <f t="shared" si="4"/>
        <v>68.647238744264541</v>
      </c>
      <c r="O22" s="380">
        <f t="shared" si="5"/>
        <v>25.776146499999996</v>
      </c>
      <c r="P22" s="381">
        <f t="shared" si="6"/>
        <v>67.942263306666646</v>
      </c>
      <c r="Q22" s="373">
        <f t="shared" si="7"/>
        <v>9.9564507406743594</v>
      </c>
      <c r="R22" s="382">
        <f t="shared" si="7"/>
        <v>3.7385179303092926</v>
      </c>
      <c r="S22" s="378">
        <f t="shared" si="7"/>
        <v>9.8542025898932728</v>
      </c>
      <c r="T22" s="383">
        <f t="shared" si="8"/>
        <v>0.33160398402190427</v>
      </c>
      <c r="U22" s="383"/>
      <c r="V22" s="401">
        <f t="shared" si="11"/>
        <v>50.758165639999994</v>
      </c>
      <c r="W22" s="301">
        <f t="shared" si="12"/>
        <v>25.776146499999999</v>
      </c>
      <c r="X22" s="341"/>
      <c r="Y22" s="267" t="s">
        <v>37</v>
      </c>
      <c r="Z22" s="384">
        <v>15</v>
      </c>
    </row>
    <row r="23" spans="1:26" ht="10.5" customHeight="1">
      <c r="A23" s="64" t="s">
        <v>53</v>
      </c>
      <c r="B23" s="372"/>
      <c r="C23" s="373">
        <v>6.3360000000000003</v>
      </c>
      <c r="D23" s="374">
        <f t="shared" si="15"/>
        <v>0.24944881889763781</v>
      </c>
      <c r="E23" s="373">
        <v>3.1480000000000001</v>
      </c>
      <c r="F23" s="374">
        <f t="shared" ref="F23:F34" si="21">E23/25.4</f>
        <v>0.12393700787401576</v>
      </c>
      <c r="G23" s="373">
        <f t="shared" si="19"/>
        <v>2.9367404443518534</v>
      </c>
      <c r="H23" s="375">
        <f t="shared" si="1"/>
        <v>0.11561970253353754</v>
      </c>
      <c r="I23" s="376" t="str">
        <f t="shared" si="20"/>
        <v>c</v>
      </c>
      <c r="J23" s="377">
        <f t="shared" si="2"/>
        <v>5.1460290179336425</v>
      </c>
      <c r="K23" s="377">
        <v>2.6909999999999998</v>
      </c>
      <c r="L23" s="373">
        <f t="shared" ref="L23:L33" si="22">C23*K23/10</f>
        <v>1.7050176000000001</v>
      </c>
      <c r="M23" s="378">
        <f t="shared" ref="M23:M44" si="23">E23*K23/10</f>
        <v>0.84712680000000007</v>
      </c>
      <c r="N23" s="379">
        <f t="shared" si="4"/>
        <v>71.26202503234002</v>
      </c>
      <c r="O23" s="380">
        <f t="shared" si="5"/>
        <v>26.667551664000001</v>
      </c>
      <c r="P23" s="381">
        <f t="shared" si="6"/>
        <v>72.473179584000007</v>
      </c>
      <c r="Q23" s="373">
        <f t="shared" si="7"/>
        <v>10.335693829702313</v>
      </c>
      <c r="R23" s="382">
        <f t="shared" si="7"/>
        <v>3.8678054554552377</v>
      </c>
      <c r="S23" s="378">
        <f t="shared" si="7"/>
        <v>10.511357131730666</v>
      </c>
      <c r="T23" s="383">
        <f t="shared" si="8"/>
        <v>0.33611862705305162</v>
      </c>
      <c r="U23" s="383"/>
      <c r="V23" s="401">
        <f t="shared" si="11"/>
        <v>54.694811807999997</v>
      </c>
      <c r="W23" s="301">
        <f t="shared" si="12"/>
        <v>26.667551664000001</v>
      </c>
      <c r="X23" s="341"/>
      <c r="Y23" s="267" t="s">
        <v>37</v>
      </c>
      <c r="Z23" s="384">
        <v>16</v>
      </c>
    </row>
    <row r="24" spans="1:26" ht="10.5" customHeight="1">
      <c r="A24" s="64" t="s">
        <v>54</v>
      </c>
      <c r="B24" s="372"/>
      <c r="C24" s="373">
        <v>6.3449999999999998</v>
      </c>
      <c r="D24" s="374">
        <f t="shared" si="15"/>
        <v>0.24980314960629921</v>
      </c>
      <c r="E24" s="373">
        <v>3.1389999999999998</v>
      </c>
      <c r="F24" s="374">
        <f t="shared" si="21"/>
        <v>0.12358267716535433</v>
      </c>
      <c r="G24" s="373">
        <f t="shared" si="19"/>
        <v>2.9291567832044603</v>
      </c>
      <c r="H24" s="375">
        <f t="shared" si="1"/>
        <v>0.115321133197026</v>
      </c>
      <c r="I24" s="376" t="str">
        <f t="shared" si="20"/>
        <v>c</v>
      </c>
      <c r="J24" s="377">
        <f t="shared" si="2"/>
        <v>5.1348690401741015</v>
      </c>
      <c r="K24" s="377">
        <v>2.7029999999999998</v>
      </c>
      <c r="L24" s="373">
        <f t="shared" si="22"/>
        <v>1.7150534999999998</v>
      </c>
      <c r="M24" s="378">
        <f t="shared" si="23"/>
        <v>0.84847169999999983</v>
      </c>
      <c r="N24" s="379">
        <f t="shared" si="4"/>
        <v>71.269676801473153</v>
      </c>
      <c r="O24" s="380">
        <f t="shared" si="5"/>
        <v>26.633526662999998</v>
      </c>
      <c r="P24" s="381">
        <f t="shared" si="6"/>
        <v>73.30877569099998</v>
      </c>
      <c r="Q24" s="373">
        <f t="shared" si="7"/>
        <v>10.336803626160942</v>
      </c>
      <c r="R24" s="382">
        <f t="shared" si="7"/>
        <v>3.8628705410638524</v>
      </c>
      <c r="S24" s="378">
        <f t="shared" si="7"/>
        <v>10.632550228942309</v>
      </c>
      <c r="T24" s="383">
        <f t="shared" si="8"/>
        <v>0.33796920143667775</v>
      </c>
      <c r="U24" s="383"/>
      <c r="V24" s="401">
        <f t="shared" si="11"/>
        <v>55.553091248999984</v>
      </c>
      <c r="W24" s="301">
        <f t="shared" si="12"/>
        <v>26.633526662999991</v>
      </c>
      <c r="X24" s="341"/>
      <c r="Y24" s="267" t="s">
        <v>37</v>
      </c>
      <c r="Z24" s="384">
        <v>17</v>
      </c>
    </row>
    <row r="25" spans="1:26" ht="10.5" customHeight="1">
      <c r="A25" s="64" t="s">
        <v>55</v>
      </c>
      <c r="B25" s="372"/>
      <c r="C25" s="373">
        <v>3.327</v>
      </c>
      <c r="D25" s="374">
        <f t="shared" si="15"/>
        <v>0.13098425196850394</v>
      </c>
      <c r="E25" s="373">
        <v>1.9570000000000001</v>
      </c>
      <c r="F25" s="374">
        <f t="shared" si="21"/>
        <v>7.7047244094488196E-2</v>
      </c>
      <c r="G25" s="373">
        <f t="shared" si="19"/>
        <v>1.7958381582557232</v>
      </c>
      <c r="H25" s="375">
        <f t="shared" si="1"/>
        <v>7.0702289695107223E-2</v>
      </c>
      <c r="I25" s="376" t="str">
        <f t="shared" si="20"/>
        <v>c</v>
      </c>
      <c r="J25" s="377">
        <f t="shared" si="2"/>
        <v>3.0762571616793801</v>
      </c>
      <c r="K25" s="377">
        <v>6.68</v>
      </c>
      <c r="L25" s="373">
        <f t="shared" si="22"/>
        <v>2.2224359999999996</v>
      </c>
      <c r="M25" s="378">
        <f t="shared" si="23"/>
        <v>1.3072760000000001</v>
      </c>
      <c r="N25" s="379">
        <f t="shared" si="4"/>
        <v>63.215232273554932</v>
      </c>
      <c r="O25" s="380">
        <f t="shared" si="5"/>
        <v>25.58339132</v>
      </c>
      <c r="P25" s="381">
        <f t="shared" si="6"/>
        <v>39.829257293333313</v>
      </c>
      <c r="Q25" s="373">
        <f t="shared" si="7"/>
        <v>9.1686039774545751</v>
      </c>
      <c r="R25" s="382">
        <f t="shared" si="7"/>
        <v>3.7105611254940354</v>
      </c>
      <c r="S25" s="378">
        <f t="shared" si="7"/>
        <v>5.7767514838584884</v>
      </c>
      <c r="T25" s="383">
        <f t="shared" si="8"/>
        <v>0.23547405195135282</v>
      </c>
      <c r="U25" s="383"/>
      <c r="V25" s="401">
        <f t="shared" si="11"/>
        <v>22.773663079999988</v>
      </c>
      <c r="W25" s="301">
        <f t="shared" si="12"/>
        <v>25.58339132</v>
      </c>
      <c r="X25" s="341"/>
      <c r="Y25" s="267" t="s">
        <v>37</v>
      </c>
      <c r="Z25" s="384">
        <v>18</v>
      </c>
    </row>
    <row r="26" spans="1:26" ht="10.5" customHeight="1">
      <c r="A26" s="64" t="s">
        <v>56</v>
      </c>
      <c r="B26" s="372"/>
      <c r="C26" s="373">
        <v>2.62</v>
      </c>
      <c r="D26" s="374">
        <f t="shared" si="15"/>
        <v>0.1031496062992126</v>
      </c>
      <c r="E26" s="373"/>
      <c r="F26" s="374">
        <f t="shared" si="21"/>
        <v>0</v>
      </c>
      <c r="G26" s="373">
        <f t="shared" si="19"/>
        <v>0</v>
      </c>
      <c r="H26" s="375">
        <f t="shared" si="1"/>
        <v>0</v>
      </c>
      <c r="I26" s="376" t="str">
        <f t="shared" si="20"/>
        <v/>
      </c>
      <c r="J26" s="377">
        <f t="shared" si="2"/>
        <v>0</v>
      </c>
      <c r="K26" s="377">
        <v>1.1599999999999999</v>
      </c>
      <c r="L26" s="373">
        <f t="shared" si="22"/>
        <v>0.30392000000000002</v>
      </c>
      <c r="M26" s="378">
        <f t="shared" si="23"/>
        <v>0</v>
      </c>
      <c r="N26" s="379">
        <f t="shared" si="4"/>
        <v>0</v>
      </c>
      <c r="O26" s="380">
        <f t="shared" si="5"/>
        <v>0</v>
      </c>
      <c r="P26" s="381">
        <f t="shared" si="6"/>
        <v>0</v>
      </c>
      <c r="Q26" s="373">
        <f t="shared" si="7"/>
        <v>0</v>
      </c>
      <c r="R26" s="382">
        <f t="shared" si="7"/>
        <v>0</v>
      </c>
      <c r="S26" s="378">
        <f t="shared" si="7"/>
        <v>0</v>
      </c>
      <c r="T26" s="383">
        <f t="shared" si="8"/>
        <v>0</v>
      </c>
      <c r="U26" s="377"/>
      <c r="V26" s="401">
        <f t="shared" si="11"/>
        <v>7.9627040000000004</v>
      </c>
      <c r="W26" s="301">
        <f t="shared" si="12"/>
        <v>0</v>
      </c>
      <c r="X26" s="341"/>
      <c r="Y26" s="267" t="s">
        <v>57</v>
      </c>
      <c r="Z26" s="384">
        <v>19</v>
      </c>
    </row>
    <row r="27" spans="1:26" ht="10.5" customHeight="1">
      <c r="A27" s="64" t="s">
        <v>58</v>
      </c>
      <c r="B27" s="372"/>
      <c r="C27" s="373">
        <v>2.58</v>
      </c>
      <c r="D27" s="374">
        <f t="shared" si="15"/>
        <v>0.1015748031496063</v>
      </c>
      <c r="E27" s="373">
        <v>1.4</v>
      </c>
      <c r="F27" s="374">
        <f t="shared" si="21"/>
        <v>5.5118110236220472E-2</v>
      </c>
      <c r="G27" s="373">
        <f t="shared" si="19"/>
        <v>1.2969615143620352</v>
      </c>
      <c r="H27" s="375">
        <f t="shared" si="1"/>
        <v>5.1061476943387217E-2</v>
      </c>
      <c r="I27" s="376" t="str">
        <f t="shared" si="20"/>
        <v>c</v>
      </c>
      <c r="J27" s="377">
        <f t="shared" si="2"/>
        <v>2.2498914982024516</v>
      </c>
      <c r="K27" s="377">
        <v>3.2</v>
      </c>
      <c r="L27" s="373">
        <f t="shared" si="22"/>
        <v>0.8256</v>
      </c>
      <c r="M27" s="378">
        <f t="shared" si="23"/>
        <v>0.44799999999999995</v>
      </c>
      <c r="N27" s="379">
        <f t="shared" si="4"/>
        <v>16.198437611787753</v>
      </c>
      <c r="O27" s="380">
        <f t="shared" si="5"/>
        <v>6.2719999999999994</v>
      </c>
      <c r="P27" s="381">
        <f t="shared" si="6"/>
        <v>12.937813333333336</v>
      </c>
      <c r="Q27" s="373">
        <f t="shared" si="7"/>
        <v>2.3493872311233552</v>
      </c>
      <c r="R27" s="382">
        <f t="shared" si="7"/>
        <v>0.90967765328692107</v>
      </c>
      <c r="S27" s="378">
        <f t="shared" si="7"/>
        <v>1.8764731619468924</v>
      </c>
      <c r="T27" s="383">
        <f t="shared" si="8"/>
        <v>0.29132952900093695</v>
      </c>
      <c r="U27" s="383">
        <v>0.28999999999999998</v>
      </c>
      <c r="V27" s="401">
        <f t="shared" si="11"/>
        <v>8.7564800000000034</v>
      </c>
      <c r="W27" s="301">
        <f t="shared" si="12"/>
        <v>6.2719999999999994</v>
      </c>
      <c r="X27" s="385" t="s">
        <v>59</v>
      </c>
      <c r="Y27" s="267" t="s">
        <v>35</v>
      </c>
      <c r="Z27" s="384">
        <v>20</v>
      </c>
    </row>
    <row r="28" spans="1:26" ht="10.5" customHeight="1">
      <c r="A28" s="64" t="s">
        <v>60</v>
      </c>
      <c r="B28" s="372"/>
      <c r="C28" s="373">
        <v>4</v>
      </c>
      <c r="D28" s="374">
        <f t="shared" si="15"/>
        <v>0.15748031496062992</v>
      </c>
      <c r="E28" s="373">
        <v>2.17</v>
      </c>
      <c r="F28" s="374">
        <f t="shared" si="21"/>
        <v>8.5433070866141728E-2</v>
      </c>
      <c r="G28" s="373">
        <f t="shared" si="19"/>
        <v>2.0103384352155369</v>
      </c>
      <c r="H28" s="375">
        <f t="shared" si="1"/>
        <v>7.9147182488800663E-2</v>
      </c>
      <c r="I28" s="376" t="str">
        <f t="shared" si="20"/>
        <v>c</v>
      </c>
      <c r="J28" s="377">
        <f t="shared" si="2"/>
        <v>3.4875314284958883</v>
      </c>
      <c r="K28" s="377">
        <v>1.9</v>
      </c>
      <c r="L28" s="373">
        <f t="shared" si="22"/>
        <v>0.76</v>
      </c>
      <c r="M28" s="378">
        <f t="shared" si="23"/>
        <v>0.41229999999999994</v>
      </c>
      <c r="N28" s="379">
        <f t="shared" si="4"/>
        <v>23.109463383018483</v>
      </c>
      <c r="O28" s="380">
        <f t="shared" si="5"/>
        <v>8.946909999999999</v>
      </c>
      <c r="P28" s="381">
        <f t="shared" si="6"/>
        <v>18.470786666666665</v>
      </c>
      <c r="Q28" s="373">
        <f t="shared" ref="Q28:S47" si="24">N28/6.89475</f>
        <v>3.3517478346594847</v>
      </c>
      <c r="R28" s="382">
        <f t="shared" si="24"/>
        <v>1.2976409587004603</v>
      </c>
      <c r="S28" s="378">
        <f t="shared" si="24"/>
        <v>2.6789639459975585</v>
      </c>
      <c r="T28" s="383">
        <f t="shared" si="8"/>
        <v>0.29147735827333032</v>
      </c>
      <c r="U28" s="383">
        <v>0.28999999999999998</v>
      </c>
      <c r="V28" s="401">
        <f t="shared" si="11"/>
        <v>12.506180000000001</v>
      </c>
      <c r="W28" s="301">
        <f t="shared" ref="W28:W91" si="25">K28*E28*E28</f>
        <v>8.946909999999999</v>
      </c>
      <c r="X28" s="385" t="s">
        <v>61</v>
      </c>
      <c r="Y28" s="267"/>
      <c r="Z28" s="384">
        <v>21</v>
      </c>
    </row>
    <row r="29" spans="1:26" ht="10.5" customHeight="1">
      <c r="A29" s="64" t="s">
        <v>62</v>
      </c>
      <c r="B29" s="372">
        <v>20</v>
      </c>
      <c r="C29" s="373">
        <v>5.64</v>
      </c>
      <c r="D29" s="374">
        <f t="shared" si="15"/>
        <v>0.2220472440944882</v>
      </c>
      <c r="E29" s="373">
        <v>2.85</v>
      </c>
      <c r="F29" s="374">
        <f t="shared" si="21"/>
        <v>0.11220472440944883</v>
      </c>
      <c r="G29" s="373">
        <f t="shared" si="19"/>
        <v>2.6556993793971286</v>
      </c>
      <c r="H29" s="375">
        <f t="shared" si="1"/>
        <v>0.10455509367705232</v>
      </c>
      <c r="I29" s="376" t="str">
        <f t="shared" si="20"/>
        <v>c</v>
      </c>
      <c r="J29" s="377">
        <f t="shared" si="2"/>
        <v>4.6456677053069315</v>
      </c>
      <c r="K29" s="377">
        <v>5.55</v>
      </c>
      <c r="L29" s="373">
        <f t="shared" si="22"/>
        <v>3.1301999999999994</v>
      </c>
      <c r="M29" s="378">
        <f t="shared" si="23"/>
        <v>1.58175</v>
      </c>
      <c r="N29" s="379">
        <f t="shared" si="4"/>
        <v>119.7813677761313</v>
      </c>
      <c r="O29" s="380">
        <f t="shared" si="5"/>
        <v>45.079875000000001</v>
      </c>
      <c r="P29" s="381">
        <f t="shared" si="6"/>
        <v>116.43677999999994</v>
      </c>
      <c r="Q29" s="373">
        <f t="shared" si="24"/>
        <v>17.372836981200379</v>
      </c>
      <c r="R29" s="382">
        <f t="shared" si="24"/>
        <v>6.5382900032633522</v>
      </c>
      <c r="S29" s="378">
        <f t="shared" si="24"/>
        <v>16.88774502338735</v>
      </c>
      <c r="T29" s="383">
        <f t="shared" si="8"/>
        <v>0.32854591739807737</v>
      </c>
      <c r="U29" s="383"/>
      <c r="V29" s="401">
        <f t="shared" si="11"/>
        <v>86.383529999999965</v>
      </c>
      <c r="W29" s="301">
        <f t="shared" si="25"/>
        <v>45.079875000000001</v>
      </c>
      <c r="X29" s="341"/>
      <c r="Y29" s="267" t="s">
        <v>32</v>
      </c>
      <c r="Z29" s="384">
        <v>22</v>
      </c>
    </row>
    <row r="30" spans="1:26" ht="10.5" customHeight="1">
      <c r="A30" s="64" t="s">
        <v>63</v>
      </c>
      <c r="B30" s="372">
        <v>20</v>
      </c>
      <c r="C30" s="373">
        <v>2.2999999999999998</v>
      </c>
      <c r="D30" s="374">
        <f t="shared" si="15"/>
        <v>9.0551181102362197E-2</v>
      </c>
      <c r="E30" s="373"/>
      <c r="F30" s="374">
        <f t="shared" si="21"/>
        <v>0</v>
      </c>
      <c r="G30" s="373">
        <f t="shared" si="19"/>
        <v>0</v>
      </c>
      <c r="H30" s="375">
        <f t="shared" si="1"/>
        <v>0</v>
      </c>
      <c r="I30" s="376" t="str">
        <f t="shared" si="20"/>
        <v/>
      </c>
      <c r="J30" s="377">
        <f t="shared" si="2"/>
        <v>0</v>
      </c>
      <c r="K30" s="377">
        <v>10.1</v>
      </c>
      <c r="L30" s="373">
        <f t="shared" si="22"/>
        <v>2.3229999999999995</v>
      </c>
      <c r="M30" s="378">
        <f t="shared" si="23"/>
        <v>0</v>
      </c>
      <c r="N30" s="379">
        <f t="shared" si="4"/>
        <v>0</v>
      </c>
      <c r="O30" s="380">
        <f t="shared" si="5"/>
        <v>0</v>
      </c>
      <c r="P30" s="381">
        <f t="shared" si="6"/>
        <v>0</v>
      </c>
      <c r="Q30" s="373">
        <f t="shared" si="24"/>
        <v>0</v>
      </c>
      <c r="R30" s="382">
        <f t="shared" si="24"/>
        <v>0</v>
      </c>
      <c r="S30" s="378">
        <f t="shared" si="24"/>
        <v>0</v>
      </c>
      <c r="T30" s="383">
        <f t="shared" si="8"/>
        <v>0</v>
      </c>
      <c r="U30" s="383"/>
      <c r="V30" s="401">
        <f t="shared" si="11"/>
        <v>53.428999999999988</v>
      </c>
      <c r="W30" s="301">
        <f t="shared" si="25"/>
        <v>0</v>
      </c>
      <c r="X30" s="341"/>
      <c r="Y30" s="267" t="s">
        <v>32</v>
      </c>
      <c r="Z30" s="384">
        <v>23</v>
      </c>
    </row>
    <row r="31" spans="1:26" ht="10.5" customHeight="1">
      <c r="A31" s="64" t="s">
        <v>64</v>
      </c>
      <c r="B31" s="372">
        <v>20</v>
      </c>
      <c r="C31" s="373">
        <v>3.34</v>
      </c>
      <c r="D31" s="374">
        <f t="shared" ref="D31:D41" si="26">C31/25.4</f>
        <v>0.13149606299212599</v>
      </c>
      <c r="E31" s="373"/>
      <c r="F31" s="374">
        <f t="shared" si="21"/>
        <v>0</v>
      </c>
      <c r="G31" s="373">
        <f t="shared" si="19"/>
        <v>0</v>
      </c>
      <c r="H31" s="375">
        <f t="shared" si="1"/>
        <v>0</v>
      </c>
      <c r="I31" s="376" t="str">
        <f t="shared" si="20"/>
        <v/>
      </c>
      <c r="J31" s="377">
        <f t="shared" si="2"/>
        <v>0</v>
      </c>
      <c r="K31" s="377">
        <v>7.43</v>
      </c>
      <c r="L31" s="373">
        <f t="shared" si="22"/>
        <v>2.4816199999999999</v>
      </c>
      <c r="M31" s="378">
        <f t="shared" si="23"/>
        <v>0</v>
      </c>
      <c r="N31" s="379">
        <f t="shared" si="4"/>
        <v>0</v>
      </c>
      <c r="O31" s="380">
        <f t="shared" si="5"/>
        <v>0</v>
      </c>
      <c r="P31" s="381">
        <f t="shared" si="6"/>
        <v>0</v>
      </c>
      <c r="Q31" s="373">
        <f t="shared" si="24"/>
        <v>0</v>
      </c>
      <c r="R31" s="382">
        <f t="shared" si="24"/>
        <v>0</v>
      </c>
      <c r="S31" s="378">
        <f t="shared" si="24"/>
        <v>0</v>
      </c>
      <c r="T31" s="383">
        <f t="shared" si="8"/>
        <v>0</v>
      </c>
      <c r="U31" s="383"/>
      <c r="V31" s="401">
        <f t="shared" si="11"/>
        <v>82.886107999999993</v>
      </c>
      <c r="W31" s="301">
        <f t="shared" si="25"/>
        <v>0</v>
      </c>
      <c r="X31" s="341"/>
      <c r="Y31" s="267" t="s">
        <v>39</v>
      </c>
      <c r="Z31" s="384">
        <v>24</v>
      </c>
    </row>
    <row r="32" spans="1:26" ht="10.5" customHeight="1">
      <c r="A32" s="64" t="s">
        <v>65</v>
      </c>
      <c r="B32" s="372"/>
      <c r="C32" s="373">
        <v>2.2999999999999998</v>
      </c>
      <c r="D32" s="374">
        <f t="shared" si="26"/>
        <v>9.0551181102362197E-2</v>
      </c>
      <c r="E32" s="373"/>
      <c r="F32" s="374">
        <f t="shared" si="21"/>
        <v>0</v>
      </c>
      <c r="G32" s="373">
        <f t="shared" si="19"/>
        <v>0</v>
      </c>
      <c r="H32" s="375">
        <f t="shared" si="1"/>
        <v>0</v>
      </c>
      <c r="I32" s="376" t="str">
        <f t="shared" si="20"/>
        <v/>
      </c>
      <c r="J32" s="377">
        <f t="shared" si="2"/>
        <v>0</v>
      </c>
      <c r="K32" s="377">
        <v>10.1</v>
      </c>
      <c r="L32" s="373">
        <f t="shared" si="22"/>
        <v>2.3229999999999995</v>
      </c>
      <c r="M32" s="378">
        <f t="shared" si="23"/>
        <v>0</v>
      </c>
      <c r="N32" s="379">
        <f t="shared" si="4"/>
        <v>0</v>
      </c>
      <c r="O32" s="380">
        <f t="shared" si="5"/>
        <v>0</v>
      </c>
      <c r="P32" s="381">
        <f t="shared" si="6"/>
        <v>0</v>
      </c>
      <c r="Q32" s="373">
        <f t="shared" si="24"/>
        <v>0</v>
      </c>
      <c r="R32" s="382">
        <f t="shared" si="24"/>
        <v>0</v>
      </c>
      <c r="S32" s="378">
        <f t="shared" si="24"/>
        <v>0</v>
      </c>
      <c r="T32" s="383">
        <f t="shared" si="8"/>
        <v>0</v>
      </c>
      <c r="U32" s="383"/>
      <c r="V32" s="401">
        <f t="shared" si="11"/>
        <v>53.428999999999988</v>
      </c>
      <c r="W32" s="301">
        <f t="shared" si="25"/>
        <v>0</v>
      </c>
      <c r="X32" s="385"/>
      <c r="Y32" s="267" t="s">
        <v>32</v>
      </c>
      <c r="Z32" s="384">
        <v>25</v>
      </c>
    </row>
    <row r="33" spans="1:26" ht="10.5" customHeight="1">
      <c r="A33" s="64" t="s">
        <v>66</v>
      </c>
      <c r="B33" s="372"/>
      <c r="C33" s="373">
        <v>12.89</v>
      </c>
      <c r="D33" s="374">
        <f t="shared" si="26"/>
        <v>0.50748031496062995</v>
      </c>
      <c r="E33" s="373">
        <v>8.8800000000000008</v>
      </c>
      <c r="F33" s="374">
        <f t="shared" si="21"/>
        <v>0.34960629921259845</v>
      </c>
      <c r="G33" s="373">
        <f t="shared" si="19"/>
        <v>7.8280052618380696</v>
      </c>
      <c r="H33" s="375">
        <f t="shared" si="1"/>
        <v>0.30818918353693187</v>
      </c>
      <c r="I33" s="376" t="str">
        <f t="shared" si="20"/>
        <v>c</v>
      </c>
      <c r="J33" s="377">
        <f t="shared" si="2"/>
        <v>12.858284370014976</v>
      </c>
      <c r="K33" s="377">
        <v>1.87</v>
      </c>
      <c r="L33" s="373">
        <f t="shared" si="22"/>
        <v>2.4104300000000003</v>
      </c>
      <c r="M33" s="378">
        <f t="shared" si="23"/>
        <v>1.6605600000000003</v>
      </c>
      <c r="N33" s="379">
        <f t="shared" si="4"/>
        <v>309.17734187812061</v>
      </c>
      <c r="O33" s="380">
        <f t="shared" si="5"/>
        <v>147.45772800000003</v>
      </c>
      <c r="P33" s="381">
        <f t="shared" si="6"/>
        <v>114.09412299999998</v>
      </c>
      <c r="Q33" s="373">
        <f t="shared" si="24"/>
        <v>44.8424296570754</v>
      </c>
      <c r="R33" s="382">
        <f t="shared" si="24"/>
        <v>21.386957902752098</v>
      </c>
      <c r="S33" s="378">
        <f t="shared" si="24"/>
        <v>16.547970992421767</v>
      </c>
      <c r="T33" s="383">
        <f t="shared" si="8"/>
        <v>4.8359235123032807E-2</v>
      </c>
      <c r="U33" s="383">
        <v>4.5999999999999999E-2</v>
      </c>
      <c r="V33" s="401">
        <f t="shared" si="11"/>
        <v>15.788970999999989</v>
      </c>
      <c r="W33" s="301">
        <f t="shared" si="25"/>
        <v>147.45772800000003</v>
      </c>
      <c r="X33" s="385"/>
      <c r="Y33" s="267" t="s">
        <v>43</v>
      </c>
      <c r="Z33" s="384">
        <v>26</v>
      </c>
    </row>
    <row r="34" spans="1:26" ht="10.5" customHeight="1">
      <c r="A34" s="64" t="s">
        <v>67</v>
      </c>
      <c r="B34" s="372"/>
      <c r="C34" s="373">
        <v>12.89</v>
      </c>
      <c r="D34" s="374">
        <f t="shared" si="26"/>
        <v>0.50748031496062995</v>
      </c>
      <c r="E34" s="373">
        <v>8.9030000000000005</v>
      </c>
      <c r="F34" s="374">
        <f t="shared" si="21"/>
        <v>0.35051181102362211</v>
      </c>
      <c r="G34" s="373">
        <v>7.87</v>
      </c>
      <c r="H34" s="375">
        <f t="shared" si="1"/>
        <v>0.3098425196850394</v>
      </c>
      <c r="I34" s="376"/>
      <c r="J34" s="377">
        <f t="shared" si="2"/>
        <v>12.864016143992092</v>
      </c>
      <c r="K34" s="377">
        <v>1.87</v>
      </c>
      <c r="L34" s="373">
        <f t="shared" ref="L34:L39" si="27">C34*K34/10</f>
        <v>2.4104300000000003</v>
      </c>
      <c r="M34" s="378">
        <f t="shared" si="23"/>
        <v>1.6648610000000001</v>
      </c>
      <c r="N34" s="379">
        <f t="shared" si="4"/>
        <v>309.45304422990279</v>
      </c>
      <c r="O34" s="380">
        <f t="shared" si="5"/>
        <v>148.22257483000001</v>
      </c>
      <c r="P34" s="381">
        <f t="shared" si="6"/>
        <v>113.0743272266667</v>
      </c>
      <c r="Q34" s="373">
        <f t="shared" si="24"/>
        <v>44.882416944762724</v>
      </c>
      <c r="R34" s="382">
        <f t="shared" si="24"/>
        <v>21.497889674027341</v>
      </c>
      <c r="S34" s="378">
        <f t="shared" si="24"/>
        <v>16.400061964054778</v>
      </c>
      <c r="T34" s="383">
        <f t="shared" si="8"/>
        <v>4.3879599935508287E-2</v>
      </c>
      <c r="U34" s="383"/>
      <c r="V34" s="401">
        <f t="shared" si="11"/>
        <v>14.259277339999999</v>
      </c>
      <c r="W34" s="301">
        <f t="shared" si="25"/>
        <v>148.22257483000001</v>
      </c>
      <c r="X34" s="341"/>
      <c r="Y34" s="267" t="s">
        <v>57</v>
      </c>
      <c r="Z34" s="384">
        <v>27</v>
      </c>
    </row>
    <row r="35" spans="1:26" ht="10.5" customHeight="1">
      <c r="A35" s="64" t="s">
        <v>68</v>
      </c>
      <c r="B35" s="372"/>
      <c r="C35" s="373">
        <v>12.332000000000001</v>
      </c>
      <c r="D35" s="374">
        <f t="shared" si="26"/>
        <v>0.48551181102362212</v>
      </c>
      <c r="E35" s="373">
        <v>8.077</v>
      </c>
      <c r="F35" s="374">
        <f t="shared" ref="F35:F41" si="28">E35/25.4</f>
        <v>0.31799212598425197</v>
      </c>
      <c r="G35" s="373">
        <f t="shared" ref="G35:G46" si="29">IF(T35=0,0,(0.87+1.12*T35)*E35/(1+T35))</f>
        <v>7.2503611453318033</v>
      </c>
      <c r="H35" s="375">
        <f t="shared" si="1"/>
        <v>0.28544728918629148</v>
      </c>
      <c r="I35" s="376" t="str">
        <f t="shared" ref="I35:I46" si="30">IF(G35=0,"","c")</f>
        <v>c</v>
      </c>
      <c r="J35" s="377">
        <f t="shared" si="2"/>
        <v>12.11216024695471</v>
      </c>
      <c r="K35" s="377">
        <v>2.048</v>
      </c>
      <c r="L35" s="373">
        <f t="shared" si="27"/>
        <v>2.5255936000000001</v>
      </c>
      <c r="M35" s="378">
        <f t="shared" si="23"/>
        <v>1.6541696000000001</v>
      </c>
      <c r="N35" s="379">
        <f t="shared" si="4"/>
        <v>300.45066413651961</v>
      </c>
      <c r="O35" s="380">
        <f t="shared" si="5"/>
        <v>133.607278592</v>
      </c>
      <c r="P35" s="381">
        <f t="shared" si="6"/>
        <v>133.31316462933336</v>
      </c>
      <c r="Q35" s="373">
        <f t="shared" si="24"/>
        <v>43.576730720696126</v>
      </c>
      <c r="R35" s="382">
        <f t="shared" si="24"/>
        <v>19.378117929148988</v>
      </c>
      <c r="S35" s="378">
        <f t="shared" si="24"/>
        <v>19.335460260246325</v>
      </c>
      <c r="T35" s="383">
        <f t="shared" si="8"/>
        <v>0.12437985154242054</v>
      </c>
      <c r="U35" s="383"/>
      <c r="V35" s="401">
        <f t="shared" si="11"/>
        <v>44.241645568000038</v>
      </c>
      <c r="W35" s="301">
        <f t="shared" si="25"/>
        <v>133.607278592</v>
      </c>
      <c r="X35" s="341"/>
      <c r="Y35" s="267" t="s">
        <v>37</v>
      </c>
      <c r="Z35" s="384">
        <v>28</v>
      </c>
    </row>
    <row r="36" spans="1:26" ht="10.5" customHeight="1">
      <c r="A36" s="64" t="s">
        <v>69</v>
      </c>
      <c r="B36" s="372"/>
      <c r="C36" s="373">
        <v>13.51</v>
      </c>
      <c r="D36" s="374">
        <f t="shared" si="26"/>
        <v>0.53188976377952757</v>
      </c>
      <c r="E36" s="373">
        <v>8.7650000000000006</v>
      </c>
      <c r="F36" s="374">
        <f t="shared" si="28"/>
        <v>0.34507874015748036</v>
      </c>
      <c r="G36" s="373">
        <f t="shared" si="29"/>
        <v>7.8888513341517568</v>
      </c>
      <c r="H36" s="375">
        <f t="shared" si="1"/>
        <v>0.31058469819495105</v>
      </c>
      <c r="I36" s="376" t="str">
        <f t="shared" si="30"/>
        <v>c</v>
      </c>
      <c r="J36" s="377">
        <f t="shared" si="2"/>
        <v>13.214938604644418</v>
      </c>
      <c r="K36" s="377">
        <v>2.3119999999999998</v>
      </c>
      <c r="L36" s="373">
        <f t="shared" si="27"/>
        <v>3.1235119999999998</v>
      </c>
      <c r="M36" s="378">
        <f t="shared" si="23"/>
        <v>2.0264679999999999</v>
      </c>
      <c r="N36" s="379">
        <f t="shared" si="4"/>
        <v>403.75520057429344</v>
      </c>
      <c r="O36" s="380">
        <f t="shared" si="5"/>
        <v>177.6199202</v>
      </c>
      <c r="P36" s="381">
        <f t="shared" si="6"/>
        <v>185.15991093333326</v>
      </c>
      <c r="Q36" s="373">
        <f t="shared" si="24"/>
        <v>58.559802831762347</v>
      </c>
      <c r="R36" s="382">
        <f t="shared" si="24"/>
        <v>25.761618651872801</v>
      </c>
      <c r="S36" s="378">
        <f t="shared" si="24"/>
        <v>26.855203007118934</v>
      </c>
      <c r="T36" s="383">
        <f t="shared" si="8"/>
        <v>0.13657071830587802</v>
      </c>
      <c r="U36" s="383"/>
      <c r="V36" s="401">
        <f t="shared" si="11"/>
        <v>66.746630799999949</v>
      </c>
      <c r="W36" s="301">
        <f t="shared" si="25"/>
        <v>177.6199202</v>
      </c>
      <c r="X36" s="341"/>
      <c r="Y36" s="267" t="s">
        <v>37</v>
      </c>
      <c r="Z36" s="384">
        <v>29</v>
      </c>
    </row>
    <row r="37" spans="1:26" ht="10.5" customHeight="1">
      <c r="A37" s="64" t="s">
        <v>70</v>
      </c>
      <c r="B37" s="372"/>
      <c r="C37" s="373">
        <v>4.7910000000000004</v>
      </c>
      <c r="D37" s="374">
        <f t="shared" si="26"/>
        <v>0.18862204724409451</v>
      </c>
      <c r="E37" s="373">
        <v>2.3220000000000001</v>
      </c>
      <c r="F37" s="374">
        <f t="shared" si="28"/>
        <v>9.1417322834645681E-2</v>
      </c>
      <c r="G37" s="373">
        <f t="shared" si="29"/>
        <v>2.1695209116708276</v>
      </c>
      <c r="H37" s="375">
        <f t="shared" si="1"/>
        <v>8.5414209120898726E-2</v>
      </c>
      <c r="I37" s="376" t="str">
        <f t="shared" si="30"/>
        <v>c</v>
      </c>
      <c r="J37" s="377">
        <f t="shared" si="2"/>
        <v>3.8104801112138147</v>
      </c>
      <c r="K37" s="377">
        <v>8.2840000000000007</v>
      </c>
      <c r="L37" s="373">
        <f t="shared" si="27"/>
        <v>3.9688644000000002</v>
      </c>
      <c r="M37" s="378">
        <f t="shared" si="23"/>
        <v>1.9235448000000002</v>
      </c>
      <c r="N37" s="379">
        <f t="shared" si="4"/>
        <v>120.28168088818789</v>
      </c>
      <c r="O37" s="380">
        <f t="shared" si="5"/>
        <v>44.664710256000006</v>
      </c>
      <c r="P37" s="381">
        <f t="shared" si="6"/>
        <v>130.595346396</v>
      </c>
      <c r="Q37" s="373">
        <f t="shared" si="24"/>
        <v>17.44540133988729</v>
      </c>
      <c r="R37" s="382">
        <f t="shared" si="24"/>
        <v>6.4780753843141525</v>
      </c>
      <c r="S37" s="378">
        <f t="shared" si="24"/>
        <v>18.941273635157184</v>
      </c>
      <c r="T37" s="383">
        <f t="shared" si="8"/>
        <v>0.34649570319366296</v>
      </c>
      <c r="U37" s="383"/>
      <c r="V37" s="401">
        <f t="shared" si="11"/>
        <v>100.81887289200003</v>
      </c>
      <c r="W37" s="301">
        <f t="shared" si="25"/>
        <v>44.664710256000006</v>
      </c>
      <c r="X37" s="341"/>
      <c r="Y37" s="267" t="s">
        <v>37</v>
      </c>
      <c r="Z37" s="384">
        <v>30</v>
      </c>
    </row>
    <row r="38" spans="1:26" ht="10.5" customHeight="1">
      <c r="A38" s="64" t="s">
        <v>71</v>
      </c>
      <c r="B38" s="372"/>
      <c r="C38" s="373">
        <v>12.802</v>
      </c>
      <c r="D38" s="374">
        <f t="shared" si="26"/>
        <v>0.50401574803149607</v>
      </c>
      <c r="E38" s="373">
        <v>8.2799999999999994</v>
      </c>
      <c r="F38" s="374">
        <f t="shared" si="28"/>
        <v>0.32598425196850395</v>
      </c>
      <c r="G38" s="373">
        <f t="shared" si="29"/>
        <v>7.4584887657346162</v>
      </c>
      <c r="H38" s="375">
        <f t="shared" si="1"/>
        <v>0.29364128998955186</v>
      </c>
      <c r="I38" s="376" t="str">
        <f t="shared" si="30"/>
        <v>c</v>
      </c>
      <c r="J38" s="377">
        <f t="shared" si="2"/>
        <v>12.504861470607821</v>
      </c>
      <c r="K38" s="377">
        <v>2.2530000000000001</v>
      </c>
      <c r="L38" s="373">
        <f t="shared" si="27"/>
        <v>2.8842905999999999</v>
      </c>
      <c r="M38" s="378">
        <f t="shared" si="23"/>
        <v>1.8654839999999999</v>
      </c>
      <c r="N38" s="379">
        <f t="shared" si="4"/>
        <v>352.30512557915426</v>
      </c>
      <c r="O38" s="380">
        <f t="shared" si="5"/>
        <v>154.46207519999999</v>
      </c>
      <c r="P38" s="381">
        <f t="shared" si="6"/>
        <v>163.29744901200004</v>
      </c>
      <c r="Q38" s="373">
        <f t="shared" si="24"/>
        <v>51.097592455006236</v>
      </c>
      <c r="R38" s="382">
        <f t="shared" si="24"/>
        <v>22.402853649515933</v>
      </c>
      <c r="S38" s="378">
        <f t="shared" si="24"/>
        <v>23.684317634722078</v>
      </c>
      <c r="T38" s="383">
        <f t="shared" si="8"/>
        <v>0.14042597551205999</v>
      </c>
      <c r="U38" s="383"/>
      <c r="V38" s="401">
        <f t="shared" si="11"/>
        <v>60.322732212000012</v>
      </c>
      <c r="W38" s="301">
        <f t="shared" si="25"/>
        <v>154.46207519999999</v>
      </c>
      <c r="X38" s="341"/>
      <c r="Y38" s="267" t="s">
        <v>37</v>
      </c>
      <c r="Z38" s="384">
        <v>31</v>
      </c>
    </row>
    <row r="39" spans="1:26" ht="10.5" customHeight="1">
      <c r="A39" s="64" t="s">
        <v>72</v>
      </c>
      <c r="B39" s="372"/>
      <c r="C39" s="373">
        <v>11.551</v>
      </c>
      <c r="D39" s="374">
        <f t="shared" si="26"/>
        <v>0.45476377952755909</v>
      </c>
      <c r="E39" s="373">
        <v>7.0890000000000004</v>
      </c>
      <c r="F39" s="374">
        <f t="shared" si="28"/>
        <v>0.27909448818897642</v>
      </c>
      <c r="G39" s="373">
        <f t="shared" si="29"/>
        <v>6.4602041181045458</v>
      </c>
      <c r="H39" s="375">
        <f t="shared" si="1"/>
        <v>0.25433874480726559</v>
      </c>
      <c r="I39" s="376" t="str">
        <f t="shared" si="30"/>
        <v>c</v>
      </c>
      <c r="J39" s="377">
        <f t="shared" si="2"/>
        <v>10.972574084906634</v>
      </c>
      <c r="K39" s="377">
        <v>2.8410000000000002</v>
      </c>
      <c r="L39" s="373">
        <f t="shared" si="27"/>
        <v>3.2816391000000005</v>
      </c>
      <c r="M39" s="378">
        <f t="shared" si="23"/>
        <v>2.0139849000000001</v>
      </c>
      <c r="N39" s="379">
        <f t="shared" si="4"/>
        <v>342.04896240054046</v>
      </c>
      <c r="O39" s="380">
        <f t="shared" si="5"/>
        <v>142.77138956100003</v>
      </c>
      <c r="P39" s="381">
        <f t="shared" si="6"/>
        <v>188.700279693</v>
      </c>
      <c r="Q39" s="373">
        <f t="shared" si="24"/>
        <v>49.610060176299427</v>
      </c>
      <c r="R39" s="382">
        <f t="shared" si="24"/>
        <v>20.707261258348748</v>
      </c>
      <c r="S39" s="378">
        <f t="shared" si="24"/>
        <v>27.368690625911018</v>
      </c>
      <c r="T39" s="383">
        <f t="shared" si="8"/>
        <v>0.19789042977128751</v>
      </c>
      <c r="U39" s="383"/>
      <c r="V39" s="401">
        <f t="shared" si="11"/>
        <v>93.519353318999975</v>
      </c>
      <c r="W39" s="301">
        <f t="shared" si="25"/>
        <v>142.77138956100001</v>
      </c>
      <c r="X39" s="341"/>
      <c r="Y39" s="267" t="s">
        <v>37</v>
      </c>
      <c r="Z39" s="384">
        <v>32</v>
      </c>
    </row>
    <row r="40" spans="1:26" ht="10.5" customHeight="1">
      <c r="A40" s="64" t="s">
        <v>73</v>
      </c>
      <c r="B40" s="372"/>
      <c r="C40" s="373">
        <v>2.2000000000000002</v>
      </c>
      <c r="D40" s="374">
        <f t="shared" si="26"/>
        <v>8.6614173228346469E-2</v>
      </c>
      <c r="E40" s="373">
        <v>1.1000000000000001</v>
      </c>
      <c r="F40" s="374">
        <f>E40/25.4</f>
        <v>4.3307086614173235E-2</v>
      </c>
      <c r="G40" s="373">
        <f t="shared" si="29"/>
        <v>1.0257500000000002</v>
      </c>
      <c r="H40" s="375">
        <f t="shared" ref="H40:H59" si="31">G40/25.4</f>
        <v>4.0383858267716545E-2</v>
      </c>
      <c r="I40" s="376" t="str">
        <f t="shared" si="30"/>
        <v>c</v>
      </c>
      <c r="J40" s="377">
        <f t="shared" si="2"/>
        <v>1.7962924780409975</v>
      </c>
      <c r="K40" s="377">
        <v>9.8000000000000007</v>
      </c>
      <c r="L40" s="373">
        <f>C40*K40/10</f>
        <v>2.1560000000000001</v>
      </c>
      <c r="M40" s="378">
        <f t="shared" si="23"/>
        <v>1.0780000000000001</v>
      </c>
      <c r="N40" s="379">
        <f t="shared" si="4"/>
        <v>31.621333333333343</v>
      </c>
      <c r="O40" s="380">
        <f t="shared" si="5"/>
        <v>11.858000000000002</v>
      </c>
      <c r="P40" s="381">
        <f t="shared" si="6"/>
        <v>31.621333333333343</v>
      </c>
      <c r="Q40" s="373">
        <f t="shared" si="24"/>
        <v>4.5862915019882289</v>
      </c>
      <c r="R40" s="382">
        <f t="shared" si="24"/>
        <v>1.7198593132455857</v>
      </c>
      <c r="S40" s="378">
        <f t="shared" si="24"/>
        <v>4.5862915019882289</v>
      </c>
      <c r="T40" s="383">
        <f t="shared" si="8"/>
        <v>0.33333333333333331</v>
      </c>
      <c r="U40" s="383">
        <v>0.33</v>
      </c>
      <c r="V40" s="401">
        <f t="shared" si="11"/>
        <v>23.716000000000005</v>
      </c>
      <c r="W40" s="301">
        <f t="shared" si="25"/>
        <v>11.858000000000002</v>
      </c>
      <c r="X40" s="385"/>
      <c r="Y40" s="267"/>
      <c r="Z40" s="384">
        <v>33</v>
      </c>
    </row>
    <row r="41" spans="1:26" ht="10.5" customHeight="1">
      <c r="A41" s="64" t="s">
        <v>74</v>
      </c>
      <c r="B41" s="372">
        <v>20</v>
      </c>
      <c r="C41" s="373">
        <v>2.1800000000000002</v>
      </c>
      <c r="D41" s="374">
        <f t="shared" si="26"/>
        <v>8.5826771653543313E-2</v>
      </c>
      <c r="E41" s="373">
        <v>1.1000000000000001</v>
      </c>
      <c r="F41" s="374">
        <f t="shared" si="28"/>
        <v>4.3307086614173235E-2</v>
      </c>
      <c r="G41" s="373">
        <f t="shared" si="29"/>
        <v>1.0251104786985517</v>
      </c>
      <c r="H41" s="375">
        <f t="shared" si="31"/>
        <v>4.035868026372251E-2</v>
      </c>
      <c r="I41" s="376" t="str">
        <f t="shared" si="30"/>
        <v>c</v>
      </c>
      <c r="J41" s="377">
        <f t="shared" si="2"/>
        <v>1.7935140472713647</v>
      </c>
      <c r="K41" s="377">
        <v>9.8000000000000007</v>
      </c>
      <c r="L41" s="373">
        <f>C41*K41/10</f>
        <v>2.1364000000000005</v>
      </c>
      <c r="M41" s="378">
        <f t="shared" si="23"/>
        <v>1.0780000000000001</v>
      </c>
      <c r="N41" s="379">
        <f t="shared" si="4"/>
        <v>31.523587850045164</v>
      </c>
      <c r="O41" s="380">
        <f t="shared" si="5"/>
        <v>11.858000000000002</v>
      </c>
      <c r="P41" s="381">
        <f t="shared" si="6"/>
        <v>30.762853333333343</v>
      </c>
      <c r="Q41" s="373">
        <f t="shared" si="24"/>
        <v>4.5721147032227654</v>
      </c>
      <c r="R41" s="382">
        <f t="shared" si="24"/>
        <v>1.7198593132455857</v>
      </c>
      <c r="S41" s="378">
        <f t="shared" si="24"/>
        <v>4.4617793731945818</v>
      </c>
      <c r="T41" s="383">
        <f t="shared" si="8"/>
        <v>0.32921183378500457</v>
      </c>
      <c r="U41" s="383"/>
      <c r="V41" s="401">
        <f t="shared" si="11"/>
        <v>22.857520000000005</v>
      </c>
      <c r="W41" s="301">
        <f t="shared" si="25"/>
        <v>11.858000000000002</v>
      </c>
      <c r="X41" s="341"/>
      <c r="Y41" s="267" t="s">
        <v>75</v>
      </c>
      <c r="Z41" s="384">
        <v>34</v>
      </c>
    </row>
    <row r="42" spans="1:26" ht="10.5" customHeight="1">
      <c r="A42" s="64" t="s">
        <v>76</v>
      </c>
      <c r="B42" s="372"/>
      <c r="C42" s="373">
        <v>14.317</v>
      </c>
      <c r="D42" s="374">
        <f>C42/25.4</f>
        <v>0.5636614173228347</v>
      </c>
      <c r="E42" s="373">
        <v>9.2639999999999993</v>
      </c>
      <c r="F42" s="374">
        <f>E42/25.4</f>
        <v>0.3647244094488189</v>
      </c>
      <c r="G42" s="373">
        <f t="shared" si="29"/>
        <v>8.3438748540612817</v>
      </c>
      <c r="H42" s="375">
        <f t="shared" si="31"/>
        <v>0.32849901000241266</v>
      </c>
      <c r="I42" s="376" t="str">
        <f t="shared" si="30"/>
        <v>c</v>
      </c>
      <c r="J42" s="377">
        <f t="shared" si="2"/>
        <v>13.987554567332591</v>
      </c>
      <c r="K42" s="377">
        <v>2.2879999999999998</v>
      </c>
      <c r="L42" s="373">
        <f>C42*K42/10</f>
        <v>3.2757295999999996</v>
      </c>
      <c r="M42" s="378">
        <f t="shared" si="23"/>
        <v>2.1196031999999994</v>
      </c>
      <c r="N42" s="379">
        <f t="shared" si="4"/>
        <v>447.65105018715633</v>
      </c>
      <c r="O42" s="380">
        <f t="shared" si="5"/>
        <v>196.36004044799995</v>
      </c>
      <c r="P42" s="381">
        <f t="shared" si="6"/>
        <v>207.17281956800005</v>
      </c>
      <c r="Q42" s="373">
        <f t="shared" si="24"/>
        <v>64.926364289808376</v>
      </c>
      <c r="R42" s="382">
        <f t="shared" si="24"/>
        <v>28.479646172522564</v>
      </c>
      <c r="S42" s="378">
        <f t="shared" si="24"/>
        <v>30.047908853547995</v>
      </c>
      <c r="T42" s="383">
        <f t="shared" si="8"/>
        <v>0.13987308508857063</v>
      </c>
      <c r="U42" s="383"/>
      <c r="V42" s="401">
        <f t="shared" si="11"/>
        <v>76.26612593600008</v>
      </c>
      <c r="W42" s="301">
        <f t="shared" si="25"/>
        <v>196.36004044799995</v>
      </c>
      <c r="X42" s="341"/>
      <c r="Y42" s="267" t="s">
        <v>37</v>
      </c>
      <c r="Z42" s="384">
        <v>35</v>
      </c>
    </row>
    <row r="43" spans="1:26" ht="10.5" customHeight="1">
      <c r="A43" s="64" t="s">
        <v>77</v>
      </c>
      <c r="B43" s="372"/>
      <c r="C43" s="373">
        <v>11</v>
      </c>
      <c r="D43" s="374">
        <f>C43/25.4</f>
        <v>0.43307086614173229</v>
      </c>
      <c r="E43" s="373"/>
      <c r="F43" s="374">
        <f>E43/25.4</f>
        <v>0</v>
      </c>
      <c r="G43" s="373">
        <f t="shared" si="29"/>
        <v>0</v>
      </c>
      <c r="H43" s="375">
        <f t="shared" si="31"/>
        <v>0</v>
      </c>
      <c r="I43" s="376" t="str">
        <f t="shared" si="30"/>
        <v/>
      </c>
      <c r="J43" s="377">
        <f t="shared" si="2"/>
        <v>0</v>
      </c>
      <c r="K43" s="377">
        <v>2.4</v>
      </c>
      <c r="L43" s="373">
        <f>C43*K43/10</f>
        <v>2.6399999999999997</v>
      </c>
      <c r="M43" s="378">
        <f t="shared" si="23"/>
        <v>0</v>
      </c>
      <c r="N43" s="379">
        <f t="shared" si="4"/>
        <v>0</v>
      </c>
      <c r="O43" s="380">
        <f t="shared" si="5"/>
        <v>0</v>
      </c>
      <c r="P43" s="381">
        <f t="shared" si="6"/>
        <v>0</v>
      </c>
      <c r="Q43" s="373">
        <f t="shared" si="24"/>
        <v>0</v>
      </c>
      <c r="R43" s="382">
        <f t="shared" si="24"/>
        <v>0</v>
      </c>
      <c r="S43" s="378">
        <f t="shared" si="24"/>
        <v>0</v>
      </c>
      <c r="T43" s="383">
        <f t="shared" si="8"/>
        <v>0</v>
      </c>
      <c r="U43" s="383"/>
      <c r="V43" s="401">
        <f t="shared" si="11"/>
        <v>290.39999999999998</v>
      </c>
      <c r="W43" s="301">
        <f t="shared" si="25"/>
        <v>0</v>
      </c>
      <c r="X43" s="385"/>
      <c r="Y43" s="267"/>
      <c r="Z43" s="384">
        <v>36</v>
      </c>
    </row>
    <row r="44" spans="1:26" ht="10.5" customHeight="1">
      <c r="A44" s="64" t="s">
        <v>78</v>
      </c>
      <c r="B44" s="372"/>
      <c r="C44" s="373">
        <v>13.831</v>
      </c>
      <c r="D44" s="374">
        <f>C44/25.4</f>
        <v>0.54452755905511807</v>
      </c>
      <c r="E44" s="373">
        <v>8.7230000000000008</v>
      </c>
      <c r="F44" s="374">
        <f>E44/25.4</f>
        <v>0.34342519685039374</v>
      </c>
      <c r="G44" s="373">
        <f t="shared" si="29"/>
        <v>7.9054915940794857</v>
      </c>
      <c r="H44" s="375">
        <f t="shared" si="31"/>
        <v>0.31123982653856247</v>
      </c>
      <c r="I44" s="376" t="str">
        <f t="shared" si="30"/>
        <v>c</v>
      </c>
      <c r="J44" s="377">
        <f t="shared" si="2"/>
        <v>13.342265886888015</v>
      </c>
      <c r="K44" s="377">
        <v>2.52</v>
      </c>
      <c r="L44" s="373">
        <f t="shared" ref="L44:L54" si="32">C44*K44/10</f>
        <v>3.4854120000000002</v>
      </c>
      <c r="M44" s="378">
        <f t="shared" si="23"/>
        <v>2.1981960000000003</v>
      </c>
      <c r="N44" s="379">
        <f t="shared" si="4"/>
        <v>448.60046867096736</v>
      </c>
      <c r="O44" s="380">
        <f t="shared" si="5"/>
        <v>191.74863708000004</v>
      </c>
      <c r="P44" s="381">
        <f t="shared" si="6"/>
        <v>226.40248427999992</v>
      </c>
      <c r="Q44" s="373">
        <f t="shared" si="24"/>
        <v>65.064065944518276</v>
      </c>
      <c r="R44" s="382">
        <f t="shared" si="24"/>
        <v>27.81081795279017</v>
      </c>
      <c r="S44" s="378">
        <f t="shared" si="24"/>
        <v>32.836938870880005</v>
      </c>
      <c r="T44" s="383">
        <f t="shared" si="8"/>
        <v>0.16976181813434568</v>
      </c>
      <c r="U44" s="383"/>
      <c r="V44" s="401">
        <f t="shared" si="11"/>
        <v>98.570059559999947</v>
      </c>
      <c r="W44" s="301">
        <f t="shared" si="25"/>
        <v>191.74863708000004</v>
      </c>
      <c r="X44" s="341"/>
      <c r="Y44" s="267" t="s">
        <v>37</v>
      </c>
      <c r="Z44" s="384">
        <v>37</v>
      </c>
    </row>
    <row r="45" spans="1:26" ht="10.5" customHeight="1">
      <c r="A45" s="64" t="s">
        <v>79</v>
      </c>
      <c r="B45" s="372"/>
      <c r="C45" s="373">
        <f>D45*25.4</f>
        <v>3.3273999999999999</v>
      </c>
      <c r="D45" s="374">
        <v>0.13100000000000001</v>
      </c>
      <c r="E45" s="373">
        <f>F45*25.4</f>
        <v>1.8287999999999998</v>
      </c>
      <c r="F45" s="374">
        <v>7.1999999999999995E-2</v>
      </c>
      <c r="G45" s="373">
        <f t="shared" si="29"/>
        <v>1.6920661668455457</v>
      </c>
      <c r="H45" s="375">
        <f t="shared" si="31"/>
        <v>6.6616778222265582E-2</v>
      </c>
      <c r="I45" s="376" t="str">
        <f t="shared" si="30"/>
        <v>c</v>
      </c>
      <c r="J45" s="377">
        <f t="shared" si="2"/>
        <v>2.9301750238124851</v>
      </c>
      <c r="K45" s="377">
        <v>1.92</v>
      </c>
      <c r="L45" s="373">
        <f t="shared" si="32"/>
        <v>0.63886080000000001</v>
      </c>
      <c r="M45" s="378">
        <f t="shared" ref="M45:M52" si="33">E45*K45/10</f>
        <v>0.35112959999999993</v>
      </c>
      <c r="N45" s="379">
        <f t="shared" si="4"/>
        <v>16.484977286735038</v>
      </c>
      <c r="O45" s="380">
        <f t="shared" si="5"/>
        <v>6.4214581247999982</v>
      </c>
      <c r="P45" s="381">
        <f t="shared" si="6"/>
        <v>12.695510092800003</v>
      </c>
      <c r="Q45" s="373">
        <f t="shared" si="24"/>
        <v>2.3909463413082475</v>
      </c>
      <c r="R45" s="382">
        <f t="shared" si="24"/>
        <v>0.93135474452300637</v>
      </c>
      <c r="S45" s="378">
        <f t="shared" si="24"/>
        <v>1.8413300109213535</v>
      </c>
      <c r="T45" s="383">
        <f t="shared" si="8"/>
        <v>0.28358520497620449</v>
      </c>
      <c r="U45" s="383"/>
      <c r="V45" s="401">
        <f t="shared" si="11"/>
        <v>8.4145380096000029</v>
      </c>
      <c r="W45" s="301">
        <f t="shared" si="25"/>
        <v>6.4214581247999982</v>
      </c>
      <c r="X45" s="341"/>
      <c r="Y45" s="267" t="s">
        <v>80</v>
      </c>
      <c r="Z45" s="384">
        <v>38</v>
      </c>
    </row>
    <row r="46" spans="1:26" ht="10.5" customHeight="1">
      <c r="A46" s="64" t="s">
        <v>81</v>
      </c>
      <c r="B46" s="372"/>
      <c r="C46" s="373">
        <v>5.03</v>
      </c>
      <c r="D46" s="374">
        <f t="shared" ref="D46:D53" si="34">C46/25.4</f>
        <v>0.19803149606299214</v>
      </c>
      <c r="E46" s="373">
        <v>3.86</v>
      </c>
      <c r="F46" s="374">
        <f t="shared" ref="F46:F52" si="35">E46/25.4</f>
        <v>0.15196850393700786</v>
      </c>
      <c r="G46" s="373">
        <f t="shared" si="29"/>
        <v>3.0919598363621872</v>
      </c>
      <c r="H46" s="375">
        <f t="shared" si="31"/>
        <v>0.12173070221898376</v>
      </c>
      <c r="I46" s="376" t="str">
        <f t="shared" si="30"/>
        <v>c</v>
      </c>
      <c r="J46" s="377">
        <f t="shared" si="2"/>
        <v>4.8327527007403193</v>
      </c>
      <c r="K46" s="377">
        <v>1.9650000000000001</v>
      </c>
      <c r="L46" s="373">
        <f t="shared" si="32"/>
        <v>0.98839500000000002</v>
      </c>
      <c r="M46" s="378">
        <f t="shared" si="33"/>
        <v>0.75849</v>
      </c>
      <c r="N46" s="379">
        <f t="shared" si="4"/>
        <v>45.893554879697753</v>
      </c>
      <c r="O46" s="380">
        <f t="shared" si="5"/>
        <v>29.277714</v>
      </c>
      <c r="P46" s="381">
        <f t="shared" si="6"/>
        <v>10.679316500000011</v>
      </c>
      <c r="Q46" s="373">
        <f t="shared" si="24"/>
        <v>6.6563044170851375</v>
      </c>
      <c r="R46" s="382">
        <f t="shared" si="24"/>
        <v>4.2463778962253889</v>
      </c>
      <c r="S46" s="378">
        <f t="shared" si="24"/>
        <v>1.5489055440733908</v>
      </c>
      <c r="T46" s="383">
        <f t="shared" si="8"/>
        <v>-0.21623739340274731</v>
      </c>
      <c r="U46" s="383"/>
      <c r="V46" s="401">
        <f t="shared" si="11"/>
        <v>-8.8391594999999938</v>
      </c>
      <c r="W46" s="301">
        <f t="shared" si="25"/>
        <v>29.277714</v>
      </c>
      <c r="X46" s="385"/>
      <c r="Y46" s="267" t="s">
        <v>82</v>
      </c>
      <c r="Z46" s="384">
        <v>39</v>
      </c>
    </row>
    <row r="47" spans="1:26" ht="10.5" customHeight="1">
      <c r="A47" s="64" t="s">
        <v>83</v>
      </c>
      <c r="B47" s="372"/>
      <c r="C47" s="373">
        <v>2.7269999999999999</v>
      </c>
      <c r="D47" s="374">
        <f t="shared" si="34"/>
        <v>0.10736220472440945</v>
      </c>
      <c r="E47" s="373">
        <v>1.048</v>
      </c>
      <c r="F47" s="374">
        <f t="shared" si="35"/>
        <v>4.1259842519685043E-2</v>
      </c>
      <c r="G47" s="373">
        <f t="shared" ref="G47:G52" si="36">IF(T47=0,0,(0.87+1.12*T47)*E47/(1+T47))</f>
        <v>0.98838596973460746</v>
      </c>
      <c r="H47" s="375">
        <f t="shared" si="31"/>
        <v>3.8912833454118403E-2</v>
      </c>
      <c r="I47" s="376" t="str">
        <f t="shared" ref="I47:I52" si="37">IF(G47=0,"","c")</f>
        <v>c</v>
      </c>
      <c r="J47" s="377">
        <f t="shared" si="2"/>
        <v>1.7619861083157133</v>
      </c>
      <c r="K47" s="377">
        <v>2.1389999999999998</v>
      </c>
      <c r="L47" s="373">
        <f t="shared" si="32"/>
        <v>0.58330529999999992</v>
      </c>
      <c r="M47" s="378">
        <f t="shared" si="33"/>
        <v>0.22416719999999998</v>
      </c>
      <c r="N47" s="379">
        <f t="shared" si="4"/>
        <v>6.6407288031748628</v>
      </c>
      <c r="O47" s="380">
        <f t="shared" si="5"/>
        <v>2.3492722560000003</v>
      </c>
      <c r="P47" s="381">
        <f t="shared" si="6"/>
        <v>12.774372522999997</v>
      </c>
      <c r="Q47" s="373">
        <f t="shared" si="24"/>
        <v>0.96315730130532107</v>
      </c>
      <c r="R47" s="382">
        <f t="shared" si="24"/>
        <v>0.34073349374524098</v>
      </c>
      <c r="S47" s="378">
        <f t="shared" si="24"/>
        <v>1.8527680514884508</v>
      </c>
      <c r="T47" s="383">
        <f t="shared" si="8"/>
        <v>0.41335870847122019</v>
      </c>
      <c r="U47" s="383"/>
      <c r="V47" s="401">
        <f t="shared" si="11"/>
        <v>11.208191018999997</v>
      </c>
      <c r="W47" s="301">
        <f t="shared" si="25"/>
        <v>2.3492722559999999</v>
      </c>
      <c r="X47" s="341"/>
      <c r="Y47" s="267" t="s">
        <v>37</v>
      </c>
      <c r="Z47" s="384">
        <v>40</v>
      </c>
    </row>
    <row r="48" spans="1:26" ht="10.5" customHeight="1">
      <c r="A48" s="64" t="s">
        <v>84</v>
      </c>
      <c r="B48" s="372"/>
      <c r="C48" s="373">
        <v>3.5230000000000001</v>
      </c>
      <c r="D48" s="374">
        <f t="shared" si="34"/>
        <v>0.13870078740157482</v>
      </c>
      <c r="E48" s="373">
        <v>1.956</v>
      </c>
      <c r="F48" s="374">
        <f t="shared" si="35"/>
        <v>7.7007874015748032E-2</v>
      </c>
      <c r="G48" s="373">
        <f t="shared" si="36"/>
        <v>1.8078478069885413</v>
      </c>
      <c r="H48" s="375">
        <f t="shared" si="31"/>
        <v>7.1175110511359899E-2</v>
      </c>
      <c r="I48" s="376" t="str">
        <f t="shared" si="37"/>
        <v>c</v>
      </c>
      <c r="J48" s="377">
        <f t="shared" si="2"/>
        <v>3.1261611736500394</v>
      </c>
      <c r="K48" s="377">
        <v>1.845</v>
      </c>
      <c r="L48" s="373">
        <f t="shared" si="32"/>
        <v>0.6499935</v>
      </c>
      <c r="M48" s="378">
        <f t="shared" si="33"/>
        <v>0.36088199999999998</v>
      </c>
      <c r="N48" s="379">
        <f t="shared" si="4"/>
        <v>18.030970396310256</v>
      </c>
      <c r="O48" s="380">
        <f t="shared" si="5"/>
        <v>7.0588519199999995</v>
      </c>
      <c r="P48" s="381">
        <f t="shared" si="6"/>
        <v>13.487468445000001</v>
      </c>
      <c r="Q48" s="373">
        <f t="shared" ref="Q48:S67" si="38">N48/6.89475</f>
        <v>2.6151739216520187</v>
      </c>
      <c r="R48" s="382">
        <f t="shared" si="38"/>
        <v>1.0238009964103121</v>
      </c>
      <c r="S48" s="378">
        <f t="shared" si="38"/>
        <v>1.956193980202328</v>
      </c>
      <c r="T48" s="383">
        <f t="shared" si="8"/>
        <v>0.27718859955276243</v>
      </c>
      <c r="U48" s="383"/>
      <c r="V48" s="401">
        <f t="shared" si="11"/>
        <v>8.781567165000002</v>
      </c>
      <c r="W48" s="301">
        <f t="shared" si="25"/>
        <v>7.0588519199999995</v>
      </c>
      <c r="X48" s="341"/>
      <c r="Y48" s="267" t="s">
        <v>37</v>
      </c>
      <c r="Z48" s="384">
        <v>41</v>
      </c>
    </row>
    <row r="49" spans="1:26" ht="10.5" customHeight="1">
      <c r="A49" s="64" t="s">
        <v>85</v>
      </c>
      <c r="B49" s="372"/>
      <c r="C49" s="373">
        <v>4.7</v>
      </c>
      <c r="D49" s="374">
        <f t="shared" si="34"/>
        <v>0.18503937007874016</v>
      </c>
      <c r="E49" s="373">
        <v>2.1</v>
      </c>
      <c r="F49" s="374">
        <f t="shared" si="35"/>
        <v>8.2677165354330714E-2</v>
      </c>
      <c r="G49" s="373">
        <f t="shared" si="36"/>
        <v>1.9702603331276991</v>
      </c>
      <c r="H49" s="375">
        <f t="shared" si="31"/>
        <v>7.7569304453846424E-2</v>
      </c>
      <c r="I49" s="376" t="str">
        <f t="shared" si="37"/>
        <v>c</v>
      </c>
      <c r="J49" s="377">
        <f t="shared" si="2"/>
        <v>3.4828141414510481</v>
      </c>
      <c r="K49" s="377">
        <v>8.64</v>
      </c>
      <c r="L49" s="373">
        <f t="shared" si="32"/>
        <v>4.0608000000000004</v>
      </c>
      <c r="M49" s="378">
        <f t="shared" si="33"/>
        <v>1.8144000000000002</v>
      </c>
      <c r="N49" s="379">
        <f t="shared" si="4"/>
        <v>104.8031511312217</v>
      </c>
      <c r="O49" s="380">
        <f t="shared" si="5"/>
        <v>38.102400000000003</v>
      </c>
      <c r="P49" s="381">
        <f t="shared" si="6"/>
        <v>140.05440000000004</v>
      </c>
      <c r="Q49" s="373">
        <f t="shared" si="38"/>
        <v>15.200428025848899</v>
      </c>
      <c r="R49" s="382">
        <f t="shared" si="38"/>
        <v>5.5262917437180468</v>
      </c>
      <c r="S49" s="378">
        <f t="shared" si="38"/>
        <v>20.313194822147292</v>
      </c>
      <c r="T49" s="383">
        <f t="shared" si="8"/>
        <v>0.37528280542986431</v>
      </c>
      <c r="U49" s="383">
        <v>0.38</v>
      </c>
      <c r="V49" s="401">
        <f t="shared" si="11"/>
        <v>114.65280000000003</v>
      </c>
      <c r="W49" s="301">
        <f t="shared" si="25"/>
        <v>38.102400000000003</v>
      </c>
      <c r="X49" s="385"/>
      <c r="Y49" s="267"/>
      <c r="Z49" s="384">
        <v>42</v>
      </c>
    </row>
    <row r="50" spans="1:26" ht="10.5" customHeight="1">
      <c r="A50" s="64" t="s">
        <v>86</v>
      </c>
      <c r="B50" s="372"/>
      <c r="C50" s="373">
        <v>4.37</v>
      </c>
      <c r="D50" s="374">
        <f t="shared" si="34"/>
        <v>0.17204724409448821</v>
      </c>
      <c r="E50" s="373">
        <v>2.1</v>
      </c>
      <c r="F50" s="374">
        <f t="shared" si="35"/>
        <v>8.2677165354330714E-2</v>
      </c>
      <c r="G50" s="373">
        <f t="shared" si="36"/>
        <v>1.9630725661842039</v>
      </c>
      <c r="H50" s="375">
        <f t="shared" si="31"/>
        <v>7.7286321503315117E-2</v>
      </c>
      <c r="I50" s="376" t="str">
        <f t="shared" si="37"/>
        <v>c</v>
      </c>
      <c r="J50" s="377">
        <f t="shared" si="2"/>
        <v>3.4504811183934017</v>
      </c>
      <c r="K50" s="377">
        <v>8.5</v>
      </c>
      <c r="L50" s="373">
        <f t="shared" si="32"/>
        <v>3.7145000000000001</v>
      </c>
      <c r="M50" s="378">
        <f t="shared" si="33"/>
        <v>1.7850000000000001</v>
      </c>
      <c r="N50" s="379">
        <f t="shared" si="4"/>
        <v>101.19946956130971</v>
      </c>
      <c r="O50" s="380">
        <f t="shared" si="5"/>
        <v>37.484999999999999</v>
      </c>
      <c r="P50" s="381">
        <f t="shared" si="6"/>
        <v>112.34365</v>
      </c>
      <c r="Q50" s="373">
        <f t="shared" si="38"/>
        <v>14.677757650576121</v>
      </c>
      <c r="R50" s="382">
        <f t="shared" si="38"/>
        <v>5.4367453497226146</v>
      </c>
      <c r="S50" s="378">
        <f t="shared" si="38"/>
        <v>16.294086079988396</v>
      </c>
      <c r="T50" s="383">
        <f t="shared" si="8"/>
        <v>0.34986620730038337</v>
      </c>
      <c r="U50" s="383"/>
      <c r="V50" s="401">
        <f t="shared" si="11"/>
        <v>87.353650000000016</v>
      </c>
      <c r="W50" s="301">
        <f t="shared" si="25"/>
        <v>37.485000000000007</v>
      </c>
      <c r="X50" s="341"/>
      <c r="Y50" s="267" t="s">
        <v>75</v>
      </c>
      <c r="Z50" s="384">
        <v>43</v>
      </c>
    </row>
    <row r="51" spans="1:26" ht="10.5" customHeight="1">
      <c r="A51" s="64" t="s">
        <v>87</v>
      </c>
      <c r="B51" s="372">
        <v>20</v>
      </c>
      <c r="C51" s="373">
        <v>4.28</v>
      </c>
      <c r="D51" s="374">
        <f t="shared" si="34"/>
        <v>0.16850393700787403</v>
      </c>
      <c r="E51" s="373">
        <v>2.02</v>
      </c>
      <c r="F51" s="374">
        <f t="shared" si="35"/>
        <v>7.9527559055118116E-2</v>
      </c>
      <c r="G51" s="373">
        <f t="shared" si="36"/>
        <v>1.8901753043982443</v>
      </c>
      <c r="H51" s="375">
        <f t="shared" si="31"/>
        <v>7.4416350566860023E-2</v>
      </c>
      <c r="I51" s="376" t="str">
        <f t="shared" si="37"/>
        <v>c</v>
      </c>
      <c r="J51" s="377">
        <f t="shared" si="2"/>
        <v>3.3274341123693212</v>
      </c>
      <c r="K51" s="377">
        <v>8.4499999999999993</v>
      </c>
      <c r="L51" s="373">
        <f t="shared" si="32"/>
        <v>3.6165999999999996</v>
      </c>
      <c r="M51" s="378">
        <f t="shared" si="33"/>
        <v>1.7068999999999999</v>
      </c>
      <c r="N51" s="379">
        <f t="shared" si="4"/>
        <v>93.556860174743647</v>
      </c>
      <c r="O51" s="380">
        <f t="shared" si="5"/>
        <v>34.479379999999999</v>
      </c>
      <c r="P51" s="381">
        <f t="shared" si="6"/>
        <v>108.81797333333333</v>
      </c>
      <c r="Q51" s="373">
        <f t="shared" si="38"/>
        <v>13.569289702272547</v>
      </c>
      <c r="R51" s="382">
        <f t="shared" si="38"/>
        <v>5.0008165633271693</v>
      </c>
      <c r="S51" s="378">
        <f t="shared" si="38"/>
        <v>15.782729371381606</v>
      </c>
      <c r="T51" s="383">
        <f t="shared" si="8"/>
        <v>0.35670740272510182</v>
      </c>
      <c r="U51" s="383"/>
      <c r="V51" s="401">
        <f t="shared" si="11"/>
        <v>85.83171999999999</v>
      </c>
      <c r="W51" s="301">
        <f t="shared" si="25"/>
        <v>34.479379999999999</v>
      </c>
      <c r="X51" s="341"/>
      <c r="Y51" s="267" t="s">
        <v>39</v>
      </c>
      <c r="Z51" s="384">
        <v>44</v>
      </c>
    </row>
    <row r="52" spans="1:26" ht="10.5" customHeight="1">
      <c r="A52" s="64" t="s">
        <v>88</v>
      </c>
      <c r="B52" s="372">
        <v>20</v>
      </c>
      <c r="C52" s="373">
        <v>3.83</v>
      </c>
      <c r="D52" s="374">
        <f t="shared" si="34"/>
        <v>0.15078740157480316</v>
      </c>
      <c r="E52" s="373">
        <v>2.0499999999999998</v>
      </c>
      <c r="F52" s="374">
        <f t="shared" si="35"/>
        <v>8.070866141732283E-2</v>
      </c>
      <c r="G52" s="373">
        <f t="shared" si="36"/>
        <v>1.9015381719105626</v>
      </c>
      <c r="H52" s="375">
        <f t="shared" si="31"/>
        <v>7.4863707555533968E-2</v>
      </c>
      <c r="I52" s="376" t="str">
        <f t="shared" si="37"/>
        <v>c</v>
      </c>
      <c r="J52" s="377">
        <f t="shared" si="2"/>
        <v>3.3045574172464174</v>
      </c>
      <c r="K52" s="377">
        <v>8.1</v>
      </c>
      <c r="L52" s="373">
        <f t="shared" si="32"/>
        <v>3.1023000000000001</v>
      </c>
      <c r="M52" s="378">
        <f t="shared" si="33"/>
        <v>1.6604999999999996</v>
      </c>
      <c r="N52" s="379">
        <f t="shared" si="4"/>
        <v>88.452807763414327</v>
      </c>
      <c r="O52" s="380">
        <f t="shared" si="5"/>
        <v>34.040249999999993</v>
      </c>
      <c r="P52" s="381">
        <f t="shared" si="6"/>
        <v>73.431090000000012</v>
      </c>
      <c r="Q52" s="373">
        <f t="shared" si="38"/>
        <v>12.829008704219055</v>
      </c>
      <c r="R52" s="382">
        <f t="shared" si="38"/>
        <v>4.9371260741868799</v>
      </c>
      <c r="S52" s="378">
        <f t="shared" si="38"/>
        <v>10.650290438377027</v>
      </c>
      <c r="T52" s="383">
        <f t="shared" si="8"/>
        <v>0.29923851563097159</v>
      </c>
      <c r="U52" s="383"/>
      <c r="V52" s="401">
        <f t="shared" si="11"/>
        <v>50.737590000000012</v>
      </c>
      <c r="W52" s="301">
        <f t="shared" si="25"/>
        <v>34.040249999999993</v>
      </c>
      <c r="X52" s="341"/>
      <c r="Y52" s="267" t="s">
        <v>32</v>
      </c>
      <c r="Z52" s="384">
        <v>45</v>
      </c>
    </row>
    <row r="53" spans="1:26" ht="10.5" customHeight="1">
      <c r="A53" s="64" t="s">
        <v>89</v>
      </c>
      <c r="B53" s="372">
        <v>20</v>
      </c>
      <c r="C53" s="373">
        <v>4.43</v>
      </c>
      <c r="D53" s="374">
        <f t="shared" si="34"/>
        <v>0.17440944881889764</v>
      </c>
      <c r="E53" s="373">
        <v>2.12</v>
      </c>
      <c r="F53" s="374">
        <f t="shared" ref="F53:F61" si="39">E53/25.4</f>
        <v>8.3464566929133871E-2</v>
      </c>
      <c r="G53" s="373">
        <v>1.95</v>
      </c>
      <c r="H53" s="375">
        <f t="shared" si="31"/>
        <v>7.6771653543307089E-2</v>
      </c>
      <c r="I53" s="376"/>
      <c r="J53" s="377">
        <f t="shared" si="2"/>
        <v>3.4854228792646968</v>
      </c>
      <c r="K53" s="377">
        <v>8.42</v>
      </c>
      <c r="L53" s="373">
        <f t="shared" si="32"/>
        <v>3.7300599999999995</v>
      </c>
      <c r="M53" s="378">
        <f t="shared" ref="M53:M61" si="40">E53*K53/10</f>
        <v>1.78504</v>
      </c>
      <c r="N53" s="379">
        <f t="shared" si="4"/>
        <v>102.28761369028123</v>
      </c>
      <c r="O53" s="380">
        <f t="shared" si="5"/>
        <v>37.842848000000004</v>
      </c>
      <c r="P53" s="381">
        <f t="shared" si="6"/>
        <v>114.7845273333333</v>
      </c>
      <c r="Q53" s="373">
        <f t="shared" si="38"/>
        <v>14.835579780308384</v>
      </c>
      <c r="R53" s="382">
        <f t="shared" si="38"/>
        <v>5.4886468689945254</v>
      </c>
      <c r="S53" s="378">
        <f t="shared" si="38"/>
        <v>16.648105780968606</v>
      </c>
      <c r="T53" s="383">
        <f t="shared" si="8"/>
        <v>0.35147880109712165</v>
      </c>
      <c r="U53" s="383"/>
      <c r="V53" s="401">
        <f t="shared" si="11"/>
        <v>89.555961999999965</v>
      </c>
      <c r="W53" s="301">
        <f t="shared" si="25"/>
        <v>37.842848000000004</v>
      </c>
      <c r="X53" s="341"/>
      <c r="Y53" s="267" t="s">
        <v>39</v>
      </c>
      <c r="Z53" s="384">
        <v>46</v>
      </c>
    </row>
    <row r="54" spans="1:26" ht="10.5" customHeight="1">
      <c r="A54" s="64" t="s">
        <v>90</v>
      </c>
      <c r="B54" s="372">
        <v>20</v>
      </c>
      <c r="C54" s="373">
        <v>3.65</v>
      </c>
      <c r="D54" s="374">
        <f t="shared" ref="D54:D69" si="41">C54/25.4</f>
        <v>0.1437007874015748</v>
      </c>
      <c r="E54" s="373">
        <v>2.56</v>
      </c>
      <c r="F54" s="374">
        <f t="shared" si="39"/>
        <v>0.10078740157480316</v>
      </c>
      <c r="G54" s="373">
        <f>IF(T54=0,0,(0.87+1.12*T54)*E54/(1+T54))</f>
        <v>2.2372189775396092</v>
      </c>
      <c r="H54" s="375">
        <f t="shared" si="31"/>
        <v>8.8079487304709034E-2</v>
      </c>
      <c r="I54" s="376" t="str">
        <f>IF(G54=0,"","c")</f>
        <v>c</v>
      </c>
      <c r="J54" s="377">
        <f t="shared" si="2"/>
        <v>3.649061783812598</v>
      </c>
      <c r="K54" s="377">
        <v>3.6</v>
      </c>
      <c r="L54" s="373">
        <f t="shared" si="32"/>
        <v>1.3140000000000001</v>
      </c>
      <c r="M54" s="378">
        <f t="shared" si="40"/>
        <v>0.92160000000000009</v>
      </c>
      <c r="N54" s="379">
        <f t="shared" si="4"/>
        <v>47.936346847493688</v>
      </c>
      <c r="O54" s="380">
        <f t="shared" si="5"/>
        <v>23.592960000000001</v>
      </c>
      <c r="P54" s="381">
        <f t="shared" si="6"/>
        <v>16.503720000000001</v>
      </c>
      <c r="Q54" s="373">
        <f t="shared" si="38"/>
        <v>6.9525866561505039</v>
      </c>
      <c r="R54" s="382">
        <f t="shared" si="38"/>
        <v>3.4218731643641904</v>
      </c>
      <c r="S54" s="378">
        <f t="shared" si="38"/>
        <v>2.3936647449146089</v>
      </c>
      <c r="T54" s="383">
        <f t="shared" si="8"/>
        <v>1.5903618017698573E-2</v>
      </c>
      <c r="U54" s="383"/>
      <c r="V54" s="401">
        <f t="shared" si="11"/>
        <v>0.77507999999999699</v>
      </c>
      <c r="W54" s="301">
        <f t="shared" si="25"/>
        <v>23.592960000000001</v>
      </c>
      <c r="X54" s="341"/>
      <c r="Y54" s="267" t="s">
        <v>32</v>
      </c>
      <c r="Z54" s="384">
        <v>47</v>
      </c>
    </row>
    <row r="55" spans="1:26" ht="10.5" customHeight="1">
      <c r="A55" s="64" t="s">
        <v>90</v>
      </c>
      <c r="B55" s="372"/>
      <c r="C55" s="373">
        <v>4.3</v>
      </c>
      <c r="D55" s="374">
        <f t="shared" si="41"/>
        <v>0.16929133858267717</v>
      </c>
      <c r="E55" s="373"/>
      <c r="F55" s="374">
        <f t="shared" si="39"/>
        <v>0</v>
      </c>
      <c r="G55" s="373">
        <f>IF(T55=0,0,(0.87+1.12*T55)*E55/(1+T55))</f>
        <v>0</v>
      </c>
      <c r="H55" s="375">
        <f t="shared" si="31"/>
        <v>0</v>
      </c>
      <c r="I55" s="376" t="str">
        <f>IF(G55=0,"","c")</f>
        <v/>
      </c>
      <c r="J55" s="377">
        <f t="shared" si="2"/>
        <v>0</v>
      </c>
      <c r="K55" s="377">
        <v>1.7</v>
      </c>
      <c r="L55" s="373">
        <f t="shared" ref="L55:L61" si="42">C55*K55/10</f>
        <v>0.73099999999999998</v>
      </c>
      <c r="M55" s="378">
        <f t="shared" si="40"/>
        <v>0</v>
      </c>
      <c r="N55" s="379">
        <f t="shared" si="4"/>
        <v>0</v>
      </c>
      <c r="O55" s="380">
        <f t="shared" si="5"/>
        <v>0</v>
      </c>
      <c r="P55" s="381">
        <f t="shared" si="6"/>
        <v>0</v>
      </c>
      <c r="Q55" s="373">
        <f t="shared" si="38"/>
        <v>0</v>
      </c>
      <c r="R55" s="382">
        <f t="shared" si="38"/>
        <v>0</v>
      </c>
      <c r="S55" s="378">
        <f t="shared" si="38"/>
        <v>0</v>
      </c>
      <c r="T55" s="383">
        <f t="shared" si="8"/>
        <v>0</v>
      </c>
      <c r="U55" s="383"/>
      <c r="V55" s="401">
        <f t="shared" si="11"/>
        <v>31.432999999999996</v>
      </c>
      <c r="W55" s="301">
        <f t="shared" si="25"/>
        <v>0</v>
      </c>
      <c r="X55" s="385"/>
      <c r="Y55" s="267"/>
      <c r="Z55" s="384">
        <v>48</v>
      </c>
    </row>
    <row r="56" spans="1:26" ht="10.5" customHeight="1">
      <c r="A56" s="64" t="s">
        <v>91</v>
      </c>
      <c r="B56" s="372">
        <v>20</v>
      </c>
      <c r="C56" s="373">
        <v>3.53</v>
      </c>
      <c r="D56" s="374">
        <f t="shared" si="41"/>
        <v>0.13897637795275591</v>
      </c>
      <c r="E56" s="373">
        <v>2.23</v>
      </c>
      <c r="F56" s="374">
        <f t="shared" si="39"/>
        <v>8.7795275590551183E-2</v>
      </c>
      <c r="G56" s="373">
        <v>2.0099999999999998</v>
      </c>
      <c r="H56" s="375">
        <f t="shared" si="31"/>
        <v>7.9133858267716531E-2</v>
      </c>
      <c r="I56" s="376"/>
      <c r="J56" s="377">
        <f t="shared" si="2"/>
        <v>3.4082426479613326</v>
      </c>
      <c r="K56" s="377">
        <v>8.86</v>
      </c>
      <c r="L56" s="373">
        <f t="shared" si="42"/>
        <v>3.1275799999999996</v>
      </c>
      <c r="M56" s="378">
        <f t="shared" si="40"/>
        <v>1.9757799999999999</v>
      </c>
      <c r="N56" s="379">
        <f t="shared" si="4"/>
        <v>102.91880501380874</v>
      </c>
      <c r="O56" s="380">
        <f t="shared" si="5"/>
        <v>44.059894</v>
      </c>
      <c r="P56" s="381">
        <f t="shared" si="6"/>
        <v>51.657048666666647</v>
      </c>
      <c r="Q56" s="373">
        <f t="shared" si="38"/>
        <v>14.927126438784398</v>
      </c>
      <c r="R56" s="382">
        <f t="shared" si="38"/>
        <v>6.3903541100112404</v>
      </c>
      <c r="S56" s="378">
        <f t="shared" si="38"/>
        <v>7.4922294015978315</v>
      </c>
      <c r="T56" s="383">
        <f t="shared" si="8"/>
        <v>0.16794204059829052</v>
      </c>
      <c r="U56" s="383"/>
      <c r="V56" s="401">
        <f t="shared" si="11"/>
        <v>22.283785999999985</v>
      </c>
      <c r="W56" s="301">
        <f t="shared" si="25"/>
        <v>44.059894</v>
      </c>
      <c r="X56" s="341"/>
      <c r="Y56" s="267" t="s">
        <v>92</v>
      </c>
      <c r="Z56" s="384">
        <v>49</v>
      </c>
    </row>
    <row r="57" spans="1:26" ht="10.5" customHeight="1">
      <c r="A57" s="64" t="s">
        <v>93</v>
      </c>
      <c r="B57" s="372"/>
      <c r="C57" s="373">
        <v>2.8</v>
      </c>
      <c r="D57" s="374">
        <f t="shared" si="41"/>
        <v>0.11023622047244094</v>
      </c>
      <c r="E57" s="373">
        <v>1.5</v>
      </c>
      <c r="F57" s="374">
        <f t="shared" si="39"/>
        <v>5.9055118110236227E-2</v>
      </c>
      <c r="G57" s="373">
        <f t="shared" ref="G57:G69" si="43">IF(T57=0,0,(0.87+1.12*T57)*E57/(1+T57))</f>
        <v>1.3912603305785125</v>
      </c>
      <c r="H57" s="375">
        <f t="shared" si="31"/>
        <v>5.4774028762933566E-2</v>
      </c>
      <c r="I57" s="376" t="str">
        <f t="shared" ref="I57:I66" si="44">IF(G57=0,"","c")</f>
        <v>c</v>
      </c>
      <c r="J57" s="377">
        <f t="shared" si="2"/>
        <v>2.417512138002246</v>
      </c>
      <c r="K57" s="377">
        <v>8.6</v>
      </c>
      <c r="L57" s="373">
        <f t="shared" si="42"/>
        <v>2.4079999999999999</v>
      </c>
      <c r="M57" s="378">
        <f t="shared" si="40"/>
        <v>1.2899999999999998</v>
      </c>
      <c r="N57" s="379">
        <f t="shared" si="4"/>
        <v>50.26153846153845</v>
      </c>
      <c r="O57" s="380">
        <f t="shared" si="5"/>
        <v>19.349999999999998</v>
      </c>
      <c r="P57" s="381">
        <f t="shared" si="6"/>
        <v>41.624000000000002</v>
      </c>
      <c r="Q57" s="373">
        <f t="shared" si="38"/>
        <v>7.2898275443690412</v>
      </c>
      <c r="R57" s="382">
        <f t="shared" si="38"/>
        <v>2.8064831937343628</v>
      </c>
      <c r="S57" s="378">
        <f t="shared" si="38"/>
        <v>6.0370571811885858</v>
      </c>
      <c r="T57" s="383">
        <f t="shared" si="8"/>
        <v>0.298747763864043</v>
      </c>
      <c r="U57" s="383">
        <v>0.3</v>
      </c>
      <c r="V57" s="401">
        <f t="shared" si="11"/>
        <v>28.72399999999999</v>
      </c>
      <c r="W57" s="301">
        <f t="shared" si="25"/>
        <v>19.349999999999998</v>
      </c>
      <c r="X57" s="385"/>
      <c r="Y57" s="267"/>
      <c r="Z57" s="384">
        <v>50</v>
      </c>
    </row>
    <row r="58" spans="1:26" ht="10.5" customHeight="1">
      <c r="A58" s="64" t="s">
        <v>94</v>
      </c>
      <c r="B58" s="372">
        <v>20</v>
      </c>
      <c r="C58" s="373">
        <v>2.78</v>
      </c>
      <c r="D58" s="374">
        <f t="shared" si="41"/>
        <v>0.10944881889763779</v>
      </c>
      <c r="E58" s="373">
        <v>1.5</v>
      </c>
      <c r="F58" s="374">
        <f t="shared" si="39"/>
        <v>5.9055118110236227E-2</v>
      </c>
      <c r="G58" s="373">
        <f t="shared" si="43"/>
        <v>1.3903459944167158</v>
      </c>
      <c r="H58" s="375">
        <f t="shared" si="31"/>
        <v>5.4738031276248655E-2</v>
      </c>
      <c r="I58" s="376" t="str">
        <f t="shared" si="44"/>
        <v>c</v>
      </c>
      <c r="J58" s="377">
        <f t="shared" si="2"/>
        <v>2.4136935028985307</v>
      </c>
      <c r="K58" s="377">
        <v>8.64</v>
      </c>
      <c r="L58" s="373">
        <f t="shared" si="42"/>
        <v>2.4019200000000001</v>
      </c>
      <c r="M58" s="378">
        <f t="shared" si="40"/>
        <v>1.296</v>
      </c>
      <c r="N58" s="379">
        <f t="shared" si="4"/>
        <v>50.335917056074791</v>
      </c>
      <c r="O58" s="380">
        <f t="shared" si="5"/>
        <v>19.440000000000001</v>
      </c>
      <c r="P58" s="381">
        <f t="shared" si="6"/>
        <v>40.853375999999997</v>
      </c>
      <c r="Q58" s="373">
        <f t="shared" si="38"/>
        <v>7.3006152588672233</v>
      </c>
      <c r="R58" s="382">
        <f t="shared" si="38"/>
        <v>2.8195366039377787</v>
      </c>
      <c r="S58" s="378">
        <f t="shared" si="38"/>
        <v>5.9252875013597297</v>
      </c>
      <c r="T58" s="383">
        <f t="shared" si="8"/>
        <v>0.29464807242990643</v>
      </c>
      <c r="U58" s="383"/>
      <c r="V58" s="401">
        <f t="shared" si="11"/>
        <v>27.893375999999993</v>
      </c>
      <c r="W58" s="301">
        <f t="shared" si="25"/>
        <v>19.440000000000001</v>
      </c>
      <c r="X58" s="341"/>
      <c r="Y58" s="267" t="s">
        <v>75</v>
      </c>
      <c r="Z58" s="384">
        <v>51</v>
      </c>
    </row>
    <row r="59" spans="1:26" ht="10.5" customHeight="1">
      <c r="A59" s="64" t="s">
        <v>95</v>
      </c>
      <c r="B59" s="372"/>
      <c r="C59" s="373">
        <v>4.63</v>
      </c>
      <c r="D59" s="374">
        <f t="shared" si="41"/>
        <v>0.18228346456692915</v>
      </c>
      <c r="E59" s="373"/>
      <c r="F59" s="374">
        <f t="shared" si="39"/>
        <v>0</v>
      </c>
      <c r="G59" s="373">
        <f t="shared" si="43"/>
        <v>0</v>
      </c>
      <c r="H59" s="375">
        <f t="shared" si="31"/>
        <v>0</v>
      </c>
      <c r="I59" s="376" t="str">
        <f t="shared" si="44"/>
        <v/>
      </c>
      <c r="J59" s="377">
        <f t="shared" si="2"/>
        <v>0</v>
      </c>
      <c r="K59" s="377">
        <v>1.59</v>
      </c>
      <c r="L59" s="373">
        <f t="shared" si="42"/>
        <v>0.73616999999999999</v>
      </c>
      <c r="M59" s="378">
        <f t="shared" si="40"/>
        <v>0</v>
      </c>
      <c r="N59" s="379">
        <f t="shared" si="4"/>
        <v>0</v>
      </c>
      <c r="O59" s="380">
        <f t="shared" si="5"/>
        <v>0</v>
      </c>
      <c r="P59" s="381">
        <f t="shared" si="6"/>
        <v>0</v>
      </c>
      <c r="Q59" s="373">
        <f t="shared" si="38"/>
        <v>0</v>
      </c>
      <c r="R59" s="382">
        <f t="shared" si="38"/>
        <v>0</v>
      </c>
      <c r="S59" s="378">
        <f t="shared" si="38"/>
        <v>0</v>
      </c>
      <c r="T59" s="383">
        <f t="shared" si="8"/>
        <v>0</v>
      </c>
      <c r="U59" s="383"/>
      <c r="V59" s="401">
        <f t="shared" si="11"/>
        <v>34.084671</v>
      </c>
      <c r="W59" s="301">
        <f t="shared" si="25"/>
        <v>0</v>
      </c>
      <c r="X59" s="385" t="s">
        <v>96</v>
      </c>
      <c r="Y59" s="267" t="s">
        <v>35</v>
      </c>
      <c r="Z59" s="384">
        <v>52</v>
      </c>
    </row>
    <row r="60" spans="1:26" ht="10.5" customHeight="1">
      <c r="A60" s="64" t="s">
        <v>97</v>
      </c>
      <c r="B60" s="372"/>
      <c r="C60" s="373">
        <v>4.26</v>
      </c>
      <c r="D60" s="374">
        <f t="shared" si="41"/>
        <v>0.16771653543307086</v>
      </c>
      <c r="E60" s="373">
        <v>2.68</v>
      </c>
      <c r="F60" s="374">
        <f t="shared" si="39"/>
        <v>0.10551181102362206</v>
      </c>
      <c r="G60" s="373">
        <f t="shared" si="43"/>
        <v>2.4301671172782853</v>
      </c>
      <c r="H60" s="375">
        <f>G60/25.4</f>
        <v>9.5675870758987619E-2</v>
      </c>
      <c r="I60" s="376" t="str">
        <f t="shared" si="44"/>
        <v>c</v>
      </c>
      <c r="J60" s="377">
        <f t="shared" si="2"/>
        <v>4.1039737970128032</v>
      </c>
      <c r="K60" s="377">
        <v>1.47</v>
      </c>
      <c r="L60" s="373">
        <f t="shared" si="42"/>
        <v>0.62622</v>
      </c>
      <c r="M60" s="378">
        <f t="shared" si="40"/>
        <v>0.39395999999999998</v>
      </c>
      <c r="N60" s="379">
        <f t="shared" si="4"/>
        <v>24.758623362054497</v>
      </c>
      <c r="O60" s="380">
        <f t="shared" si="5"/>
        <v>10.558128000000002</v>
      </c>
      <c r="P60" s="381">
        <f t="shared" si="6"/>
        <v>12.599467999999993</v>
      </c>
      <c r="Q60" s="373">
        <f t="shared" si="38"/>
        <v>3.5909385201863007</v>
      </c>
      <c r="R60" s="382">
        <f t="shared" si="38"/>
        <v>1.5313286196018712</v>
      </c>
      <c r="S60" s="378">
        <f t="shared" si="38"/>
        <v>1.8274002683200976</v>
      </c>
      <c r="T60" s="383">
        <f t="shared" si="8"/>
        <v>0.17249115383212327</v>
      </c>
      <c r="U60" s="383">
        <v>0.17</v>
      </c>
      <c r="V60" s="401">
        <f t="shared" si="11"/>
        <v>5.5607159999999922</v>
      </c>
      <c r="W60" s="301">
        <f t="shared" si="25"/>
        <v>10.558128</v>
      </c>
      <c r="X60" s="385" t="s">
        <v>98</v>
      </c>
      <c r="Y60" s="267" t="s">
        <v>35</v>
      </c>
      <c r="Z60" s="384">
        <v>53</v>
      </c>
    </row>
    <row r="61" spans="1:26" ht="10.5" customHeight="1">
      <c r="A61" s="64" t="s">
        <v>99</v>
      </c>
      <c r="B61" s="372"/>
      <c r="C61" s="373">
        <v>3.31</v>
      </c>
      <c r="D61" s="374">
        <f t="shared" si="41"/>
        <v>0.13031496062992126</v>
      </c>
      <c r="E61" s="373"/>
      <c r="F61" s="374">
        <f t="shared" si="39"/>
        <v>0</v>
      </c>
      <c r="G61" s="373">
        <f t="shared" si="43"/>
        <v>0</v>
      </c>
      <c r="H61" s="375">
        <f>G61/25.4</f>
        <v>0</v>
      </c>
      <c r="I61" s="376" t="str">
        <f t="shared" si="44"/>
        <v/>
      </c>
      <c r="J61" s="377">
        <f t="shared" si="2"/>
        <v>0</v>
      </c>
      <c r="K61" s="377">
        <v>2.21</v>
      </c>
      <c r="L61" s="373">
        <f t="shared" si="42"/>
        <v>0.73150999999999999</v>
      </c>
      <c r="M61" s="378">
        <f t="shared" si="40"/>
        <v>0</v>
      </c>
      <c r="N61" s="379">
        <f t="shared" si="4"/>
        <v>0</v>
      </c>
      <c r="O61" s="380">
        <f t="shared" si="5"/>
        <v>0</v>
      </c>
      <c r="P61" s="381">
        <f t="shared" si="6"/>
        <v>0</v>
      </c>
      <c r="Q61" s="373">
        <f t="shared" si="38"/>
        <v>0</v>
      </c>
      <c r="R61" s="382">
        <f t="shared" si="38"/>
        <v>0</v>
      </c>
      <c r="S61" s="378">
        <f t="shared" si="38"/>
        <v>0</v>
      </c>
      <c r="T61" s="383">
        <f t="shared" si="8"/>
        <v>0</v>
      </c>
      <c r="U61" s="383"/>
      <c r="V61" s="401">
        <f t="shared" si="11"/>
        <v>24.212981000000003</v>
      </c>
      <c r="W61" s="301">
        <f t="shared" si="25"/>
        <v>0</v>
      </c>
      <c r="X61" s="385"/>
      <c r="Y61" s="267" t="s">
        <v>35</v>
      </c>
      <c r="Z61" s="384">
        <v>54</v>
      </c>
    </row>
    <row r="62" spans="1:26" ht="10.5" customHeight="1">
      <c r="A62" s="64" t="s">
        <v>100</v>
      </c>
      <c r="B62" s="372"/>
      <c r="C62" s="373">
        <v>3.339</v>
      </c>
      <c r="D62" s="374">
        <f t="shared" si="41"/>
        <v>0.13145669291338583</v>
      </c>
      <c r="E62" s="373">
        <v>2.1659999999999999</v>
      </c>
      <c r="F62" s="374">
        <f t="shared" ref="F62:F74" si="45">E62/25.4</f>
        <v>8.5275590551181099E-2</v>
      </c>
      <c r="G62" s="373">
        <f t="shared" si="43"/>
        <v>1.9495528655916516</v>
      </c>
      <c r="H62" s="375">
        <f t="shared" ref="H62:H93" si="46">G62/25.4</f>
        <v>7.6754049826442988E-2</v>
      </c>
      <c r="I62" s="374" t="str">
        <f t="shared" si="44"/>
        <v>c</v>
      </c>
      <c r="J62" s="377">
        <f t="shared" si="2"/>
        <v>3.2658917458944741</v>
      </c>
      <c r="K62" s="377">
        <v>2.218</v>
      </c>
      <c r="L62" s="373">
        <f t="shared" ref="L62:L74" si="47">C62*K62/10</f>
        <v>0.74059019999999998</v>
      </c>
      <c r="M62" s="378">
        <f t="shared" ref="M62:M74" si="48">E62*K62/10</f>
        <v>0.48041879999999998</v>
      </c>
      <c r="N62" s="379">
        <f t="shared" si="4"/>
        <v>23.657296451109875</v>
      </c>
      <c r="O62" s="380">
        <f t="shared" si="5"/>
        <v>10.405871207999999</v>
      </c>
      <c r="P62" s="381">
        <f t="shared" si="6"/>
        <v>10.853811834000002</v>
      </c>
      <c r="Q62" s="373">
        <f t="shared" si="38"/>
        <v>3.4312043875571812</v>
      </c>
      <c r="R62" s="382">
        <f t="shared" si="38"/>
        <v>1.5092456155770693</v>
      </c>
      <c r="S62" s="378">
        <f t="shared" si="38"/>
        <v>1.5742139793321008</v>
      </c>
      <c r="T62" s="383">
        <f t="shared" si="8"/>
        <v>0.13672829397130259</v>
      </c>
      <c r="U62" s="383"/>
      <c r="V62" s="401">
        <f t="shared" si="11"/>
        <v>3.9165643620000017</v>
      </c>
      <c r="W62" s="301">
        <f t="shared" si="25"/>
        <v>10.405871207999999</v>
      </c>
      <c r="X62" s="341"/>
      <c r="Y62" s="267" t="s">
        <v>37</v>
      </c>
      <c r="Z62" s="384">
        <v>55</v>
      </c>
    </row>
    <row r="63" spans="1:26" ht="10.5" customHeight="1">
      <c r="A63" s="64" t="s">
        <v>101</v>
      </c>
      <c r="B63" s="372"/>
      <c r="C63" s="373">
        <v>4.26</v>
      </c>
      <c r="D63" s="374">
        <f t="shared" si="41"/>
        <v>0.16771653543307086</v>
      </c>
      <c r="E63" s="373">
        <v>2.68</v>
      </c>
      <c r="F63" s="374">
        <f t="shared" si="45"/>
        <v>0.10551181102362206</v>
      </c>
      <c r="G63" s="373">
        <f t="shared" si="43"/>
        <v>2.4301671172782853</v>
      </c>
      <c r="H63" s="375">
        <f t="shared" si="46"/>
        <v>9.5675870758987619E-2</v>
      </c>
      <c r="I63" s="374" t="str">
        <f t="shared" si="44"/>
        <v>c</v>
      </c>
      <c r="J63" s="377">
        <f t="shared" si="2"/>
        <v>4.1039737970128032</v>
      </c>
      <c r="K63" s="377">
        <v>1.47</v>
      </c>
      <c r="L63" s="373">
        <f t="shared" si="47"/>
        <v>0.62622</v>
      </c>
      <c r="M63" s="378">
        <f t="shared" si="48"/>
        <v>0.39395999999999998</v>
      </c>
      <c r="N63" s="379">
        <f t="shared" si="4"/>
        <v>24.758623362054497</v>
      </c>
      <c r="O63" s="380">
        <f t="shared" si="5"/>
        <v>10.558128000000002</v>
      </c>
      <c r="P63" s="381">
        <f t="shared" si="6"/>
        <v>12.599467999999993</v>
      </c>
      <c r="Q63" s="373">
        <f t="shared" si="38"/>
        <v>3.5909385201863007</v>
      </c>
      <c r="R63" s="382">
        <f t="shared" si="38"/>
        <v>1.5313286196018712</v>
      </c>
      <c r="S63" s="378">
        <f t="shared" si="38"/>
        <v>1.8274002683200976</v>
      </c>
      <c r="T63" s="383">
        <f t="shared" si="8"/>
        <v>0.17249115383212327</v>
      </c>
      <c r="U63" s="383"/>
      <c r="V63" s="401">
        <f t="shared" si="11"/>
        <v>5.5607159999999922</v>
      </c>
      <c r="W63" s="301">
        <f t="shared" si="25"/>
        <v>10.558128</v>
      </c>
      <c r="X63" s="341"/>
      <c r="Y63" s="267" t="s">
        <v>57</v>
      </c>
      <c r="Z63" s="384">
        <v>56</v>
      </c>
    </row>
    <row r="64" spans="1:26" ht="10.5" customHeight="1">
      <c r="A64" s="64" t="s">
        <v>102</v>
      </c>
      <c r="B64" s="372"/>
      <c r="C64" s="373">
        <v>2.3650000000000002</v>
      </c>
      <c r="D64" s="374">
        <f t="shared" si="41"/>
        <v>9.3110236220472459E-2</v>
      </c>
      <c r="E64" s="373">
        <v>1.06</v>
      </c>
      <c r="F64" s="374">
        <f t="shared" si="45"/>
        <v>4.1732283464566935E-2</v>
      </c>
      <c r="G64" s="373">
        <f t="shared" si="43"/>
        <v>0.99437556180061104</v>
      </c>
      <c r="H64" s="375">
        <f t="shared" si="46"/>
        <v>3.9148644165378388E-2</v>
      </c>
      <c r="I64" s="376" t="str">
        <f t="shared" si="44"/>
        <v>c</v>
      </c>
      <c r="J64" s="377">
        <f t="shared" si="2"/>
        <v>1.7573681969230153</v>
      </c>
      <c r="K64" s="377">
        <v>9.7029999999999994</v>
      </c>
      <c r="L64" s="373">
        <f t="shared" si="47"/>
        <v>2.2947595000000001</v>
      </c>
      <c r="M64" s="378">
        <f t="shared" si="48"/>
        <v>1.028518</v>
      </c>
      <c r="N64" s="379">
        <f t="shared" si="4"/>
        <v>29.966191930636235</v>
      </c>
      <c r="O64" s="380">
        <f t="shared" si="5"/>
        <v>10.902290800000001</v>
      </c>
      <c r="P64" s="381">
        <f t="shared" si="6"/>
        <v>39.734674441666677</v>
      </c>
      <c r="Q64" s="373">
        <f t="shared" si="38"/>
        <v>4.346233283387539</v>
      </c>
      <c r="R64" s="382">
        <f t="shared" si="38"/>
        <v>1.5812452663258278</v>
      </c>
      <c r="S64" s="378">
        <f t="shared" si="38"/>
        <v>5.7630333865138947</v>
      </c>
      <c r="T64" s="383">
        <f t="shared" si="8"/>
        <v>0.37430712867410582</v>
      </c>
      <c r="U64" s="383"/>
      <c r="V64" s="401">
        <f t="shared" si="11"/>
        <v>32.466480575000006</v>
      </c>
      <c r="W64" s="301">
        <f t="shared" si="25"/>
        <v>10.902290800000001</v>
      </c>
      <c r="X64" s="341"/>
      <c r="Y64" s="267" t="s">
        <v>37</v>
      </c>
      <c r="Z64" s="384">
        <v>57</v>
      </c>
    </row>
    <row r="65" spans="1:26" ht="10.5" customHeight="1">
      <c r="A65" s="64" t="s">
        <v>103</v>
      </c>
      <c r="B65" s="372">
        <v>28.5</v>
      </c>
      <c r="C65" s="373">
        <v>0.96699999999999997</v>
      </c>
      <c r="D65" s="374">
        <f t="shared" si="41"/>
        <v>3.8070866141732287E-2</v>
      </c>
      <c r="E65" s="373"/>
      <c r="F65" s="374">
        <f t="shared" si="45"/>
        <v>0</v>
      </c>
      <c r="G65" s="373">
        <f t="shared" si="43"/>
        <v>0</v>
      </c>
      <c r="H65" s="375">
        <f t="shared" si="46"/>
        <v>0</v>
      </c>
      <c r="I65" s="376" t="str">
        <f t="shared" si="44"/>
        <v/>
      </c>
      <c r="J65" s="377">
        <f t="shared" si="2"/>
        <v>0</v>
      </c>
      <c r="K65" s="377">
        <v>1.88</v>
      </c>
      <c r="L65" s="373">
        <f t="shared" si="47"/>
        <v>0.18179599999999999</v>
      </c>
      <c r="M65" s="378">
        <f t="shared" si="48"/>
        <v>0</v>
      </c>
      <c r="N65" s="379">
        <f t="shared" si="4"/>
        <v>0</v>
      </c>
      <c r="O65" s="380">
        <f t="shared" si="5"/>
        <v>0</v>
      </c>
      <c r="P65" s="381">
        <f t="shared" si="6"/>
        <v>0</v>
      </c>
      <c r="Q65" s="373">
        <f t="shared" si="38"/>
        <v>0</v>
      </c>
      <c r="R65" s="382">
        <f t="shared" si="38"/>
        <v>0</v>
      </c>
      <c r="S65" s="378">
        <f t="shared" si="38"/>
        <v>0</v>
      </c>
      <c r="T65" s="383">
        <f t="shared" si="8"/>
        <v>0</v>
      </c>
      <c r="U65" s="383"/>
      <c r="V65" s="401">
        <f t="shared" si="11"/>
        <v>1.7579673199999999</v>
      </c>
      <c r="W65" s="301">
        <f t="shared" si="25"/>
        <v>0</v>
      </c>
      <c r="X65" s="341"/>
      <c r="Y65" s="267" t="s">
        <v>39</v>
      </c>
      <c r="Z65" s="384">
        <v>58</v>
      </c>
    </row>
    <row r="66" spans="1:26" ht="10.5" customHeight="1">
      <c r="A66" s="64" t="s">
        <v>104</v>
      </c>
      <c r="B66" s="372"/>
      <c r="C66" s="373">
        <v>6.65</v>
      </c>
      <c r="D66" s="374">
        <f t="shared" si="41"/>
        <v>0.26181102362204728</v>
      </c>
      <c r="E66" s="373">
        <v>4.03</v>
      </c>
      <c r="F66" s="374">
        <f t="shared" si="45"/>
        <v>0.15866141732283467</v>
      </c>
      <c r="G66" s="373">
        <f t="shared" si="43"/>
        <v>3.680813055673307</v>
      </c>
      <c r="H66" s="375">
        <f t="shared" si="46"/>
        <v>0.14491389982965777</v>
      </c>
      <c r="I66" s="376" t="str">
        <f t="shared" si="44"/>
        <v>c</v>
      </c>
      <c r="J66" s="377">
        <f t="shared" si="2"/>
        <v>6.2686730218055597</v>
      </c>
      <c r="K66" s="377">
        <v>7</v>
      </c>
      <c r="L66" s="373">
        <f t="shared" si="47"/>
        <v>4.6550000000000002</v>
      </c>
      <c r="M66" s="378">
        <f t="shared" si="48"/>
        <v>2.8210000000000002</v>
      </c>
      <c r="N66" s="379">
        <f t="shared" si="4"/>
        <v>275.07383018018993</v>
      </c>
      <c r="O66" s="380">
        <f t="shared" si="5"/>
        <v>113.68630000000002</v>
      </c>
      <c r="P66" s="381">
        <f t="shared" si="6"/>
        <v>157.97576666666666</v>
      </c>
      <c r="Q66" s="373">
        <f t="shared" si="38"/>
        <v>39.896128239630144</v>
      </c>
      <c r="R66" s="382">
        <f t="shared" si="38"/>
        <v>16.48882120453969</v>
      </c>
      <c r="S66" s="378">
        <f t="shared" si="38"/>
        <v>22.912472049989724</v>
      </c>
      <c r="T66" s="383">
        <f t="shared" si="8"/>
        <v>0.20979322125968486</v>
      </c>
      <c r="U66" s="383"/>
      <c r="V66" s="401">
        <f t="shared" si="11"/>
        <v>82.184899999999971</v>
      </c>
      <c r="W66" s="301">
        <f t="shared" si="25"/>
        <v>113.68630000000002</v>
      </c>
      <c r="X66" s="341"/>
      <c r="Y66" s="267" t="s">
        <v>57</v>
      </c>
      <c r="Z66" s="384">
        <v>59</v>
      </c>
    </row>
    <row r="67" spans="1:26" ht="10.5" customHeight="1">
      <c r="A67" s="64" t="s">
        <v>105</v>
      </c>
      <c r="B67" s="372">
        <v>20</v>
      </c>
      <c r="C67" s="373">
        <v>3.48</v>
      </c>
      <c r="D67" s="374">
        <f t="shared" si="41"/>
        <v>0.13700787401574804</v>
      </c>
      <c r="E67" s="373">
        <v>3.42</v>
      </c>
      <c r="F67" s="374">
        <f t="shared" si="45"/>
        <v>0.13464566929133859</v>
      </c>
      <c r="G67" s="373">
        <f t="shared" si="43"/>
        <v>3.8981169421487607</v>
      </c>
      <c r="H67" s="375">
        <f t="shared" si="46"/>
        <v>0.15346917095073861</v>
      </c>
      <c r="I67" s="376"/>
      <c r="J67" s="377" t="e">
        <f t="shared" si="2"/>
        <v>#NUM!</v>
      </c>
      <c r="K67" s="377">
        <v>2.5</v>
      </c>
      <c r="L67" s="373">
        <f t="shared" si="47"/>
        <v>0.86999999999999988</v>
      </c>
      <c r="M67" s="378">
        <f t="shared" si="48"/>
        <v>0.85500000000000009</v>
      </c>
      <c r="N67" s="379">
        <f t="shared" si="4"/>
        <v>-738.39881739130283</v>
      </c>
      <c r="O67" s="380">
        <f t="shared" si="5"/>
        <v>29.240999999999996</v>
      </c>
      <c r="P67" s="381">
        <f t="shared" si="6"/>
        <v>-8.711999999999998</v>
      </c>
      <c r="Q67" s="373">
        <f t="shared" si="38"/>
        <v>-107.09580730139639</v>
      </c>
      <c r="R67" s="382">
        <f t="shared" si="38"/>
        <v>4.2410529750897412</v>
      </c>
      <c r="S67" s="378">
        <f t="shared" si="38"/>
        <v>-1.2635701076906338</v>
      </c>
      <c r="T67" s="383">
        <f t="shared" si="8"/>
        <v>-13.626086956521714</v>
      </c>
      <c r="U67" s="383"/>
      <c r="V67" s="401">
        <f t="shared" si="11"/>
        <v>-28.205999999999992</v>
      </c>
      <c r="W67" s="301">
        <f t="shared" si="25"/>
        <v>29.241000000000003</v>
      </c>
      <c r="X67" s="341"/>
      <c r="Y67" s="267" t="s">
        <v>32</v>
      </c>
      <c r="Z67" s="384">
        <v>60</v>
      </c>
    </row>
    <row r="68" spans="1:26" ht="10.5" customHeight="1">
      <c r="A68" s="64" t="s">
        <v>106</v>
      </c>
      <c r="B68" s="372"/>
      <c r="C68" s="373">
        <v>6.17</v>
      </c>
      <c r="D68" s="374">
        <f t="shared" si="41"/>
        <v>0.24291338582677166</v>
      </c>
      <c r="E68" s="373"/>
      <c r="F68" s="374">
        <f t="shared" si="45"/>
        <v>0</v>
      </c>
      <c r="G68" s="373">
        <f t="shared" si="43"/>
        <v>0</v>
      </c>
      <c r="H68" s="375">
        <f t="shared" si="46"/>
        <v>0</v>
      </c>
      <c r="I68" s="376"/>
      <c r="J68" s="377">
        <f t="shared" si="2"/>
        <v>0</v>
      </c>
      <c r="K68" s="377">
        <v>8.9</v>
      </c>
      <c r="L68" s="373">
        <f t="shared" si="47"/>
        <v>5.4913000000000007</v>
      </c>
      <c r="M68" s="378">
        <f t="shared" si="48"/>
        <v>0</v>
      </c>
      <c r="N68" s="379">
        <f t="shared" si="4"/>
        <v>0</v>
      </c>
      <c r="O68" s="380">
        <f t="shared" si="5"/>
        <v>0</v>
      </c>
      <c r="P68" s="381">
        <f t="shared" si="6"/>
        <v>0</v>
      </c>
      <c r="Q68" s="373">
        <f t="shared" ref="Q68:S87" si="49">N68/6.89475</f>
        <v>0</v>
      </c>
      <c r="R68" s="382">
        <f t="shared" si="49"/>
        <v>0</v>
      </c>
      <c r="S68" s="378">
        <f t="shared" si="49"/>
        <v>0</v>
      </c>
      <c r="T68" s="383">
        <f t="shared" si="8"/>
        <v>0</v>
      </c>
      <c r="U68" s="383"/>
      <c r="V68" s="401">
        <f t="shared" si="11"/>
        <v>338.81321000000003</v>
      </c>
      <c r="W68" s="301">
        <f t="shared" si="25"/>
        <v>0</v>
      </c>
      <c r="X68" s="341"/>
      <c r="Y68" s="267"/>
      <c r="Z68" s="384">
        <v>61</v>
      </c>
    </row>
    <row r="69" spans="1:26" ht="10.5" customHeight="1">
      <c r="A69" s="64" t="s">
        <v>107</v>
      </c>
      <c r="B69" s="372"/>
      <c r="C69" s="373">
        <v>4.92</v>
      </c>
      <c r="D69" s="374">
        <f t="shared" si="41"/>
        <v>0.19370078740157481</v>
      </c>
      <c r="E69" s="373">
        <v>2.1</v>
      </c>
      <c r="F69" s="374">
        <f t="shared" si="45"/>
        <v>8.2677165354330714E-2</v>
      </c>
      <c r="G69" s="373">
        <f t="shared" si="43"/>
        <v>1.9739257464641173</v>
      </c>
      <c r="H69" s="375">
        <f t="shared" si="46"/>
        <v>7.7713612065516441E-2</v>
      </c>
      <c r="I69" s="376" t="str">
        <f>IF(G69=0,"","c")</f>
        <v>c</v>
      </c>
      <c r="J69" s="377">
        <f t="shared" si="2"/>
        <v>3.4996562842684482</v>
      </c>
      <c r="K69" s="377">
        <v>8.57</v>
      </c>
      <c r="L69" s="373">
        <f t="shared" si="47"/>
        <v>4.2164400000000004</v>
      </c>
      <c r="M69" s="378">
        <f t="shared" si="48"/>
        <v>1.7997000000000001</v>
      </c>
      <c r="N69" s="379">
        <f t="shared" si="4"/>
        <v>104.96188150572837</v>
      </c>
      <c r="O69" s="380">
        <f t="shared" si="5"/>
        <v>37.793700000000001</v>
      </c>
      <c r="P69" s="381">
        <f t="shared" si="6"/>
        <v>157.05724799999999</v>
      </c>
      <c r="Q69" s="373">
        <f t="shared" si="49"/>
        <v>15.223449944628648</v>
      </c>
      <c r="R69" s="382">
        <f t="shared" si="49"/>
        <v>5.4815185467203307</v>
      </c>
      <c r="S69" s="378">
        <f t="shared" si="49"/>
        <v>22.779252039595342</v>
      </c>
      <c r="T69" s="383">
        <f t="shared" si="8"/>
        <v>0.38861611202036728</v>
      </c>
      <c r="U69" s="383">
        <v>0.39</v>
      </c>
      <c r="V69" s="401">
        <f t="shared" si="11"/>
        <v>131.861448</v>
      </c>
      <c r="W69" s="301">
        <f t="shared" si="25"/>
        <v>37.793700000000001</v>
      </c>
      <c r="X69" s="385" t="s">
        <v>7</v>
      </c>
      <c r="Y69" s="267"/>
      <c r="Z69" s="384">
        <v>62</v>
      </c>
    </row>
    <row r="70" spans="1:26" ht="10.5" customHeight="1">
      <c r="A70" s="64" t="s">
        <v>108</v>
      </c>
      <c r="B70" s="372"/>
      <c r="C70" s="373">
        <v>6.17</v>
      </c>
      <c r="D70" s="374">
        <v>0.19</v>
      </c>
      <c r="E70" s="373"/>
      <c r="F70" s="374">
        <f t="shared" si="45"/>
        <v>0</v>
      </c>
      <c r="G70" s="373">
        <f>IF(T70=0,0,(0.87+1.12*T70)*E70/(1+T70))</f>
        <v>0</v>
      </c>
      <c r="H70" s="375">
        <f t="shared" si="46"/>
        <v>0</v>
      </c>
      <c r="I70" s="376" t="str">
        <f>IF(G70=0,"","c")</f>
        <v/>
      </c>
      <c r="J70" s="377">
        <f t="shared" si="2"/>
        <v>0</v>
      </c>
      <c r="K70" s="377">
        <v>3</v>
      </c>
      <c r="L70" s="373">
        <f t="shared" si="47"/>
        <v>1.8509999999999998</v>
      </c>
      <c r="M70" s="378">
        <f t="shared" si="48"/>
        <v>0</v>
      </c>
      <c r="N70" s="379">
        <f t="shared" si="4"/>
        <v>0</v>
      </c>
      <c r="O70" s="380">
        <f t="shared" si="5"/>
        <v>0</v>
      </c>
      <c r="P70" s="381">
        <f t="shared" si="6"/>
        <v>0</v>
      </c>
      <c r="Q70" s="373">
        <f t="shared" si="49"/>
        <v>0</v>
      </c>
      <c r="R70" s="382">
        <f t="shared" si="49"/>
        <v>0</v>
      </c>
      <c r="S70" s="378">
        <f t="shared" si="49"/>
        <v>0</v>
      </c>
      <c r="T70" s="383">
        <f t="shared" si="8"/>
        <v>0</v>
      </c>
      <c r="U70" s="383"/>
      <c r="V70" s="401">
        <f t="shared" si="11"/>
        <v>114.2067</v>
      </c>
      <c r="W70" s="301">
        <f t="shared" si="25"/>
        <v>0</v>
      </c>
      <c r="X70" s="341"/>
      <c r="Y70" s="267" t="s">
        <v>80</v>
      </c>
      <c r="Z70" s="384">
        <v>63</v>
      </c>
    </row>
    <row r="71" spans="1:26" ht="10.5" customHeight="1">
      <c r="A71" s="64" t="s">
        <v>108</v>
      </c>
      <c r="B71" s="372"/>
      <c r="C71" s="373">
        <v>3.1</v>
      </c>
      <c r="D71" s="374">
        <f t="shared" ref="D71:D81" si="50">C71/25.4</f>
        <v>0.12204724409448819</v>
      </c>
      <c r="E71" s="373"/>
      <c r="F71" s="374">
        <f t="shared" si="45"/>
        <v>0</v>
      </c>
      <c r="G71" s="373">
        <f>IF(T71=0,0,(0.87+1.12*T71)*E71/(1+T71))</f>
        <v>0</v>
      </c>
      <c r="H71" s="375">
        <f t="shared" si="46"/>
        <v>0</v>
      </c>
      <c r="I71" s="376" t="str">
        <f>IF(G71=0,"","c")</f>
        <v/>
      </c>
      <c r="J71" s="377">
        <f t="shared" si="2"/>
        <v>0</v>
      </c>
      <c r="K71" s="377">
        <v>2.6</v>
      </c>
      <c r="L71" s="373">
        <f t="shared" si="47"/>
        <v>0.80600000000000005</v>
      </c>
      <c r="M71" s="378">
        <f t="shared" si="48"/>
        <v>0</v>
      </c>
      <c r="N71" s="379">
        <f t="shared" si="4"/>
        <v>0</v>
      </c>
      <c r="O71" s="380">
        <f t="shared" si="5"/>
        <v>0</v>
      </c>
      <c r="P71" s="381">
        <f t="shared" si="6"/>
        <v>0</v>
      </c>
      <c r="Q71" s="373">
        <f t="shared" si="49"/>
        <v>0</v>
      </c>
      <c r="R71" s="382">
        <f t="shared" si="49"/>
        <v>0</v>
      </c>
      <c r="S71" s="378">
        <f t="shared" si="49"/>
        <v>0</v>
      </c>
      <c r="T71" s="383">
        <f t="shared" si="8"/>
        <v>0</v>
      </c>
      <c r="U71" s="383"/>
      <c r="V71" s="401">
        <f t="shared" si="11"/>
        <v>24.986000000000004</v>
      </c>
      <c r="W71" s="301">
        <f t="shared" si="25"/>
        <v>0</v>
      </c>
      <c r="X71" s="385"/>
      <c r="Y71" s="267" t="s">
        <v>109</v>
      </c>
      <c r="Z71" s="384">
        <v>64</v>
      </c>
    </row>
    <row r="72" spans="1:26" ht="10.5" customHeight="1">
      <c r="A72" s="64" t="s">
        <v>110</v>
      </c>
      <c r="B72" s="372">
        <v>20</v>
      </c>
      <c r="C72" s="373">
        <v>5.24</v>
      </c>
      <c r="D72" s="374">
        <f t="shared" si="50"/>
        <v>0.20629921259842521</v>
      </c>
      <c r="E72" s="373">
        <v>2.64</v>
      </c>
      <c r="F72" s="374">
        <f t="shared" si="45"/>
        <v>0.10393700787401576</v>
      </c>
      <c r="G72" s="373">
        <f>IF(T72=0,0,(0.87+1.12*T72)*E72/(1+T72))</f>
        <v>2.4605258874306353</v>
      </c>
      <c r="H72" s="375">
        <f t="shared" si="46"/>
        <v>9.6871097930339975E-2</v>
      </c>
      <c r="I72" s="376" t="str">
        <f>IF(G72=0,"","c")</f>
        <v>c</v>
      </c>
      <c r="J72" s="377">
        <f t="shared" ref="J72:J135" si="51">IF(T72=0,0,C72*SQRT((1+T72)*(1-2*T72)/(1-T72)))</f>
        <v>4.3055643229439973</v>
      </c>
      <c r="K72" s="377">
        <v>8.8800000000000008</v>
      </c>
      <c r="L72" s="373">
        <f t="shared" si="47"/>
        <v>4.6531200000000004</v>
      </c>
      <c r="M72" s="378">
        <f t="shared" si="48"/>
        <v>2.3443200000000006</v>
      </c>
      <c r="N72" s="379">
        <f t="shared" ref="N72:N135" si="52">IF(T72=0,0,C72*C72*K72*(1+T72)*(1-2*T72)/(1-T72))</f>
        <v>164.61641115439286</v>
      </c>
      <c r="O72" s="380">
        <f t="shared" ref="O72:O135" si="53">E72*E72*K72</f>
        <v>61.890048000000014</v>
      </c>
      <c r="P72" s="381">
        <f t="shared" ref="P72:P135" si="54">IF(T72=0,0,N72/(3*(1-2*T72)))</f>
        <v>161.30342400000006</v>
      </c>
      <c r="Q72" s="373">
        <f t="shared" si="49"/>
        <v>23.875617122360183</v>
      </c>
      <c r="R72" s="382">
        <f t="shared" si="49"/>
        <v>8.9764020450342663</v>
      </c>
      <c r="S72" s="378">
        <f t="shared" si="49"/>
        <v>23.395108452083115</v>
      </c>
      <c r="T72" s="383">
        <f t="shared" ref="T72:T135" si="55">IF(E72&gt;0,(1-2*((E72/C72)^2))/(2-2*((E72/C72)^2)),0)</f>
        <v>0.32991019133151117</v>
      </c>
      <c r="U72" s="383"/>
      <c r="V72" s="401">
        <f t="shared" si="11"/>
        <v>120.04339200000003</v>
      </c>
      <c r="W72" s="301">
        <f t="shared" si="25"/>
        <v>61.890048000000014</v>
      </c>
      <c r="X72" s="341"/>
      <c r="Y72" s="267" t="s">
        <v>75</v>
      </c>
      <c r="Z72" s="384">
        <v>65</v>
      </c>
    </row>
    <row r="73" spans="1:26" ht="10.5" customHeight="1">
      <c r="A73" s="64" t="s">
        <v>111</v>
      </c>
      <c r="B73" s="372">
        <v>20</v>
      </c>
      <c r="C73" s="373">
        <v>4.66</v>
      </c>
      <c r="D73" s="374">
        <f t="shared" si="50"/>
        <v>0.18346456692913388</v>
      </c>
      <c r="E73" s="373">
        <v>2.2599999999999998</v>
      </c>
      <c r="F73" s="374">
        <f t="shared" si="45"/>
        <v>8.8976377952755897E-2</v>
      </c>
      <c r="G73" s="373">
        <v>1.93</v>
      </c>
      <c r="H73" s="375">
        <f t="shared" si="46"/>
        <v>7.5984251968503932E-2</v>
      </c>
      <c r="I73" s="376"/>
      <c r="J73" s="377">
        <f t="shared" si="51"/>
        <v>3.7083710946097592</v>
      </c>
      <c r="K73" s="377">
        <v>8.93</v>
      </c>
      <c r="L73" s="373">
        <f t="shared" si="47"/>
        <v>4.1613799999999994</v>
      </c>
      <c r="M73" s="378">
        <f t="shared" si="48"/>
        <v>2.0181800000000001</v>
      </c>
      <c r="N73" s="379">
        <f t="shared" si="52"/>
        <v>122.80550444576104</v>
      </c>
      <c r="O73" s="380">
        <f t="shared" si="53"/>
        <v>45.610867999999989</v>
      </c>
      <c r="P73" s="381">
        <f t="shared" si="54"/>
        <v>133.10581733333333</v>
      </c>
      <c r="Q73" s="373">
        <f t="shared" si="49"/>
        <v>17.811451386310026</v>
      </c>
      <c r="R73" s="382">
        <f t="shared" si="49"/>
        <v>6.6153041081982655</v>
      </c>
      <c r="S73" s="378">
        <f t="shared" si="49"/>
        <v>19.305387045699021</v>
      </c>
      <c r="T73" s="383">
        <f t="shared" si="55"/>
        <v>0.34623073217726402</v>
      </c>
      <c r="U73" s="383"/>
      <c r="V73" s="401">
        <f t="shared" ref="V73:V136" si="56">K73*(C73*C73-2*E73*E73)</f>
        <v>102.69857200000004</v>
      </c>
      <c r="W73" s="301">
        <f t="shared" si="25"/>
        <v>45.610867999999996</v>
      </c>
      <c r="X73" s="341"/>
      <c r="Y73" s="267" t="s">
        <v>32</v>
      </c>
      <c r="Z73" s="384">
        <v>66</v>
      </c>
    </row>
    <row r="74" spans="1:26" ht="10.5" customHeight="1">
      <c r="A74" s="64" t="s">
        <v>112</v>
      </c>
      <c r="B74" s="372"/>
      <c r="C74" s="373">
        <v>5.01</v>
      </c>
      <c r="D74" s="374">
        <f t="shared" si="50"/>
        <v>0.19724409448818897</v>
      </c>
      <c r="E74" s="373">
        <v>2.27</v>
      </c>
      <c r="F74" s="374">
        <f t="shared" si="45"/>
        <v>8.9370078740157483E-2</v>
      </c>
      <c r="G74" s="373">
        <f>IF(T74=0,0,(0.87+1.12*T74)*E74/(1+T74))</f>
        <v>2.1284191959216443</v>
      </c>
      <c r="H74" s="375">
        <f t="shared" si="46"/>
        <v>8.3796031335497817E-2</v>
      </c>
      <c r="I74" s="376" t="str">
        <f>IF(G74=0,"","c")</f>
        <v>c</v>
      </c>
      <c r="J74" s="377">
        <f t="shared" si="51"/>
        <v>3.7586655727910325</v>
      </c>
      <c r="K74" s="377">
        <v>8.93</v>
      </c>
      <c r="L74" s="373">
        <f t="shared" si="47"/>
        <v>4.4739300000000002</v>
      </c>
      <c r="M74" s="378">
        <f t="shared" si="48"/>
        <v>2.02711</v>
      </c>
      <c r="N74" s="379">
        <f t="shared" si="52"/>
        <v>126.15917231059493</v>
      </c>
      <c r="O74" s="380">
        <f t="shared" si="53"/>
        <v>46.015397</v>
      </c>
      <c r="P74" s="381">
        <f t="shared" si="54"/>
        <v>162.79003033333331</v>
      </c>
      <c r="Q74" s="373">
        <f t="shared" si="49"/>
        <v>18.297860301039911</v>
      </c>
      <c r="R74" s="382">
        <f t="shared" si="49"/>
        <v>6.6739761412669054</v>
      </c>
      <c r="S74" s="378">
        <f t="shared" si="49"/>
        <v>23.610722699638611</v>
      </c>
      <c r="T74" s="383">
        <f t="shared" si="55"/>
        <v>0.37083650838212884</v>
      </c>
      <c r="U74" s="383">
        <v>0.37</v>
      </c>
      <c r="V74" s="401">
        <f t="shared" si="56"/>
        <v>132.11309899999998</v>
      </c>
      <c r="W74" s="301">
        <f t="shared" si="25"/>
        <v>46.015397</v>
      </c>
      <c r="X74" s="385"/>
      <c r="Y74" s="267" t="s">
        <v>43</v>
      </c>
      <c r="Z74" s="384">
        <v>67</v>
      </c>
    </row>
    <row r="75" spans="1:26" ht="10.5" customHeight="1">
      <c r="A75" s="64" t="s">
        <v>113</v>
      </c>
      <c r="B75" s="372">
        <v>20</v>
      </c>
      <c r="C75" s="373">
        <v>0.5</v>
      </c>
      <c r="D75" s="374">
        <f t="shared" si="50"/>
        <v>1.968503937007874E-2</v>
      </c>
      <c r="E75" s="373"/>
      <c r="F75" s="374"/>
      <c r="G75" s="373">
        <f>IF(T75=0,0,(0.87+1.12*T75)*E75/(1+T75))</f>
        <v>0</v>
      </c>
      <c r="H75" s="375">
        <f t="shared" si="46"/>
        <v>0</v>
      </c>
      <c r="I75" s="376" t="str">
        <f>IF(G75=0,"","c")</f>
        <v/>
      </c>
      <c r="J75" s="377">
        <f t="shared" si="51"/>
        <v>0</v>
      </c>
      <c r="K75" s="377"/>
      <c r="L75" s="373"/>
      <c r="M75" s="378"/>
      <c r="N75" s="379">
        <f t="shared" si="52"/>
        <v>0</v>
      </c>
      <c r="O75" s="380">
        <f t="shared" si="53"/>
        <v>0</v>
      </c>
      <c r="P75" s="381">
        <f t="shared" si="54"/>
        <v>0</v>
      </c>
      <c r="Q75" s="373">
        <f t="shared" si="49"/>
        <v>0</v>
      </c>
      <c r="R75" s="382">
        <f t="shared" si="49"/>
        <v>0</v>
      </c>
      <c r="S75" s="378">
        <f t="shared" si="49"/>
        <v>0</v>
      </c>
      <c r="T75" s="383">
        <f t="shared" si="55"/>
        <v>0</v>
      </c>
      <c r="U75" s="383"/>
      <c r="V75" s="401">
        <f t="shared" si="56"/>
        <v>0</v>
      </c>
      <c r="W75" s="301">
        <f t="shared" si="25"/>
        <v>0</v>
      </c>
      <c r="X75" s="341"/>
      <c r="Y75" s="267" t="s">
        <v>32</v>
      </c>
      <c r="Z75" s="384">
        <v>68</v>
      </c>
    </row>
    <row r="76" spans="1:26" ht="10.5" customHeight="1">
      <c r="A76" s="64" t="s">
        <v>114</v>
      </c>
      <c r="B76" s="372"/>
      <c r="C76" s="373">
        <v>6.32</v>
      </c>
      <c r="D76" s="374">
        <f t="shared" si="50"/>
        <v>0.2488188976377953</v>
      </c>
      <c r="E76" s="373">
        <v>3.13</v>
      </c>
      <c r="F76" s="374">
        <f t="shared" ref="F76:F82" si="57">E76/25.4</f>
        <v>0.12322834645669292</v>
      </c>
      <c r="G76" s="373">
        <f t="shared" ref="G76:G94" si="58">IF(T76=0,0,(0.87+1.12*T76)*E76/(1+T76))</f>
        <v>2.9205560823714398</v>
      </c>
      <c r="H76" s="375">
        <f t="shared" si="46"/>
        <v>0.11498252292800945</v>
      </c>
      <c r="I76" s="374" t="str">
        <f t="shared" ref="I76:I94" si="59">IF(G76=0,"","c")</f>
        <v>c</v>
      </c>
      <c r="J76" s="377">
        <f t="shared" si="51"/>
        <v>5.1192610240657732</v>
      </c>
      <c r="K76" s="377">
        <v>2.79</v>
      </c>
      <c r="L76" s="373">
        <f t="shared" ref="L76:L107" si="60">C76*K76/10</f>
        <v>1.76328</v>
      </c>
      <c r="M76" s="378">
        <f>E76*K76/10</f>
        <v>0.87326999999999999</v>
      </c>
      <c r="N76" s="379">
        <f t="shared" si="52"/>
        <v>73.117065276727871</v>
      </c>
      <c r="O76" s="380">
        <f t="shared" si="53"/>
        <v>27.333350999999997</v>
      </c>
      <c r="P76" s="381">
        <f t="shared" si="54"/>
        <v>74.994828000000027</v>
      </c>
      <c r="Q76" s="373">
        <f t="shared" si="49"/>
        <v>10.604744954744968</v>
      </c>
      <c r="R76" s="382">
        <f t="shared" si="49"/>
        <v>3.9643715870771232</v>
      </c>
      <c r="S76" s="378">
        <f t="shared" si="49"/>
        <v>10.877091700206682</v>
      </c>
      <c r="T76" s="383">
        <f t="shared" si="55"/>
        <v>0.33750642716159962</v>
      </c>
      <c r="U76" s="383">
        <v>0.34</v>
      </c>
      <c r="V76" s="401">
        <f t="shared" si="56"/>
        <v>56.772594000000026</v>
      </c>
      <c r="W76" s="301">
        <f t="shared" si="25"/>
        <v>27.333350999999997</v>
      </c>
      <c r="X76" s="385"/>
      <c r="Y76" s="267" t="s">
        <v>43</v>
      </c>
      <c r="Z76" s="384">
        <v>69</v>
      </c>
    </row>
    <row r="77" spans="1:26" ht="10.5" customHeight="1">
      <c r="A77" s="64" t="s">
        <v>115</v>
      </c>
      <c r="B77" s="372"/>
      <c r="C77" s="373">
        <v>1.49</v>
      </c>
      <c r="D77" s="374">
        <f t="shared" si="50"/>
        <v>5.8661417322834648E-2</v>
      </c>
      <c r="E77" s="373"/>
      <c r="F77" s="374">
        <f t="shared" si="57"/>
        <v>0</v>
      </c>
      <c r="G77" s="373">
        <f t="shared" si="58"/>
        <v>0</v>
      </c>
      <c r="H77" s="375">
        <f t="shared" si="46"/>
        <v>0</v>
      </c>
      <c r="I77" s="376" t="str">
        <f t="shared" si="59"/>
        <v/>
      </c>
      <c r="J77" s="377">
        <f t="shared" si="51"/>
        <v>0</v>
      </c>
      <c r="K77" s="377">
        <v>1.68</v>
      </c>
      <c r="L77" s="373">
        <f t="shared" si="60"/>
        <v>0.25031999999999999</v>
      </c>
      <c r="M77" s="378">
        <f>E77*K77/10</f>
        <v>0</v>
      </c>
      <c r="N77" s="379">
        <f t="shared" si="52"/>
        <v>0</v>
      </c>
      <c r="O77" s="380">
        <f t="shared" si="53"/>
        <v>0</v>
      </c>
      <c r="P77" s="381">
        <f t="shared" si="54"/>
        <v>0</v>
      </c>
      <c r="Q77" s="373">
        <f t="shared" si="49"/>
        <v>0</v>
      </c>
      <c r="R77" s="382">
        <f t="shared" si="49"/>
        <v>0</v>
      </c>
      <c r="S77" s="378">
        <f t="shared" si="49"/>
        <v>0</v>
      </c>
      <c r="T77" s="383">
        <f t="shared" si="55"/>
        <v>0</v>
      </c>
      <c r="U77" s="383"/>
      <c r="V77" s="401">
        <f t="shared" si="56"/>
        <v>3.729768</v>
      </c>
      <c r="W77" s="301">
        <f t="shared" si="25"/>
        <v>0</v>
      </c>
      <c r="X77" s="385" t="s">
        <v>116</v>
      </c>
      <c r="Y77" s="267" t="s">
        <v>35</v>
      </c>
      <c r="Z77" s="384">
        <v>70</v>
      </c>
    </row>
    <row r="78" spans="1:26" ht="10.5" customHeight="1">
      <c r="A78" s="64" t="s">
        <v>117</v>
      </c>
      <c r="B78" s="372">
        <v>20</v>
      </c>
      <c r="C78" s="373">
        <v>4.26</v>
      </c>
      <c r="D78" s="374">
        <f t="shared" si="50"/>
        <v>0.16771653543307086</v>
      </c>
      <c r="E78" s="373">
        <v>2.56</v>
      </c>
      <c r="F78" s="374">
        <f t="shared" si="57"/>
        <v>0.10078740157480316</v>
      </c>
      <c r="G78" s="373">
        <f t="shared" si="58"/>
        <v>2.3414769692933359</v>
      </c>
      <c r="H78" s="375">
        <f t="shared" si="46"/>
        <v>9.2184132649343942E-2</v>
      </c>
      <c r="I78" s="376" t="str">
        <f t="shared" si="59"/>
        <v>c</v>
      </c>
      <c r="J78" s="377">
        <f t="shared" si="51"/>
        <v>3.9945370043226389</v>
      </c>
      <c r="K78" s="377">
        <v>3.6</v>
      </c>
      <c r="L78" s="373">
        <f t="shared" si="60"/>
        <v>1.5336000000000001</v>
      </c>
      <c r="M78" s="378">
        <f>E78*K78/10</f>
        <v>0.92160000000000009</v>
      </c>
      <c r="N78" s="379">
        <f t="shared" si="52"/>
        <v>57.442773164050372</v>
      </c>
      <c r="O78" s="380">
        <f t="shared" si="53"/>
        <v>23.592960000000001</v>
      </c>
      <c r="P78" s="381">
        <f t="shared" si="54"/>
        <v>33.874079999999992</v>
      </c>
      <c r="Q78" s="373">
        <f t="shared" si="49"/>
        <v>8.3313786814678377</v>
      </c>
      <c r="R78" s="382">
        <f t="shared" si="49"/>
        <v>3.4218731643641904</v>
      </c>
      <c r="S78" s="378">
        <f t="shared" si="49"/>
        <v>4.91302512781464</v>
      </c>
      <c r="T78" s="383">
        <f t="shared" si="55"/>
        <v>0.21737105399344483</v>
      </c>
      <c r="U78" s="383"/>
      <c r="V78" s="401">
        <f t="shared" si="56"/>
        <v>18.145439999999986</v>
      </c>
      <c r="W78" s="301">
        <f t="shared" si="25"/>
        <v>23.592960000000001</v>
      </c>
      <c r="X78" s="341"/>
      <c r="Y78" s="267" t="s">
        <v>39</v>
      </c>
      <c r="Z78" s="384">
        <v>71</v>
      </c>
    </row>
    <row r="79" spans="1:26" ht="10.5" customHeight="1">
      <c r="A79" s="64" t="s">
        <v>118</v>
      </c>
      <c r="B79" s="372"/>
      <c r="C79" s="373">
        <v>5.7</v>
      </c>
      <c r="D79" s="374">
        <f t="shared" si="50"/>
        <v>0.22440944881889766</v>
      </c>
      <c r="E79" s="373">
        <v>3.75</v>
      </c>
      <c r="F79" s="374">
        <f t="shared" si="57"/>
        <v>0.14763779527559057</v>
      </c>
      <c r="G79" s="373">
        <f t="shared" si="58"/>
        <v>3.3617767467248911</v>
      </c>
      <c r="H79" s="375">
        <f t="shared" si="46"/>
        <v>0.13235341522538943</v>
      </c>
      <c r="I79" s="376" t="str">
        <f t="shared" si="59"/>
        <v>c</v>
      </c>
      <c r="J79" s="377">
        <f t="shared" si="51"/>
        <v>5.6085687974780125</v>
      </c>
      <c r="K79" s="377">
        <v>2.2000000000000002</v>
      </c>
      <c r="L79" s="373">
        <f t="shared" si="60"/>
        <v>1.254</v>
      </c>
      <c r="M79" s="378">
        <f t="shared" ref="M79:M112" si="61">E79*K79/10</f>
        <v>0.82499999999999996</v>
      </c>
      <c r="N79" s="379">
        <f t="shared" si="52"/>
        <v>69.203296703296701</v>
      </c>
      <c r="O79" s="380">
        <f t="shared" si="53"/>
        <v>30.937500000000004</v>
      </c>
      <c r="P79" s="381">
        <f t="shared" si="54"/>
        <v>30.228000000000012</v>
      </c>
      <c r="Q79" s="373">
        <f t="shared" si="49"/>
        <v>10.037100214409035</v>
      </c>
      <c r="R79" s="382">
        <f t="shared" si="49"/>
        <v>4.4871097574241272</v>
      </c>
      <c r="S79" s="378">
        <f t="shared" si="49"/>
        <v>4.3842053736538684</v>
      </c>
      <c r="T79" s="383">
        <f t="shared" si="55"/>
        <v>0.11843711843711856</v>
      </c>
      <c r="U79" s="383">
        <v>0.17</v>
      </c>
      <c r="V79" s="401">
        <f t="shared" si="56"/>
        <v>9.6030000000000051</v>
      </c>
      <c r="W79" s="301">
        <f t="shared" si="25"/>
        <v>30.9375</v>
      </c>
      <c r="X79" s="385" t="s">
        <v>119</v>
      </c>
      <c r="Y79" s="267" t="s">
        <v>120</v>
      </c>
      <c r="Z79" s="384">
        <v>72</v>
      </c>
    </row>
    <row r="80" spans="1:26" ht="10.5" customHeight="1">
      <c r="A80" s="64" t="s">
        <v>121</v>
      </c>
      <c r="B80" s="372">
        <v>29.5</v>
      </c>
      <c r="C80" s="373">
        <v>2.74</v>
      </c>
      <c r="D80" s="374">
        <f t="shared" si="50"/>
        <v>0.10787401574803152</v>
      </c>
      <c r="E80" s="373"/>
      <c r="F80" s="374">
        <f t="shared" si="57"/>
        <v>0</v>
      </c>
      <c r="G80" s="373">
        <f t="shared" si="58"/>
        <v>0</v>
      </c>
      <c r="H80" s="375">
        <f t="shared" si="46"/>
        <v>0</v>
      </c>
      <c r="I80" s="376" t="str">
        <f t="shared" si="59"/>
        <v/>
      </c>
      <c r="J80" s="377">
        <f t="shared" si="51"/>
        <v>0</v>
      </c>
      <c r="K80" s="377">
        <v>5.95</v>
      </c>
      <c r="L80" s="373">
        <f t="shared" si="60"/>
        <v>1.6303000000000001</v>
      </c>
      <c r="M80" s="378">
        <f t="shared" si="61"/>
        <v>0</v>
      </c>
      <c r="N80" s="379">
        <f t="shared" si="52"/>
        <v>0</v>
      </c>
      <c r="O80" s="380">
        <f t="shared" si="53"/>
        <v>0</v>
      </c>
      <c r="P80" s="381">
        <f t="shared" si="54"/>
        <v>0</v>
      </c>
      <c r="Q80" s="373">
        <f t="shared" si="49"/>
        <v>0</v>
      </c>
      <c r="R80" s="382">
        <f t="shared" si="49"/>
        <v>0</v>
      </c>
      <c r="S80" s="378">
        <f t="shared" si="49"/>
        <v>0</v>
      </c>
      <c r="T80" s="383">
        <f t="shared" si="55"/>
        <v>0</v>
      </c>
      <c r="U80" s="383"/>
      <c r="V80" s="401">
        <f t="shared" si="56"/>
        <v>44.670220000000008</v>
      </c>
      <c r="W80" s="301">
        <f t="shared" si="25"/>
        <v>0</v>
      </c>
      <c r="X80" s="341"/>
      <c r="Y80" s="267" t="s">
        <v>32</v>
      </c>
      <c r="Z80" s="384">
        <v>73</v>
      </c>
    </row>
    <row r="81" spans="1:26" ht="10.5" customHeight="1">
      <c r="A81" s="64" t="s">
        <v>122</v>
      </c>
      <c r="B81" s="372">
        <v>20</v>
      </c>
      <c r="C81" s="373">
        <v>5.41</v>
      </c>
      <c r="D81" s="374">
        <f t="shared" si="50"/>
        <v>0.21299212598425199</v>
      </c>
      <c r="E81" s="373"/>
      <c r="F81" s="374">
        <f t="shared" si="57"/>
        <v>0</v>
      </c>
      <c r="G81" s="373">
        <f t="shared" si="58"/>
        <v>0</v>
      </c>
      <c r="H81" s="375">
        <f t="shared" si="46"/>
        <v>0</v>
      </c>
      <c r="I81" s="376" t="str">
        <f t="shared" si="59"/>
        <v/>
      </c>
      <c r="J81" s="377">
        <f t="shared" si="51"/>
        <v>0</v>
      </c>
      <c r="K81" s="377">
        <v>5.47</v>
      </c>
      <c r="L81" s="373">
        <f t="shared" si="60"/>
        <v>2.9592700000000001</v>
      </c>
      <c r="M81" s="378">
        <f t="shared" si="61"/>
        <v>0</v>
      </c>
      <c r="N81" s="379">
        <f t="shared" si="52"/>
        <v>0</v>
      </c>
      <c r="O81" s="380">
        <f t="shared" si="53"/>
        <v>0</v>
      </c>
      <c r="P81" s="381">
        <f t="shared" si="54"/>
        <v>0</v>
      </c>
      <c r="Q81" s="373">
        <f t="shared" si="49"/>
        <v>0</v>
      </c>
      <c r="R81" s="382">
        <f t="shared" si="49"/>
        <v>0</v>
      </c>
      <c r="S81" s="378">
        <f t="shared" si="49"/>
        <v>0</v>
      </c>
      <c r="T81" s="383">
        <f t="shared" si="55"/>
        <v>0</v>
      </c>
      <c r="U81" s="383"/>
      <c r="V81" s="401">
        <f t="shared" si="56"/>
        <v>160.096507</v>
      </c>
      <c r="W81" s="301">
        <f t="shared" si="25"/>
        <v>0</v>
      </c>
      <c r="X81" s="341"/>
      <c r="Y81" s="267" t="s">
        <v>32</v>
      </c>
      <c r="Z81" s="384">
        <v>74</v>
      </c>
    </row>
    <row r="82" spans="1:26" ht="10.5" customHeight="1">
      <c r="A82" s="64" t="s">
        <v>123</v>
      </c>
      <c r="B82" s="372"/>
      <c r="C82" s="373">
        <v>5.41</v>
      </c>
      <c r="D82" s="374">
        <f t="shared" ref="D82:D88" si="62">C82/25.4</f>
        <v>0.21299212598425199</v>
      </c>
      <c r="E82" s="373"/>
      <c r="F82" s="374">
        <f t="shared" si="57"/>
        <v>0</v>
      </c>
      <c r="G82" s="373">
        <f t="shared" si="58"/>
        <v>0</v>
      </c>
      <c r="H82" s="375">
        <f t="shared" si="46"/>
        <v>0</v>
      </c>
      <c r="I82" s="376" t="str">
        <f t="shared" si="59"/>
        <v/>
      </c>
      <c r="J82" s="377">
        <f t="shared" si="51"/>
        <v>0</v>
      </c>
      <c r="K82" s="377">
        <v>5.47</v>
      </c>
      <c r="L82" s="373">
        <f t="shared" si="60"/>
        <v>2.9592700000000001</v>
      </c>
      <c r="M82" s="378">
        <f t="shared" si="61"/>
        <v>0</v>
      </c>
      <c r="N82" s="379">
        <f t="shared" si="52"/>
        <v>0</v>
      </c>
      <c r="O82" s="380">
        <f t="shared" si="53"/>
        <v>0</v>
      </c>
      <c r="P82" s="381">
        <f t="shared" si="54"/>
        <v>0</v>
      </c>
      <c r="Q82" s="373">
        <f t="shared" si="49"/>
        <v>0</v>
      </c>
      <c r="R82" s="382">
        <f t="shared" si="49"/>
        <v>0</v>
      </c>
      <c r="S82" s="378">
        <f t="shared" si="49"/>
        <v>0</v>
      </c>
      <c r="T82" s="383">
        <f t="shared" si="55"/>
        <v>0</v>
      </c>
      <c r="U82" s="383"/>
      <c r="V82" s="401">
        <f t="shared" si="56"/>
        <v>160.096507</v>
      </c>
      <c r="W82" s="301">
        <f t="shared" si="25"/>
        <v>0</v>
      </c>
      <c r="X82" s="385" t="s">
        <v>7</v>
      </c>
      <c r="Y82" s="267" t="s">
        <v>32</v>
      </c>
      <c r="Z82" s="384">
        <v>75</v>
      </c>
    </row>
    <row r="83" spans="1:26" ht="10.5" customHeight="1">
      <c r="A83" s="64" t="s">
        <v>124</v>
      </c>
      <c r="B83" s="372"/>
      <c r="C83" s="373">
        <v>5.66</v>
      </c>
      <c r="D83" s="374">
        <f t="shared" si="62"/>
        <v>0.22283464566929137</v>
      </c>
      <c r="E83" s="373"/>
      <c r="F83" s="374">
        <f t="shared" ref="F83:F88" si="63">E83/25.4</f>
        <v>0</v>
      </c>
      <c r="G83" s="373">
        <f t="shared" si="58"/>
        <v>0</v>
      </c>
      <c r="H83" s="375">
        <f t="shared" si="46"/>
        <v>0</v>
      </c>
      <c r="I83" s="376" t="str">
        <f t="shared" si="59"/>
        <v/>
      </c>
      <c r="J83" s="377">
        <f t="shared" si="51"/>
        <v>0</v>
      </c>
      <c r="K83" s="377">
        <v>2.4900000000000002</v>
      </c>
      <c r="L83" s="373">
        <f t="shared" si="60"/>
        <v>1.40934</v>
      </c>
      <c r="M83" s="378">
        <f t="shared" si="61"/>
        <v>0</v>
      </c>
      <c r="N83" s="379">
        <f t="shared" si="52"/>
        <v>0</v>
      </c>
      <c r="O83" s="380">
        <f t="shared" si="53"/>
        <v>0</v>
      </c>
      <c r="P83" s="381">
        <f t="shared" si="54"/>
        <v>0</v>
      </c>
      <c r="Q83" s="373">
        <f t="shared" si="49"/>
        <v>0</v>
      </c>
      <c r="R83" s="382">
        <f t="shared" si="49"/>
        <v>0</v>
      </c>
      <c r="S83" s="378">
        <f t="shared" si="49"/>
        <v>0</v>
      </c>
      <c r="T83" s="383">
        <f t="shared" si="55"/>
        <v>0</v>
      </c>
      <c r="U83" s="383"/>
      <c r="V83" s="401">
        <f t="shared" si="56"/>
        <v>79.768644000000009</v>
      </c>
      <c r="W83" s="301">
        <f t="shared" si="25"/>
        <v>0</v>
      </c>
      <c r="X83" s="385" t="s">
        <v>125</v>
      </c>
      <c r="Y83" s="267"/>
      <c r="Z83" s="384">
        <v>76</v>
      </c>
    </row>
    <row r="84" spans="1:26" ht="10.5" customHeight="1">
      <c r="A84" s="64" t="s">
        <v>126</v>
      </c>
      <c r="B84" s="372"/>
      <c r="C84" s="373">
        <v>5.0999999999999996</v>
      </c>
      <c r="D84" s="374">
        <f t="shared" si="62"/>
        <v>0.20078740157480315</v>
      </c>
      <c r="E84" s="373">
        <v>2.8</v>
      </c>
      <c r="F84" s="374">
        <f>E84/25.4</f>
        <v>0.11023622047244094</v>
      </c>
      <c r="G84" s="373">
        <f t="shared" si="58"/>
        <v>2.5909389329333612</v>
      </c>
      <c r="H84" s="375">
        <f t="shared" si="46"/>
        <v>0.10200546980052604</v>
      </c>
      <c r="I84" s="376" t="str">
        <f t="shared" si="59"/>
        <v>c</v>
      </c>
      <c r="J84" s="377">
        <f t="shared" si="51"/>
        <v>4.4874484036659537</v>
      </c>
      <c r="K84" s="377">
        <v>2.2400000000000002</v>
      </c>
      <c r="L84" s="373">
        <f t="shared" si="60"/>
        <v>1.1423999999999999</v>
      </c>
      <c r="M84" s="378">
        <f t="shared" si="61"/>
        <v>0.62719999999999998</v>
      </c>
      <c r="N84" s="379">
        <f t="shared" si="52"/>
        <v>45.107312713263639</v>
      </c>
      <c r="O84" s="380">
        <f t="shared" si="53"/>
        <v>17.561599999999999</v>
      </c>
      <c r="P84" s="381">
        <f t="shared" si="54"/>
        <v>34.846933333333332</v>
      </c>
      <c r="Q84" s="373">
        <f t="shared" si="49"/>
        <v>6.5422695113330631</v>
      </c>
      <c r="R84" s="382">
        <f t="shared" si="49"/>
        <v>2.547097429203379</v>
      </c>
      <c r="S84" s="378">
        <f t="shared" si="49"/>
        <v>5.0541257236786441</v>
      </c>
      <c r="T84" s="383">
        <f t="shared" si="55"/>
        <v>0.28425976884975224</v>
      </c>
      <c r="U84" s="383">
        <v>0.28000000000000003</v>
      </c>
      <c r="V84" s="401">
        <f t="shared" si="56"/>
        <v>23.139200000000002</v>
      </c>
      <c r="W84" s="301">
        <f t="shared" si="25"/>
        <v>17.561599999999999</v>
      </c>
      <c r="X84" s="385" t="s">
        <v>127</v>
      </c>
      <c r="Y84" s="267"/>
      <c r="Z84" s="384">
        <v>77</v>
      </c>
    </row>
    <row r="85" spans="1:26" ht="10.5" customHeight="1">
      <c r="A85" s="64" t="s">
        <v>128</v>
      </c>
      <c r="B85" s="372"/>
      <c r="C85" s="373">
        <v>4.91</v>
      </c>
      <c r="D85" s="374">
        <f t="shared" si="62"/>
        <v>0.19330708661417326</v>
      </c>
      <c r="E85" s="373">
        <v>2.85</v>
      </c>
      <c r="F85" s="374">
        <f>E85/25.4</f>
        <v>0.11220472440944883</v>
      </c>
      <c r="G85" s="373">
        <f t="shared" si="58"/>
        <v>2.6201440868799</v>
      </c>
      <c r="H85" s="375">
        <f t="shared" si="46"/>
        <v>0.10315527901101969</v>
      </c>
      <c r="I85" s="376" t="str">
        <f t="shared" si="59"/>
        <v>c</v>
      </c>
      <c r="J85" s="377">
        <f t="shared" si="51"/>
        <v>4.4989273913100725</v>
      </c>
      <c r="K85" s="377">
        <v>2.2599999999999998</v>
      </c>
      <c r="L85" s="373">
        <f t="shared" si="60"/>
        <v>1.1096599999999999</v>
      </c>
      <c r="M85" s="378">
        <f t="shared" si="61"/>
        <v>0.64410000000000001</v>
      </c>
      <c r="N85" s="379">
        <f t="shared" si="52"/>
        <v>45.74318573935291</v>
      </c>
      <c r="O85" s="380">
        <f t="shared" si="53"/>
        <v>18.356849999999998</v>
      </c>
      <c r="P85" s="381">
        <f t="shared" si="54"/>
        <v>30.008505999999993</v>
      </c>
      <c r="Q85" s="373">
        <f t="shared" si="49"/>
        <v>6.6344951940756243</v>
      </c>
      <c r="R85" s="382">
        <f t="shared" si="49"/>
        <v>2.6624388121396709</v>
      </c>
      <c r="S85" s="378">
        <f t="shared" si="49"/>
        <v>4.3523704267739936</v>
      </c>
      <c r="T85" s="383">
        <f t="shared" si="55"/>
        <v>0.24594322390151135</v>
      </c>
      <c r="U85" s="383">
        <v>0.245</v>
      </c>
      <c r="V85" s="401">
        <f t="shared" si="56"/>
        <v>17.770605999999997</v>
      </c>
      <c r="W85" s="301">
        <f t="shared" si="25"/>
        <v>18.356850000000001</v>
      </c>
      <c r="X85" s="385" t="s">
        <v>129</v>
      </c>
      <c r="Y85" s="267"/>
      <c r="Z85" s="384">
        <v>78</v>
      </c>
    </row>
    <row r="86" spans="1:26" ht="10.5" customHeight="1">
      <c r="A86" s="64" t="s">
        <v>977</v>
      </c>
      <c r="B86" s="372"/>
      <c r="C86" s="373">
        <v>4.43</v>
      </c>
      <c r="D86" s="374">
        <f t="shared" si="62"/>
        <v>0.17440944881889764</v>
      </c>
      <c r="E86" s="373">
        <v>2.54</v>
      </c>
      <c r="F86" s="374">
        <f>E86/25.4</f>
        <v>0.1</v>
      </c>
      <c r="G86" s="373">
        <f t="shared" si="58"/>
        <v>2.3388746576025983</v>
      </c>
      <c r="H86" s="375">
        <f t="shared" si="46"/>
        <v>9.2081679433173164E-2</v>
      </c>
      <c r="I86" s="376" t="str">
        <f t="shared" si="59"/>
        <v>c</v>
      </c>
      <c r="J86" s="377">
        <f t="shared" si="51"/>
        <v>4.0243186373333684</v>
      </c>
      <c r="K86" s="377">
        <v>2.2799999999999998</v>
      </c>
      <c r="L86" s="373">
        <f t="shared" si="60"/>
        <v>1.0100399999999998</v>
      </c>
      <c r="M86" s="378">
        <f t="shared" si="61"/>
        <v>0.57911999999999997</v>
      </c>
      <c r="N86" s="379">
        <f t="shared" si="52"/>
        <v>36.924920328118226</v>
      </c>
      <c r="O86" s="380">
        <f t="shared" si="53"/>
        <v>14.709648</v>
      </c>
      <c r="P86" s="381">
        <f t="shared" si="54"/>
        <v>25.131907999999989</v>
      </c>
      <c r="Q86" s="373">
        <f t="shared" si="49"/>
        <v>5.3555125752374231</v>
      </c>
      <c r="R86" s="382">
        <f t="shared" si="49"/>
        <v>2.1334563254650276</v>
      </c>
      <c r="S86" s="378">
        <f t="shared" si="49"/>
        <v>3.645078936872256</v>
      </c>
      <c r="T86" s="383">
        <f t="shared" si="55"/>
        <v>0.25512589859792151</v>
      </c>
      <c r="U86" s="383">
        <v>0.25</v>
      </c>
      <c r="V86" s="401">
        <f t="shared" si="56"/>
        <v>15.325475999999991</v>
      </c>
      <c r="W86" s="301">
        <f t="shared" si="25"/>
        <v>14.709648</v>
      </c>
      <c r="X86" s="385" t="s">
        <v>129</v>
      </c>
      <c r="Y86" s="267"/>
      <c r="Z86" s="384">
        <v>79</v>
      </c>
    </row>
    <row r="87" spans="1:26" ht="10.5" customHeight="1">
      <c r="A87" s="64" t="s">
        <v>130</v>
      </c>
      <c r="B87" s="372"/>
      <c r="C87" s="373">
        <v>4.5</v>
      </c>
      <c r="D87" s="374">
        <f t="shared" si="62"/>
        <v>0.17716535433070868</v>
      </c>
      <c r="E87" s="373"/>
      <c r="F87" s="374">
        <f t="shared" si="63"/>
        <v>0</v>
      </c>
      <c r="G87" s="373">
        <f t="shared" si="58"/>
        <v>0</v>
      </c>
      <c r="H87" s="375">
        <f t="shared" si="46"/>
        <v>0</v>
      </c>
      <c r="I87" s="374" t="str">
        <f t="shared" si="59"/>
        <v/>
      </c>
      <c r="J87" s="377">
        <f t="shared" si="51"/>
        <v>0</v>
      </c>
      <c r="K87" s="377">
        <v>3.6</v>
      </c>
      <c r="L87" s="373">
        <f t="shared" si="60"/>
        <v>1.6199999999999999</v>
      </c>
      <c r="M87" s="378">
        <f t="shared" si="61"/>
        <v>0</v>
      </c>
      <c r="N87" s="379">
        <f t="shared" si="52"/>
        <v>0</v>
      </c>
      <c r="O87" s="380">
        <f t="shared" si="53"/>
        <v>0</v>
      </c>
      <c r="P87" s="381">
        <f t="shared" si="54"/>
        <v>0</v>
      </c>
      <c r="Q87" s="373">
        <f t="shared" si="49"/>
        <v>0</v>
      </c>
      <c r="R87" s="382">
        <f t="shared" si="49"/>
        <v>0</v>
      </c>
      <c r="S87" s="378">
        <f t="shared" si="49"/>
        <v>0</v>
      </c>
      <c r="T87" s="383">
        <f t="shared" si="55"/>
        <v>0</v>
      </c>
      <c r="U87" s="383"/>
      <c r="V87" s="401">
        <f t="shared" si="56"/>
        <v>72.900000000000006</v>
      </c>
      <c r="W87" s="301">
        <f t="shared" si="25"/>
        <v>0</v>
      </c>
      <c r="X87" s="385"/>
      <c r="Y87" s="267" t="s">
        <v>131</v>
      </c>
      <c r="Z87" s="384">
        <v>80</v>
      </c>
    </row>
    <row r="88" spans="1:26" ht="10.5" customHeight="1">
      <c r="A88" s="64" t="s">
        <v>132</v>
      </c>
      <c r="B88" s="372"/>
      <c r="C88" s="373">
        <v>5.51</v>
      </c>
      <c r="D88" s="374">
        <f t="shared" si="62"/>
        <v>0.21692913385826773</v>
      </c>
      <c r="E88" s="373"/>
      <c r="F88" s="374">
        <f t="shared" si="63"/>
        <v>0</v>
      </c>
      <c r="G88" s="373">
        <f t="shared" si="58"/>
        <v>0</v>
      </c>
      <c r="H88" s="375">
        <f t="shared" si="46"/>
        <v>0</v>
      </c>
      <c r="I88" s="376" t="str">
        <f t="shared" si="59"/>
        <v/>
      </c>
      <c r="J88" s="377">
        <f t="shared" si="51"/>
        <v>0</v>
      </c>
      <c r="K88" s="377">
        <v>2.54</v>
      </c>
      <c r="L88" s="373">
        <f t="shared" si="60"/>
        <v>1.39954</v>
      </c>
      <c r="M88" s="378">
        <f t="shared" si="61"/>
        <v>0</v>
      </c>
      <c r="N88" s="379">
        <f t="shared" si="52"/>
        <v>0</v>
      </c>
      <c r="O88" s="380">
        <f t="shared" si="53"/>
        <v>0</v>
      </c>
      <c r="P88" s="381">
        <f t="shared" si="54"/>
        <v>0</v>
      </c>
      <c r="Q88" s="373">
        <f t="shared" ref="Q88:S107" si="64">N88/6.89475</f>
        <v>0</v>
      </c>
      <c r="R88" s="382">
        <f t="shared" si="64"/>
        <v>0</v>
      </c>
      <c r="S88" s="378">
        <f t="shared" si="64"/>
        <v>0</v>
      </c>
      <c r="T88" s="383">
        <f t="shared" si="55"/>
        <v>0</v>
      </c>
      <c r="U88" s="383"/>
      <c r="V88" s="401">
        <f t="shared" si="56"/>
        <v>77.114654000000002</v>
      </c>
      <c r="W88" s="301">
        <f t="shared" si="25"/>
        <v>0</v>
      </c>
      <c r="X88" s="385" t="s">
        <v>133</v>
      </c>
      <c r="Y88" s="267"/>
      <c r="Z88" s="384">
        <v>81</v>
      </c>
    </row>
    <row r="89" spans="1:26" ht="10.5" customHeight="1">
      <c r="A89" s="64" t="s">
        <v>134</v>
      </c>
      <c r="B89" s="372"/>
      <c r="C89" s="373">
        <v>5.64</v>
      </c>
      <c r="D89" s="374">
        <f t="shared" ref="D89:D104" si="65">C89/25.4</f>
        <v>0.2220472440944882</v>
      </c>
      <c r="E89" s="373">
        <v>3.28</v>
      </c>
      <c r="F89" s="374">
        <f t="shared" ref="F89:F104" si="66">E89/25.4</f>
        <v>0.12913385826771653</v>
      </c>
      <c r="G89" s="373">
        <f t="shared" si="58"/>
        <v>3.0146852902555956</v>
      </c>
      <c r="H89" s="375">
        <f t="shared" si="46"/>
        <v>0.11868839725415732</v>
      </c>
      <c r="I89" s="376" t="str">
        <f t="shared" si="59"/>
        <v>c</v>
      </c>
      <c r="J89" s="377">
        <f t="shared" si="51"/>
        <v>5.1746522127129975</v>
      </c>
      <c r="K89" s="377">
        <v>2.2400000000000002</v>
      </c>
      <c r="L89" s="373">
        <f t="shared" si="60"/>
        <v>1.26336</v>
      </c>
      <c r="M89" s="378">
        <f t="shared" si="61"/>
        <v>0.73472000000000004</v>
      </c>
      <c r="N89" s="379">
        <f t="shared" si="52"/>
        <v>59.980537170479572</v>
      </c>
      <c r="O89" s="380">
        <f t="shared" si="53"/>
        <v>24.098815999999999</v>
      </c>
      <c r="P89" s="381">
        <f t="shared" si="54"/>
        <v>39.121749333333334</v>
      </c>
      <c r="Q89" s="373">
        <f t="shared" si="64"/>
        <v>8.699450621194325</v>
      </c>
      <c r="R89" s="382">
        <f t="shared" si="64"/>
        <v>3.49524145182929</v>
      </c>
      <c r="S89" s="378">
        <f t="shared" si="64"/>
        <v>5.6741360213689163</v>
      </c>
      <c r="T89" s="383">
        <f t="shared" si="55"/>
        <v>0.24447062400243225</v>
      </c>
      <c r="U89" s="383">
        <v>0.24</v>
      </c>
      <c r="V89" s="401">
        <f t="shared" si="56"/>
        <v>23.055872000000001</v>
      </c>
      <c r="W89" s="301">
        <f t="shared" si="25"/>
        <v>24.098815999999999</v>
      </c>
      <c r="X89" s="385" t="s">
        <v>125</v>
      </c>
      <c r="Y89" s="267"/>
      <c r="Z89" s="384">
        <v>82</v>
      </c>
    </row>
    <row r="90" spans="1:26" ht="10.5" customHeight="1">
      <c r="A90" s="64" t="s">
        <v>135</v>
      </c>
      <c r="B90" s="372"/>
      <c r="C90" s="373">
        <v>5.5</v>
      </c>
      <c r="D90" s="374">
        <f t="shared" si="65"/>
        <v>0.21653543307086615</v>
      </c>
      <c r="E90" s="373"/>
      <c r="F90" s="374">
        <f t="shared" si="66"/>
        <v>0</v>
      </c>
      <c r="G90" s="373">
        <f t="shared" si="58"/>
        <v>0</v>
      </c>
      <c r="H90" s="375">
        <f t="shared" si="46"/>
        <v>0</v>
      </c>
      <c r="I90" s="376" t="str">
        <f t="shared" si="59"/>
        <v/>
      </c>
      <c r="J90" s="377">
        <f t="shared" si="51"/>
        <v>0</v>
      </c>
      <c r="K90" s="377">
        <v>2.2000000000000002</v>
      </c>
      <c r="L90" s="373">
        <f t="shared" si="60"/>
        <v>1.2100000000000002</v>
      </c>
      <c r="M90" s="378">
        <f t="shared" si="61"/>
        <v>0</v>
      </c>
      <c r="N90" s="379">
        <f t="shared" si="52"/>
        <v>0</v>
      </c>
      <c r="O90" s="380">
        <f t="shared" si="53"/>
        <v>0</v>
      </c>
      <c r="P90" s="381">
        <f t="shared" si="54"/>
        <v>0</v>
      </c>
      <c r="Q90" s="373">
        <f t="shared" si="64"/>
        <v>0</v>
      </c>
      <c r="R90" s="382">
        <f t="shared" si="64"/>
        <v>0</v>
      </c>
      <c r="S90" s="378">
        <f t="shared" si="64"/>
        <v>0</v>
      </c>
      <c r="T90" s="383">
        <f t="shared" si="55"/>
        <v>0</v>
      </c>
      <c r="U90" s="383"/>
      <c r="V90" s="401">
        <f t="shared" si="56"/>
        <v>66.550000000000011</v>
      </c>
      <c r="W90" s="301">
        <f t="shared" si="25"/>
        <v>0</v>
      </c>
      <c r="X90" s="385"/>
      <c r="Y90" s="267" t="s">
        <v>131</v>
      </c>
      <c r="Z90" s="384">
        <v>83</v>
      </c>
    </row>
    <row r="91" spans="1:26" ht="10.5" customHeight="1">
      <c r="A91" s="64" t="s">
        <v>136</v>
      </c>
      <c r="B91" s="372"/>
      <c r="C91" s="373">
        <v>5.9</v>
      </c>
      <c r="D91" s="374">
        <f t="shared" si="65"/>
        <v>0.23228346456692917</v>
      </c>
      <c r="E91" s="373"/>
      <c r="F91" s="374">
        <f t="shared" si="66"/>
        <v>0</v>
      </c>
      <c r="G91" s="373">
        <f t="shared" si="58"/>
        <v>0</v>
      </c>
      <c r="H91" s="375">
        <f t="shared" si="46"/>
        <v>0</v>
      </c>
      <c r="I91" s="376" t="str">
        <f t="shared" si="59"/>
        <v/>
      </c>
      <c r="J91" s="377">
        <f t="shared" si="51"/>
        <v>0</v>
      </c>
      <c r="K91" s="377">
        <v>2.2000000000000002</v>
      </c>
      <c r="L91" s="373">
        <f t="shared" si="60"/>
        <v>1.2980000000000003</v>
      </c>
      <c r="M91" s="378">
        <f t="shared" si="61"/>
        <v>0</v>
      </c>
      <c r="N91" s="379">
        <f t="shared" si="52"/>
        <v>0</v>
      </c>
      <c r="O91" s="380">
        <f t="shared" si="53"/>
        <v>0</v>
      </c>
      <c r="P91" s="381">
        <f t="shared" si="54"/>
        <v>0</v>
      </c>
      <c r="Q91" s="373">
        <f t="shared" si="64"/>
        <v>0</v>
      </c>
      <c r="R91" s="382">
        <f t="shared" si="64"/>
        <v>0</v>
      </c>
      <c r="S91" s="378">
        <f t="shared" si="64"/>
        <v>0</v>
      </c>
      <c r="T91" s="383">
        <f t="shared" si="55"/>
        <v>0</v>
      </c>
      <c r="U91" s="383"/>
      <c r="V91" s="401">
        <f t="shared" si="56"/>
        <v>76.582000000000008</v>
      </c>
      <c r="W91" s="301">
        <f t="shared" si="25"/>
        <v>0</v>
      </c>
      <c r="X91" s="385"/>
      <c r="Y91" s="267" t="s">
        <v>131</v>
      </c>
      <c r="Z91" s="384">
        <v>84</v>
      </c>
    </row>
    <row r="92" spans="1:26" ht="10.5" customHeight="1">
      <c r="A92" s="64" t="s">
        <v>137</v>
      </c>
      <c r="B92" s="372"/>
      <c r="C92" s="373">
        <v>6</v>
      </c>
      <c r="D92" s="374">
        <f t="shared" si="65"/>
        <v>0.23622047244094491</v>
      </c>
      <c r="E92" s="373"/>
      <c r="F92" s="374">
        <f t="shared" si="66"/>
        <v>0</v>
      </c>
      <c r="G92" s="373">
        <f t="shared" si="58"/>
        <v>0</v>
      </c>
      <c r="H92" s="375">
        <f t="shared" si="46"/>
        <v>0</v>
      </c>
      <c r="I92" s="376" t="str">
        <f t="shared" si="59"/>
        <v/>
      </c>
      <c r="J92" s="377">
        <f t="shared" si="51"/>
        <v>0</v>
      </c>
      <c r="K92" s="377">
        <v>2.2400000000000002</v>
      </c>
      <c r="L92" s="373">
        <f t="shared" si="60"/>
        <v>1.3440000000000001</v>
      </c>
      <c r="M92" s="378">
        <f t="shared" si="61"/>
        <v>0</v>
      </c>
      <c r="N92" s="379">
        <f t="shared" si="52"/>
        <v>0</v>
      </c>
      <c r="O92" s="380">
        <f t="shared" si="53"/>
        <v>0</v>
      </c>
      <c r="P92" s="381">
        <f t="shared" si="54"/>
        <v>0</v>
      </c>
      <c r="Q92" s="373">
        <f t="shared" si="64"/>
        <v>0</v>
      </c>
      <c r="R92" s="382">
        <f t="shared" si="64"/>
        <v>0</v>
      </c>
      <c r="S92" s="378">
        <f t="shared" si="64"/>
        <v>0</v>
      </c>
      <c r="T92" s="383">
        <f t="shared" si="55"/>
        <v>0</v>
      </c>
      <c r="U92" s="383"/>
      <c r="V92" s="401">
        <f t="shared" si="56"/>
        <v>80.640000000000015</v>
      </c>
      <c r="W92" s="301">
        <f t="shared" ref="W92:W155" si="67">K92*E92*E92</f>
        <v>0</v>
      </c>
      <c r="X92" s="385"/>
      <c r="Y92" s="267"/>
      <c r="Z92" s="384">
        <v>85</v>
      </c>
    </row>
    <row r="93" spans="1:26" ht="10.5" customHeight="1">
      <c r="A93" s="64" t="s">
        <v>138</v>
      </c>
      <c r="B93" s="372"/>
      <c r="C93" s="373">
        <v>4.38</v>
      </c>
      <c r="D93" s="374">
        <f t="shared" si="65"/>
        <v>0.17244094488188977</v>
      </c>
      <c r="E93" s="373"/>
      <c r="F93" s="374">
        <f t="shared" si="66"/>
        <v>0</v>
      </c>
      <c r="G93" s="373">
        <f t="shared" si="58"/>
        <v>0</v>
      </c>
      <c r="H93" s="375">
        <f t="shared" si="46"/>
        <v>0</v>
      </c>
      <c r="I93" s="376" t="str">
        <f t="shared" si="59"/>
        <v/>
      </c>
      <c r="J93" s="377">
        <f t="shared" si="51"/>
        <v>0</v>
      </c>
      <c r="K93" s="377">
        <v>2.38</v>
      </c>
      <c r="L93" s="373">
        <f t="shared" si="60"/>
        <v>1.0424399999999998</v>
      </c>
      <c r="M93" s="378">
        <f t="shared" si="61"/>
        <v>0</v>
      </c>
      <c r="N93" s="379">
        <f t="shared" si="52"/>
        <v>0</v>
      </c>
      <c r="O93" s="380">
        <f t="shared" si="53"/>
        <v>0</v>
      </c>
      <c r="P93" s="381">
        <f t="shared" si="54"/>
        <v>0</v>
      </c>
      <c r="Q93" s="373">
        <f t="shared" si="64"/>
        <v>0</v>
      </c>
      <c r="R93" s="382">
        <f t="shared" si="64"/>
        <v>0</v>
      </c>
      <c r="S93" s="378">
        <f t="shared" si="64"/>
        <v>0</v>
      </c>
      <c r="T93" s="383">
        <f t="shared" si="55"/>
        <v>0</v>
      </c>
      <c r="U93" s="383"/>
      <c r="V93" s="401">
        <f t="shared" si="56"/>
        <v>45.658871999999995</v>
      </c>
      <c r="W93" s="301">
        <f t="shared" si="67"/>
        <v>0</v>
      </c>
      <c r="X93" s="385" t="s">
        <v>129</v>
      </c>
      <c r="Y93" s="267"/>
      <c r="Z93" s="384">
        <v>86</v>
      </c>
    </row>
    <row r="94" spans="1:26" ht="10.5" customHeight="1">
      <c r="A94" s="64" t="s">
        <v>139</v>
      </c>
      <c r="B94" s="372"/>
      <c r="C94" s="373">
        <v>5.26</v>
      </c>
      <c r="D94" s="374">
        <f t="shared" si="65"/>
        <v>0.20708661417322835</v>
      </c>
      <c r="E94" s="373">
        <v>2.96</v>
      </c>
      <c r="F94" s="374">
        <f t="shared" si="66"/>
        <v>0.11653543307086614</v>
      </c>
      <c r="G94" s="373">
        <f t="shared" si="58"/>
        <v>2.7317350193092054</v>
      </c>
      <c r="H94" s="375">
        <f t="shared" ref="H94:H125" si="68">G94/25.4</f>
        <v>0.10754862280744903</v>
      </c>
      <c r="I94" s="376" t="str">
        <f t="shared" si="59"/>
        <v>c</v>
      </c>
      <c r="J94" s="377">
        <f t="shared" si="51"/>
        <v>4.7142778052206857</v>
      </c>
      <c r="K94" s="377">
        <v>3.6</v>
      </c>
      <c r="L94" s="373">
        <f t="shared" si="60"/>
        <v>1.8935999999999999</v>
      </c>
      <c r="M94" s="378">
        <f t="shared" si="61"/>
        <v>1.0656000000000001</v>
      </c>
      <c r="N94" s="379">
        <f t="shared" si="52"/>
        <v>80.007894809266901</v>
      </c>
      <c r="O94" s="380">
        <f t="shared" si="53"/>
        <v>31.54176</v>
      </c>
      <c r="P94" s="381">
        <f t="shared" si="54"/>
        <v>57.547679999999993</v>
      </c>
      <c r="Q94" s="373">
        <f t="shared" si="64"/>
        <v>11.60417633841211</v>
      </c>
      <c r="R94" s="382">
        <f t="shared" si="64"/>
        <v>4.5747503535298595</v>
      </c>
      <c r="S94" s="378">
        <f t="shared" si="64"/>
        <v>8.3465941477210901</v>
      </c>
      <c r="T94" s="383">
        <f t="shared" si="55"/>
        <v>0.26828520046546067</v>
      </c>
      <c r="U94" s="383"/>
      <c r="V94" s="401">
        <f t="shared" si="56"/>
        <v>36.519839999999995</v>
      </c>
      <c r="W94" s="301">
        <f t="shared" si="67"/>
        <v>31.54176</v>
      </c>
      <c r="X94" s="341"/>
      <c r="Y94" s="267" t="s">
        <v>39</v>
      </c>
      <c r="Z94" s="384">
        <v>87</v>
      </c>
    </row>
    <row r="95" spans="1:26" ht="10.5" customHeight="1">
      <c r="A95" s="64" t="s">
        <v>140</v>
      </c>
      <c r="B95" s="372"/>
      <c r="C95" s="373">
        <v>5.66</v>
      </c>
      <c r="D95" s="374">
        <f t="shared" si="65"/>
        <v>0.22283464566929137</v>
      </c>
      <c r="E95" s="373">
        <v>3.42</v>
      </c>
      <c r="F95" s="374">
        <f t="shared" si="66"/>
        <v>0.13464566929133859</v>
      </c>
      <c r="G95" s="373">
        <v>3.2</v>
      </c>
      <c r="H95" s="375">
        <f t="shared" si="68"/>
        <v>0.12598425196850396</v>
      </c>
      <c r="I95" s="376"/>
      <c r="J95" s="377">
        <f t="shared" si="51"/>
        <v>5.325691308089711</v>
      </c>
      <c r="K95" s="377">
        <v>2.5</v>
      </c>
      <c r="L95" s="373">
        <f t="shared" si="60"/>
        <v>1.415</v>
      </c>
      <c r="M95" s="378">
        <f t="shared" si="61"/>
        <v>0.85500000000000009</v>
      </c>
      <c r="N95" s="379">
        <f t="shared" si="52"/>
        <v>70.907469772655745</v>
      </c>
      <c r="O95" s="380">
        <f t="shared" si="53"/>
        <v>29.240999999999996</v>
      </c>
      <c r="P95" s="381">
        <f t="shared" si="54"/>
        <v>41.100999999999999</v>
      </c>
      <c r="Q95" s="373">
        <f t="shared" si="64"/>
        <v>10.284269882541897</v>
      </c>
      <c r="R95" s="382">
        <f t="shared" si="64"/>
        <v>4.2410529750897412</v>
      </c>
      <c r="S95" s="378">
        <f t="shared" si="64"/>
        <v>5.9612023641176251</v>
      </c>
      <c r="T95" s="383">
        <f t="shared" si="55"/>
        <v>0.21246656702328512</v>
      </c>
      <c r="U95" s="383"/>
      <c r="V95" s="401">
        <f t="shared" si="56"/>
        <v>21.607000000000014</v>
      </c>
      <c r="W95" s="301">
        <f t="shared" si="67"/>
        <v>29.241000000000003</v>
      </c>
      <c r="X95" s="341"/>
      <c r="Y95" s="267" t="s">
        <v>39</v>
      </c>
      <c r="Z95" s="384">
        <v>88</v>
      </c>
    </row>
    <row r="96" spans="1:26" ht="10.5" customHeight="1">
      <c r="A96" s="64" t="s">
        <v>141</v>
      </c>
      <c r="B96" s="372"/>
      <c r="C96" s="373">
        <v>3.98</v>
      </c>
      <c r="D96" s="374">
        <f t="shared" si="65"/>
        <v>0.15669291338582678</v>
      </c>
      <c r="E96" s="373">
        <v>2.38</v>
      </c>
      <c r="F96" s="374">
        <f t="shared" si="66"/>
        <v>9.3700787401574809E-2</v>
      </c>
      <c r="G96" s="373">
        <f t="shared" ref="G96:G118" si="69">IF(T96=0,0,(0.87+1.12*T96)*E96/(1+T96))</f>
        <v>2.1785651377917921</v>
      </c>
      <c r="H96" s="375">
        <f t="shared" si="68"/>
        <v>8.5770281015424887E-2</v>
      </c>
      <c r="I96" s="376" t="str">
        <f t="shared" ref="I96:I118" si="70">IF(G96=0,"","c")</f>
        <v>c</v>
      </c>
      <c r="J96" s="377">
        <f t="shared" si="51"/>
        <v>3.7202353322972668</v>
      </c>
      <c r="K96" s="377">
        <v>3.88</v>
      </c>
      <c r="L96" s="373">
        <f t="shared" si="60"/>
        <v>1.5442399999999998</v>
      </c>
      <c r="M96" s="378">
        <f t="shared" si="61"/>
        <v>0.92343999999999993</v>
      </c>
      <c r="N96" s="379">
        <f t="shared" si="52"/>
        <v>53.699785599371054</v>
      </c>
      <c r="O96" s="380">
        <f t="shared" si="53"/>
        <v>21.977871999999998</v>
      </c>
      <c r="P96" s="381">
        <f t="shared" si="54"/>
        <v>32.156922666666674</v>
      </c>
      <c r="Q96" s="373">
        <f t="shared" si="64"/>
        <v>7.7885036584895833</v>
      </c>
      <c r="R96" s="382">
        <f t="shared" si="64"/>
        <v>3.1876242068240326</v>
      </c>
      <c r="S96" s="378">
        <f t="shared" si="64"/>
        <v>4.6639722494168279</v>
      </c>
      <c r="T96" s="383">
        <f t="shared" si="55"/>
        <v>0.22167845911949696</v>
      </c>
      <c r="U96" s="383"/>
      <c r="V96" s="401">
        <f t="shared" si="56"/>
        <v>17.505008000000004</v>
      </c>
      <c r="W96" s="301">
        <f t="shared" si="67"/>
        <v>21.977871999999998</v>
      </c>
      <c r="X96" s="341"/>
      <c r="Y96" s="267" t="s">
        <v>92</v>
      </c>
      <c r="Z96" s="384">
        <v>89</v>
      </c>
    </row>
    <row r="97" spans="1:26" ht="10.5" customHeight="1">
      <c r="A97" s="64" t="s">
        <v>142</v>
      </c>
      <c r="B97" s="372"/>
      <c r="C97" s="373">
        <v>5.64</v>
      </c>
      <c r="D97" s="374">
        <f t="shared" si="65"/>
        <v>0.2220472440944882</v>
      </c>
      <c r="E97" s="373">
        <v>3.28</v>
      </c>
      <c r="F97" s="374">
        <f t="shared" si="66"/>
        <v>0.12913385826771653</v>
      </c>
      <c r="G97" s="373">
        <f t="shared" si="69"/>
        <v>3.0146852902555956</v>
      </c>
      <c r="H97" s="375">
        <f t="shared" si="68"/>
        <v>0.11868839725415732</v>
      </c>
      <c r="I97" s="376" t="str">
        <f t="shared" si="70"/>
        <v>c</v>
      </c>
      <c r="J97" s="377">
        <f t="shared" si="51"/>
        <v>5.1746522127129975</v>
      </c>
      <c r="K97" s="377">
        <v>2.3199999999999998</v>
      </c>
      <c r="L97" s="373">
        <f t="shared" si="60"/>
        <v>1.3084799999999999</v>
      </c>
      <c r="M97" s="378">
        <f t="shared" si="61"/>
        <v>0.76095999999999986</v>
      </c>
      <c r="N97" s="379">
        <f t="shared" si="52"/>
        <v>62.122699212282399</v>
      </c>
      <c r="O97" s="380">
        <f t="shared" si="53"/>
        <v>24.959487999999993</v>
      </c>
      <c r="P97" s="381">
        <f t="shared" si="54"/>
        <v>40.518954666666659</v>
      </c>
      <c r="Q97" s="373">
        <f t="shared" si="64"/>
        <v>9.0101452862369769</v>
      </c>
      <c r="R97" s="382">
        <f t="shared" si="64"/>
        <v>3.6200715036803355</v>
      </c>
      <c r="S97" s="378">
        <f t="shared" si="64"/>
        <v>5.8767837364178046</v>
      </c>
      <c r="T97" s="383">
        <f t="shared" si="55"/>
        <v>0.24447062400243225</v>
      </c>
      <c r="U97" s="383"/>
      <c r="V97" s="401">
        <f t="shared" si="56"/>
        <v>23.879295999999997</v>
      </c>
      <c r="W97" s="301">
        <f t="shared" si="67"/>
        <v>24.959487999999993</v>
      </c>
      <c r="X97" s="341"/>
      <c r="Y97" s="267" t="s">
        <v>92</v>
      </c>
      <c r="Z97" s="384">
        <v>90</v>
      </c>
    </row>
    <row r="98" spans="1:26" ht="10.5" customHeight="1">
      <c r="A98" s="64" t="s">
        <v>143</v>
      </c>
      <c r="B98" s="372"/>
      <c r="C98" s="373">
        <v>5.77</v>
      </c>
      <c r="D98" s="374">
        <f t="shared" si="65"/>
        <v>0.22716535433070867</v>
      </c>
      <c r="E98" s="373">
        <v>3.52</v>
      </c>
      <c r="F98" s="374">
        <f t="shared" si="66"/>
        <v>0.13858267716535433</v>
      </c>
      <c r="G98" s="373">
        <f t="shared" si="69"/>
        <v>3.2112688338556876</v>
      </c>
      <c r="H98" s="375">
        <f t="shared" si="68"/>
        <v>0.12642790684471211</v>
      </c>
      <c r="I98" s="376" t="str">
        <f t="shared" si="70"/>
        <v>c</v>
      </c>
      <c r="J98" s="377">
        <f t="shared" si="51"/>
        <v>5.4613668369980575</v>
      </c>
      <c r="K98" s="377">
        <v>2.6</v>
      </c>
      <c r="L98" s="373">
        <f t="shared" si="60"/>
        <v>1.5002</v>
      </c>
      <c r="M98" s="378">
        <f t="shared" si="61"/>
        <v>0.91520000000000012</v>
      </c>
      <c r="N98" s="379">
        <f t="shared" si="52"/>
        <v>77.548972093481638</v>
      </c>
      <c r="O98" s="380">
        <f t="shared" si="53"/>
        <v>32.215040000000002</v>
      </c>
      <c r="P98" s="381">
        <f t="shared" si="54"/>
        <v>43.608153333333313</v>
      </c>
      <c r="Q98" s="373">
        <f t="shared" si="64"/>
        <v>11.247539373216091</v>
      </c>
      <c r="R98" s="382">
        <f t="shared" si="64"/>
        <v>4.672401464882701</v>
      </c>
      <c r="S98" s="378">
        <f t="shared" si="64"/>
        <v>6.3248345963716321</v>
      </c>
      <c r="T98" s="383">
        <f t="shared" si="55"/>
        <v>0.20361440019136456</v>
      </c>
      <c r="U98" s="383"/>
      <c r="V98" s="401">
        <f t="shared" si="56"/>
        <v>22.131459999999993</v>
      </c>
      <c r="W98" s="301">
        <f t="shared" si="67"/>
        <v>32.215040000000002</v>
      </c>
      <c r="X98" s="341"/>
      <c r="Y98" s="267" t="s">
        <v>39</v>
      </c>
      <c r="Z98" s="384">
        <v>91</v>
      </c>
    </row>
    <row r="99" spans="1:26" ht="10.5" customHeight="1">
      <c r="A99" s="64" t="s">
        <v>144</v>
      </c>
      <c r="B99" s="372"/>
      <c r="C99" s="373">
        <v>6.79</v>
      </c>
      <c r="D99" s="374">
        <f t="shared" si="65"/>
        <v>0.2673228346456693</v>
      </c>
      <c r="E99" s="373">
        <v>3.26</v>
      </c>
      <c r="F99" s="374">
        <f t="shared" si="66"/>
        <v>0.12834645669291339</v>
      </c>
      <c r="G99" s="373">
        <f t="shared" si="69"/>
        <v>3.0475930256080512</v>
      </c>
      <c r="H99" s="375">
        <f t="shared" si="68"/>
        <v>0.11998397738614376</v>
      </c>
      <c r="I99" s="376" t="str">
        <f t="shared" si="70"/>
        <v>c</v>
      </c>
      <c r="J99" s="377">
        <f t="shared" si="51"/>
        <v>5.3571558086684288</v>
      </c>
      <c r="K99" s="377"/>
      <c r="L99" s="373">
        <f t="shared" si="60"/>
        <v>0</v>
      </c>
      <c r="M99" s="378">
        <f t="shared" si="61"/>
        <v>0</v>
      </c>
      <c r="N99" s="379">
        <f t="shared" si="52"/>
        <v>0</v>
      </c>
      <c r="O99" s="380">
        <f t="shared" si="53"/>
        <v>0</v>
      </c>
      <c r="P99" s="381">
        <f t="shared" si="54"/>
        <v>0</v>
      </c>
      <c r="Q99" s="373">
        <f t="shared" si="64"/>
        <v>0</v>
      </c>
      <c r="R99" s="382">
        <f t="shared" si="64"/>
        <v>0</v>
      </c>
      <c r="S99" s="378">
        <f t="shared" si="64"/>
        <v>0</v>
      </c>
      <c r="T99" s="383">
        <f t="shared" si="55"/>
        <v>0.35021634039434563</v>
      </c>
      <c r="U99" s="383"/>
      <c r="V99" s="401">
        <f t="shared" si="56"/>
        <v>0</v>
      </c>
      <c r="W99" s="301">
        <f t="shared" si="67"/>
        <v>0</v>
      </c>
      <c r="X99" s="341"/>
      <c r="Y99" s="267" t="s">
        <v>145</v>
      </c>
      <c r="Z99" s="384">
        <v>92</v>
      </c>
    </row>
    <row r="100" spans="1:26" ht="10.5" customHeight="1">
      <c r="A100" s="64" t="s">
        <v>146</v>
      </c>
      <c r="B100" s="372"/>
      <c r="C100" s="373">
        <v>3.2</v>
      </c>
      <c r="D100" s="374">
        <f t="shared" si="65"/>
        <v>0.12598425196850396</v>
      </c>
      <c r="E100" s="373"/>
      <c r="F100" s="374">
        <f t="shared" si="66"/>
        <v>0</v>
      </c>
      <c r="G100" s="373">
        <f t="shared" si="69"/>
        <v>0</v>
      </c>
      <c r="H100" s="375">
        <f t="shared" si="68"/>
        <v>0</v>
      </c>
      <c r="I100" s="376" t="str">
        <f t="shared" si="70"/>
        <v/>
      </c>
      <c r="J100" s="377">
        <f t="shared" si="51"/>
        <v>0</v>
      </c>
      <c r="K100" s="377">
        <v>1.56</v>
      </c>
      <c r="L100" s="373">
        <f t="shared" si="60"/>
        <v>0.49920000000000009</v>
      </c>
      <c r="M100" s="378">
        <f t="shared" si="61"/>
        <v>0</v>
      </c>
      <c r="N100" s="379">
        <f t="shared" si="52"/>
        <v>0</v>
      </c>
      <c r="O100" s="380">
        <f t="shared" si="53"/>
        <v>0</v>
      </c>
      <c r="P100" s="381">
        <f t="shared" si="54"/>
        <v>0</v>
      </c>
      <c r="Q100" s="373">
        <f t="shared" si="64"/>
        <v>0</v>
      </c>
      <c r="R100" s="382">
        <f t="shared" si="64"/>
        <v>0</v>
      </c>
      <c r="S100" s="378">
        <f t="shared" si="64"/>
        <v>0</v>
      </c>
      <c r="T100" s="383">
        <f t="shared" si="55"/>
        <v>0</v>
      </c>
      <c r="U100" s="383"/>
      <c r="V100" s="401">
        <f t="shared" si="56"/>
        <v>15.974400000000003</v>
      </c>
      <c r="W100" s="301">
        <f t="shared" si="67"/>
        <v>0</v>
      </c>
      <c r="X100" s="385"/>
      <c r="Y100" s="267" t="s">
        <v>147</v>
      </c>
      <c r="Z100" s="384">
        <v>93</v>
      </c>
    </row>
    <row r="101" spans="1:26" ht="10.5" customHeight="1">
      <c r="A101" s="64" t="s">
        <v>148</v>
      </c>
      <c r="B101" s="372"/>
      <c r="C101" s="373">
        <v>3.24</v>
      </c>
      <c r="D101" s="374">
        <f t="shared" si="65"/>
        <v>0.12755905511811025</v>
      </c>
      <c r="E101" s="373">
        <v>1.2</v>
      </c>
      <c r="F101" s="374">
        <f t="shared" si="66"/>
        <v>4.7244094488188976E-2</v>
      </c>
      <c r="G101" s="373">
        <f t="shared" si="69"/>
        <v>1.1328080581980973</v>
      </c>
      <c r="H101" s="375">
        <f t="shared" si="68"/>
        <v>4.459874244874399E-2</v>
      </c>
      <c r="I101" s="376" t="str">
        <f t="shared" si="70"/>
        <v>c</v>
      </c>
      <c r="J101" s="377">
        <f t="shared" si="51"/>
        <v>2.0226381739772168</v>
      </c>
      <c r="K101" s="377">
        <v>19.7</v>
      </c>
      <c r="L101" s="373">
        <f t="shared" si="60"/>
        <v>6.3828000000000005</v>
      </c>
      <c r="M101" s="378">
        <f t="shared" si="61"/>
        <v>2.3639999999999999</v>
      </c>
      <c r="N101" s="379">
        <f t="shared" si="52"/>
        <v>80.593984101748831</v>
      </c>
      <c r="O101" s="380">
        <f t="shared" si="53"/>
        <v>28.367999999999999</v>
      </c>
      <c r="P101" s="381">
        <f t="shared" si="54"/>
        <v>168.97872000000004</v>
      </c>
      <c r="Q101" s="373">
        <f t="shared" si="64"/>
        <v>11.689181493418737</v>
      </c>
      <c r="R101" s="382">
        <f t="shared" si="64"/>
        <v>4.1144348961166104</v>
      </c>
      <c r="S101" s="378">
        <f t="shared" si="64"/>
        <v>24.508317197867949</v>
      </c>
      <c r="T101" s="383">
        <f t="shared" si="55"/>
        <v>0.4205087440381558</v>
      </c>
      <c r="U101" s="383">
        <v>0.42</v>
      </c>
      <c r="V101" s="401">
        <f t="shared" si="56"/>
        <v>150.06672000000003</v>
      </c>
      <c r="W101" s="301">
        <f t="shared" si="67"/>
        <v>28.367999999999995</v>
      </c>
      <c r="X101" s="385"/>
      <c r="Y101" s="267" t="s">
        <v>43</v>
      </c>
      <c r="Z101" s="384">
        <v>94</v>
      </c>
    </row>
    <row r="102" spans="1:26" ht="10.5" customHeight="1">
      <c r="A102" s="64" t="s">
        <v>149</v>
      </c>
      <c r="B102" s="372"/>
      <c r="C102" s="373">
        <v>3.24</v>
      </c>
      <c r="D102" s="374">
        <f t="shared" si="65"/>
        <v>0.12755905511811025</v>
      </c>
      <c r="E102" s="373">
        <v>1.2</v>
      </c>
      <c r="F102" s="374">
        <f t="shared" si="66"/>
        <v>4.7244094488188976E-2</v>
      </c>
      <c r="G102" s="373">
        <f t="shared" si="69"/>
        <v>1.1328080581980973</v>
      </c>
      <c r="H102" s="375">
        <f t="shared" si="68"/>
        <v>4.459874244874399E-2</v>
      </c>
      <c r="I102" s="376" t="str">
        <f t="shared" si="70"/>
        <v>c</v>
      </c>
      <c r="J102" s="377">
        <f t="shared" si="51"/>
        <v>2.0226381739772168</v>
      </c>
      <c r="K102" s="377">
        <v>19.32</v>
      </c>
      <c r="L102" s="373">
        <f t="shared" si="60"/>
        <v>6.2596800000000004</v>
      </c>
      <c r="M102" s="378">
        <f t="shared" si="61"/>
        <v>2.3184</v>
      </c>
      <c r="N102" s="379">
        <f t="shared" si="52"/>
        <v>79.039379332273469</v>
      </c>
      <c r="O102" s="380">
        <f t="shared" si="53"/>
        <v>27.820799999999998</v>
      </c>
      <c r="P102" s="381">
        <f t="shared" si="54"/>
        <v>165.71923200000003</v>
      </c>
      <c r="Q102" s="373">
        <f t="shared" si="64"/>
        <v>11.463704896083755</v>
      </c>
      <c r="R102" s="382">
        <f t="shared" si="64"/>
        <v>4.035070162079843</v>
      </c>
      <c r="S102" s="378">
        <f t="shared" si="64"/>
        <v>24.035567932122269</v>
      </c>
      <c r="T102" s="383">
        <f t="shared" si="55"/>
        <v>0.4205087440381558</v>
      </c>
      <c r="U102" s="383"/>
      <c r="V102" s="401">
        <f t="shared" si="56"/>
        <v>147.17203200000003</v>
      </c>
      <c r="W102" s="301">
        <f t="shared" si="67"/>
        <v>27.820800000000002</v>
      </c>
      <c r="X102" s="341"/>
      <c r="Y102" s="267" t="s">
        <v>39</v>
      </c>
      <c r="Z102" s="384">
        <v>95</v>
      </c>
    </row>
    <row r="103" spans="1:26" ht="10.5" customHeight="1">
      <c r="A103" s="64" t="s">
        <v>150</v>
      </c>
      <c r="B103" s="372"/>
      <c r="C103" s="373">
        <v>6.5</v>
      </c>
      <c r="D103" s="374">
        <f t="shared" si="65"/>
        <v>0.25590551181102361</v>
      </c>
      <c r="E103" s="373">
        <v>2.7</v>
      </c>
      <c r="F103" s="374">
        <f t="shared" si="66"/>
        <v>0.10629921259842522</v>
      </c>
      <c r="G103" s="373">
        <f t="shared" si="69"/>
        <v>2.5403848754995395</v>
      </c>
      <c r="H103" s="375">
        <f t="shared" si="68"/>
        <v>0.10001515257872204</v>
      </c>
      <c r="I103" s="376" t="str">
        <f t="shared" si="70"/>
        <v>c</v>
      </c>
      <c r="J103" s="377">
        <f t="shared" si="51"/>
        <v>4.5110818923864526</v>
      </c>
      <c r="K103" s="377"/>
      <c r="L103" s="373">
        <f t="shared" si="60"/>
        <v>0</v>
      </c>
      <c r="M103" s="378">
        <f t="shared" si="61"/>
        <v>0</v>
      </c>
      <c r="N103" s="379">
        <f t="shared" si="52"/>
        <v>0</v>
      </c>
      <c r="O103" s="380">
        <f t="shared" si="53"/>
        <v>0</v>
      </c>
      <c r="P103" s="381">
        <f t="shared" si="54"/>
        <v>0</v>
      </c>
      <c r="Q103" s="373">
        <f t="shared" si="64"/>
        <v>0</v>
      </c>
      <c r="R103" s="382">
        <f t="shared" si="64"/>
        <v>0</v>
      </c>
      <c r="S103" s="378">
        <f t="shared" si="64"/>
        <v>0</v>
      </c>
      <c r="T103" s="383">
        <f t="shared" si="55"/>
        <v>0.39573798627002282</v>
      </c>
      <c r="U103" s="383"/>
      <c r="V103" s="401">
        <f t="shared" si="56"/>
        <v>0</v>
      </c>
      <c r="W103" s="301">
        <f t="shared" si="67"/>
        <v>0</v>
      </c>
      <c r="X103" s="385"/>
      <c r="Y103" s="267" t="s">
        <v>151</v>
      </c>
      <c r="Z103" s="384">
        <v>96</v>
      </c>
    </row>
    <row r="104" spans="1:26" ht="10.5" customHeight="1">
      <c r="A104" s="64" t="s">
        <v>152</v>
      </c>
      <c r="B104" s="372">
        <v>20</v>
      </c>
      <c r="C104" s="373">
        <v>3.9</v>
      </c>
      <c r="D104" s="374">
        <f t="shared" si="65"/>
        <v>0.15354330708661418</v>
      </c>
      <c r="E104" s="373"/>
      <c r="F104" s="374">
        <f t="shared" si="66"/>
        <v>0</v>
      </c>
      <c r="G104" s="373">
        <f t="shared" si="69"/>
        <v>0</v>
      </c>
      <c r="H104" s="375">
        <f t="shared" si="68"/>
        <v>0</v>
      </c>
      <c r="I104" s="376" t="str">
        <f t="shared" si="70"/>
        <v/>
      </c>
      <c r="J104" s="377">
        <f t="shared" si="51"/>
        <v>0</v>
      </c>
      <c r="K104" s="377">
        <v>2.75</v>
      </c>
      <c r="L104" s="373">
        <f t="shared" si="60"/>
        <v>1.0725</v>
      </c>
      <c r="M104" s="378">
        <f t="shared" si="61"/>
        <v>0</v>
      </c>
      <c r="N104" s="379">
        <f t="shared" si="52"/>
        <v>0</v>
      </c>
      <c r="O104" s="380">
        <f t="shared" si="53"/>
        <v>0</v>
      </c>
      <c r="P104" s="381">
        <f t="shared" si="54"/>
        <v>0</v>
      </c>
      <c r="Q104" s="373">
        <f t="shared" si="64"/>
        <v>0</v>
      </c>
      <c r="R104" s="382">
        <f t="shared" si="64"/>
        <v>0</v>
      </c>
      <c r="S104" s="378">
        <f t="shared" si="64"/>
        <v>0</v>
      </c>
      <c r="T104" s="383">
        <f t="shared" si="55"/>
        <v>0</v>
      </c>
      <c r="U104" s="383"/>
      <c r="V104" s="401">
        <f t="shared" si="56"/>
        <v>41.827500000000001</v>
      </c>
      <c r="W104" s="301">
        <f t="shared" si="67"/>
        <v>0</v>
      </c>
      <c r="X104" s="341"/>
      <c r="Y104" s="267" t="s">
        <v>32</v>
      </c>
      <c r="Z104" s="384">
        <v>97</v>
      </c>
    </row>
    <row r="105" spans="1:26" ht="10.5" customHeight="1">
      <c r="A105" s="64" t="s">
        <v>153</v>
      </c>
      <c r="B105" s="372"/>
      <c r="C105" s="373">
        <f>25.4*D105</f>
        <v>2.9718</v>
      </c>
      <c r="D105" s="374">
        <v>0.11700000000000001</v>
      </c>
      <c r="E105" s="373">
        <f>25.4*F105</f>
        <v>1.9557999999999998</v>
      </c>
      <c r="F105" s="374">
        <v>7.6999999999999999E-2</v>
      </c>
      <c r="G105" s="373">
        <f t="shared" si="69"/>
        <v>1.7531434554780705</v>
      </c>
      <c r="H105" s="375">
        <f t="shared" si="68"/>
        <v>6.9021395884963407E-2</v>
      </c>
      <c r="I105" s="376" t="str">
        <f t="shared" si="70"/>
        <v>c</v>
      </c>
      <c r="J105" s="377">
        <f t="shared" si="51"/>
        <v>2.9245283523089256</v>
      </c>
      <c r="K105" s="377">
        <v>1.57</v>
      </c>
      <c r="L105" s="373">
        <f t="shared" si="60"/>
        <v>0.4665726</v>
      </c>
      <c r="M105" s="378">
        <f t="shared" si="61"/>
        <v>0.30706059999999996</v>
      </c>
      <c r="N105" s="379">
        <f t="shared" si="52"/>
        <v>13.427999751030255</v>
      </c>
      <c r="O105" s="380">
        <f t="shared" si="53"/>
        <v>6.0054912147999984</v>
      </c>
      <c r="P105" s="381">
        <f t="shared" si="54"/>
        <v>5.8582829070666689</v>
      </c>
      <c r="Q105" s="373">
        <f t="shared" si="64"/>
        <v>1.9475687662395669</v>
      </c>
      <c r="R105" s="382">
        <f t="shared" si="64"/>
        <v>0.8710237811088144</v>
      </c>
      <c r="S105" s="378">
        <f t="shared" si="64"/>
        <v>0.84967299859555001</v>
      </c>
      <c r="T105" s="383">
        <f t="shared" si="55"/>
        <v>0.11797680412371157</v>
      </c>
      <c r="U105" s="383"/>
      <c r="V105" s="401">
        <f t="shared" si="56"/>
        <v>1.8546220972000038</v>
      </c>
      <c r="W105" s="301">
        <f t="shared" si="67"/>
        <v>6.0054912147999984</v>
      </c>
      <c r="X105" s="341"/>
      <c r="Y105" s="267" t="s">
        <v>80</v>
      </c>
      <c r="Z105" s="384">
        <v>98</v>
      </c>
    </row>
    <row r="106" spans="1:26" ht="10.5" customHeight="1">
      <c r="A106" s="64" t="s">
        <v>154</v>
      </c>
      <c r="B106" s="372"/>
      <c r="C106" s="373">
        <v>1.407</v>
      </c>
      <c r="D106" s="374">
        <f>C106/25.4</f>
        <v>5.5393700787401579E-2</v>
      </c>
      <c r="E106" s="373">
        <v>0.98299999999999998</v>
      </c>
      <c r="F106" s="374">
        <f>E106/25.4</f>
        <v>3.8700787401574802E-2</v>
      </c>
      <c r="G106" s="373">
        <f t="shared" si="69"/>
        <v>0.86078804438827239</v>
      </c>
      <c r="H106" s="375">
        <f t="shared" si="68"/>
        <v>3.3889293086152461E-2</v>
      </c>
      <c r="I106" s="376" t="str">
        <f t="shared" si="70"/>
        <v>c</v>
      </c>
      <c r="J106" s="377">
        <f t="shared" si="51"/>
        <v>1.4062227889524546</v>
      </c>
      <c r="K106" s="377">
        <v>2.262</v>
      </c>
      <c r="L106" s="373">
        <f t="shared" si="60"/>
        <v>0.31826340000000003</v>
      </c>
      <c r="M106" s="378">
        <f t="shared" si="61"/>
        <v>0.22235459999999999</v>
      </c>
      <c r="N106" s="379">
        <f t="shared" si="52"/>
        <v>4.4730202477667742</v>
      </c>
      <c r="O106" s="380">
        <f t="shared" si="53"/>
        <v>2.1857457179999997</v>
      </c>
      <c r="P106" s="381">
        <f t="shared" si="54"/>
        <v>1.5636384139999999</v>
      </c>
      <c r="Q106" s="373">
        <f t="shared" si="64"/>
        <v>0.64875742380315082</v>
      </c>
      <c r="R106" s="382">
        <f t="shared" si="64"/>
        <v>0.31701594952681383</v>
      </c>
      <c r="S106" s="378">
        <f t="shared" si="64"/>
        <v>0.226786818086225</v>
      </c>
      <c r="T106" s="383">
        <f t="shared" si="55"/>
        <v>2.3225211178653192E-2</v>
      </c>
      <c r="U106" s="383"/>
      <c r="V106" s="401">
        <f t="shared" si="56"/>
        <v>0.1064746020000002</v>
      </c>
      <c r="W106" s="301">
        <f t="shared" si="67"/>
        <v>2.1857457179999997</v>
      </c>
      <c r="X106" s="341"/>
      <c r="Y106" s="267" t="s">
        <v>37</v>
      </c>
      <c r="Z106" s="384">
        <v>99</v>
      </c>
    </row>
    <row r="107" spans="1:26" ht="10.5" customHeight="1">
      <c r="A107" s="64" t="s">
        <v>155</v>
      </c>
      <c r="B107" s="372"/>
      <c r="C107" s="373">
        <v>2.9460000000000002</v>
      </c>
      <c r="D107" s="374">
        <f>C107/25.4</f>
        <v>0.11598425196850395</v>
      </c>
      <c r="E107" s="373">
        <v>1.6259999999999999</v>
      </c>
      <c r="F107" s="374">
        <f>E107/25.4</f>
        <v>6.4015748031496067E-2</v>
      </c>
      <c r="G107" s="373">
        <f t="shared" si="69"/>
        <v>1.5037789425792647</v>
      </c>
      <c r="H107" s="375">
        <f t="shared" si="68"/>
        <v>5.9203895377136412E-2</v>
      </c>
      <c r="I107" s="376" t="str">
        <f t="shared" si="70"/>
        <v>c</v>
      </c>
      <c r="J107" s="377">
        <f t="shared" si="51"/>
        <v>2.6025715727875274</v>
      </c>
      <c r="K107" s="377">
        <v>1.175</v>
      </c>
      <c r="L107" s="373">
        <f t="shared" si="60"/>
        <v>0.34615500000000005</v>
      </c>
      <c r="M107" s="378">
        <f t="shared" si="61"/>
        <v>0.191055</v>
      </c>
      <c r="N107" s="379">
        <f t="shared" si="52"/>
        <v>7.9587200799910489</v>
      </c>
      <c r="O107" s="380">
        <f t="shared" si="53"/>
        <v>3.1065542999999995</v>
      </c>
      <c r="P107" s="381">
        <f t="shared" si="54"/>
        <v>6.0556539000000011</v>
      </c>
      <c r="Q107" s="373">
        <f t="shared" si="64"/>
        <v>1.1543159766476012</v>
      </c>
      <c r="R107" s="382">
        <f t="shared" si="64"/>
        <v>0.45056808441205259</v>
      </c>
      <c r="S107" s="378">
        <f t="shared" si="64"/>
        <v>0.87829927118459716</v>
      </c>
      <c r="T107" s="383">
        <f t="shared" si="55"/>
        <v>0.28095621570031032</v>
      </c>
      <c r="U107" s="383"/>
      <c r="V107" s="401">
        <f t="shared" si="56"/>
        <v>3.984617700000002</v>
      </c>
      <c r="W107" s="301">
        <f t="shared" si="67"/>
        <v>3.1065542999999995</v>
      </c>
      <c r="X107" s="341"/>
      <c r="Y107" s="267" t="s">
        <v>37</v>
      </c>
      <c r="Z107" s="384">
        <v>100</v>
      </c>
    </row>
    <row r="108" spans="1:26" ht="10.5" customHeight="1">
      <c r="A108" s="64" t="s">
        <v>156</v>
      </c>
      <c r="B108" s="372">
        <v>20</v>
      </c>
      <c r="C108" s="373">
        <v>3.84</v>
      </c>
      <c r="D108" s="374">
        <f>C108/25.4</f>
        <v>0.15118110236220472</v>
      </c>
      <c r="E108" s="373"/>
      <c r="F108" s="374">
        <f>E108/25.4</f>
        <v>0</v>
      </c>
      <c r="G108" s="373">
        <f t="shared" si="69"/>
        <v>0</v>
      </c>
      <c r="H108" s="375">
        <f t="shared" si="68"/>
        <v>0</v>
      </c>
      <c r="I108" s="376" t="str">
        <f t="shared" si="70"/>
        <v/>
      </c>
      <c r="J108" s="377">
        <f t="shared" si="51"/>
        <v>0</v>
      </c>
      <c r="K108" s="377"/>
      <c r="L108" s="373">
        <f t="shared" ref="L108:L139" si="71">C108*K108/10</f>
        <v>0</v>
      </c>
      <c r="M108" s="378">
        <f t="shared" si="61"/>
        <v>0</v>
      </c>
      <c r="N108" s="379">
        <f t="shared" si="52"/>
        <v>0</v>
      </c>
      <c r="O108" s="380">
        <f t="shared" si="53"/>
        <v>0</v>
      </c>
      <c r="P108" s="381">
        <f t="shared" si="54"/>
        <v>0</v>
      </c>
      <c r="Q108" s="373">
        <f t="shared" ref="Q108:S127" si="72">N108/6.89475</f>
        <v>0</v>
      </c>
      <c r="R108" s="382">
        <f t="shared" si="72"/>
        <v>0</v>
      </c>
      <c r="S108" s="378">
        <f t="shared" si="72"/>
        <v>0</v>
      </c>
      <c r="T108" s="383">
        <f t="shared" si="55"/>
        <v>0</v>
      </c>
      <c r="U108" s="383"/>
      <c r="V108" s="401">
        <f t="shared" si="56"/>
        <v>0</v>
      </c>
      <c r="W108" s="301">
        <f t="shared" si="67"/>
        <v>0</v>
      </c>
      <c r="X108" s="341"/>
      <c r="Y108" s="267" t="s">
        <v>32</v>
      </c>
      <c r="Z108" s="384">
        <v>101</v>
      </c>
    </row>
    <row r="109" spans="1:26" ht="10.5" customHeight="1">
      <c r="A109" s="64" t="s">
        <v>157</v>
      </c>
      <c r="B109" s="372"/>
      <c r="C109" s="373">
        <v>6.2930000000000001</v>
      </c>
      <c r="D109" s="374">
        <f>C109/25.4</f>
        <v>0.24775590551181104</v>
      </c>
      <c r="E109" s="373">
        <v>3.91</v>
      </c>
      <c r="F109" s="374">
        <f>E109/25.4</f>
        <v>0.15393700787401576</v>
      </c>
      <c r="G109" s="373">
        <f t="shared" si="69"/>
        <v>3.5547284530261627</v>
      </c>
      <c r="H109" s="375">
        <f t="shared" si="68"/>
        <v>0.13994993909551823</v>
      </c>
      <c r="I109" s="376" t="str">
        <f t="shared" si="70"/>
        <v>c</v>
      </c>
      <c r="J109" s="377">
        <f t="shared" si="51"/>
        <v>6.0209123092187991</v>
      </c>
      <c r="K109" s="377">
        <v>12.066000000000001</v>
      </c>
      <c r="L109" s="373">
        <f t="shared" si="71"/>
        <v>7.5931338000000013</v>
      </c>
      <c r="M109" s="378">
        <f t="shared" si="61"/>
        <v>4.7178060000000004</v>
      </c>
      <c r="N109" s="379">
        <f t="shared" si="52"/>
        <v>437.40921183595952</v>
      </c>
      <c r="O109" s="380">
        <f t="shared" si="53"/>
        <v>184.46621460000003</v>
      </c>
      <c r="P109" s="381">
        <f t="shared" si="54"/>
        <v>231.88095723400005</v>
      </c>
      <c r="Q109" s="373">
        <f t="shared" si="72"/>
        <v>63.440909653861198</v>
      </c>
      <c r="R109" s="382">
        <f t="shared" si="72"/>
        <v>26.754590753834442</v>
      </c>
      <c r="S109" s="378">
        <f t="shared" si="72"/>
        <v>33.63152503484536</v>
      </c>
      <c r="T109" s="383">
        <f t="shared" si="55"/>
        <v>0.18560792496459511</v>
      </c>
      <c r="U109" s="383"/>
      <c r="V109" s="401">
        <f t="shared" si="56"/>
        <v>108.90348083399998</v>
      </c>
      <c r="W109" s="301">
        <f t="shared" si="67"/>
        <v>184.46621460000003</v>
      </c>
      <c r="X109" s="341"/>
      <c r="Y109" s="267" t="s">
        <v>37</v>
      </c>
      <c r="Z109" s="384">
        <v>102</v>
      </c>
    </row>
    <row r="110" spans="1:26" ht="10.5" customHeight="1">
      <c r="A110" s="64" t="s">
        <v>158</v>
      </c>
      <c r="B110" s="372"/>
      <c r="C110" s="373">
        <v>3.84</v>
      </c>
      <c r="D110" s="374">
        <f>C110/25.4</f>
        <v>0.15118110236220472</v>
      </c>
      <c r="E110" s="373"/>
      <c r="F110" s="374">
        <f>E110/25.4</f>
        <v>0</v>
      </c>
      <c r="G110" s="373">
        <f t="shared" si="69"/>
        <v>0</v>
      </c>
      <c r="H110" s="375">
        <f t="shared" si="68"/>
        <v>0</v>
      </c>
      <c r="I110" s="376" t="str">
        <f t="shared" si="70"/>
        <v/>
      </c>
      <c r="J110" s="377">
        <f t="shared" si="51"/>
        <v>0</v>
      </c>
      <c r="K110" s="377">
        <v>13.29</v>
      </c>
      <c r="L110" s="373">
        <f t="shared" si="71"/>
        <v>5.1033599999999995</v>
      </c>
      <c r="M110" s="378">
        <f t="shared" si="61"/>
        <v>0</v>
      </c>
      <c r="N110" s="379">
        <f t="shared" si="52"/>
        <v>0</v>
      </c>
      <c r="O110" s="380">
        <f t="shared" si="53"/>
        <v>0</v>
      </c>
      <c r="P110" s="381">
        <f t="shared" si="54"/>
        <v>0</v>
      </c>
      <c r="Q110" s="373">
        <f t="shared" si="72"/>
        <v>0</v>
      </c>
      <c r="R110" s="382">
        <f t="shared" si="72"/>
        <v>0</v>
      </c>
      <c r="S110" s="378">
        <f t="shared" si="72"/>
        <v>0</v>
      </c>
      <c r="T110" s="383">
        <f t="shared" si="55"/>
        <v>0</v>
      </c>
      <c r="U110" s="383"/>
      <c r="V110" s="401">
        <f t="shared" si="56"/>
        <v>195.96902399999999</v>
      </c>
      <c r="W110" s="301">
        <f t="shared" si="67"/>
        <v>0</v>
      </c>
      <c r="X110" s="385"/>
      <c r="Y110" s="267" t="s">
        <v>32</v>
      </c>
      <c r="Z110" s="384">
        <v>103</v>
      </c>
    </row>
    <row r="111" spans="1:26" ht="10.5" customHeight="1">
      <c r="A111" s="64" t="s">
        <v>159</v>
      </c>
      <c r="B111" s="372"/>
      <c r="C111" s="373">
        <f>D111*25.4</f>
        <v>5.8419999999999996</v>
      </c>
      <c r="D111" s="374">
        <v>0.23</v>
      </c>
      <c r="E111" s="373">
        <f>F111*25.4</f>
        <v>2.8956</v>
      </c>
      <c r="F111" s="374">
        <v>0.114</v>
      </c>
      <c r="G111" s="373">
        <f t="shared" si="69"/>
        <v>2.701700404362982</v>
      </c>
      <c r="H111" s="375">
        <f t="shared" si="68"/>
        <v>0.10636615765208592</v>
      </c>
      <c r="I111" s="376" t="str">
        <f t="shared" si="70"/>
        <v>c</v>
      </c>
      <c r="J111" s="377">
        <f t="shared" si="51"/>
        <v>4.735274079925345</v>
      </c>
      <c r="K111" s="377">
        <v>8.94</v>
      </c>
      <c r="L111" s="373">
        <f t="shared" si="71"/>
        <v>5.2227479999999993</v>
      </c>
      <c r="M111" s="378">
        <f t="shared" si="61"/>
        <v>2.5886664000000001</v>
      </c>
      <c r="N111" s="379">
        <f t="shared" si="52"/>
        <v>200.46001627139469</v>
      </c>
      <c r="O111" s="380">
        <f t="shared" si="53"/>
        <v>74.957424278399998</v>
      </c>
      <c r="P111" s="381">
        <f t="shared" si="54"/>
        <v>205.16970578879994</v>
      </c>
      <c r="Q111" s="373">
        <f t="shared" si="72"/>
        <v>29.074298019709879</v>
      </c>
      <c r="R111" s="382">
        <f t="shared" si="72"/>
        <v>10.871666743304688</v>
      </c>
      <c r="S111" s="378">
        <f t="shared" si="72"/>
        <v>29.757381455281184</v>
      </c>
      <c r="T111" s="383">
        <f t="shared" si="55"/>
        <v>0.33715918203688849</v>
      </c>
      <c r="U111" s="383"/>
      <c r="V111" s="401">
        <f t="shared" si="56"/>
        <v>155.19808960319997</v>
      </c>
      <c r="W111" s="301">
        <f t="shared" si="67"/>
        <v>74.957424278399998</v>
      </c>
      <c r="X111" s="341"/>
      <c r="Y111" s="267" t="s">
        <v>80</v>
      </c>
      <c r="Z111" s="384">
        <v>104</v>
      </c>
    </row>
    <row r="112" spans="1:26" ht="10.5" customHeight="1">
      <c r="A112" s="64" t="s">
        <v>160</v>
      </c>
      <c r="B112" s="372"/>
      <c r="C112" s="373">
        <f>D112*25.4</f>
        <v>5.7911999999999999</v>
      </c>
      <c r="D112" s="374">
        <v>0.22800000000000001</v>
      </c>
      <c r="E112" s="373">
        <f>F112*25.4</f>
        <v>2.7431999999999999</v>
      </c>
      <c r="F112" s="374">
        <v>0.108</v>
      </c>
      <c r="G112" s="373">
        <f t="shared" si="69"/>
        <v>2.5663919051383397</v>
      </c>
      <c r="H112" s="375">
        <f t="shared" si="68"/>
        <v>0.10103905138339921</v>
      </c>
      <c r="I112" s="376" t="str">
        <f t="shared" si="70"/>
        <v>c</v>
      </c>
      <c r="J112" s="377">
        <f t="shared" si="51"/>
        <v>4.5164722311619654</v>
      </c>
      <c r="K112" s="377">
        <v>8.24</v>
      </c>
      <c r="L112" s="373">
        <f t="shared" si="71"/>
        <v>4.7719487999999997</v>
      </c>
      <c r="M112" s="378">
        <f t="shared" si="61"/>
        <v>2.2603967999999997</v>
      </c>
      <c r="N112" s="379">
        <f t="shared" si="52"/>
        <v>168.08381645842286</v>
      </c>
      <c r="O112" s="380">
        <f t="shared" si="53"/>
        <v>62.007205017599993</v>
      </c>
      <c r="P112" s="381">
        <f t="shared" si="54"/>
        <v>193.67682554880002</v>
      </c>
      <c r="Q112" s="373">
        <f t="shared" si="72"/>
        <v>24.378522275415765</v>
      </c>
      <c r="R112" s="382">
        <f t="shared" si="72"/>
        <v>8.9933942518002823</v>
      </c>
      <c r="S112" s="378">
        <f t="shared" si="72"/>
        <v>28.090478342042861</v>
      </c>
      <c r="T112" s="383">
        <f t="shared" si="55"/>
        <v>0.35535714285714287</v>
      </c>
      <c r="U112" s="383"/>
      <c r="V112" s="401">
        <f t="shared" si="56"/>
        <v>152.33868887040003</v>
      </c>
      <c r="W112" s="301">
        <f t="shared" si="67"/>
        <v>62.007205017599993</v>
      </c>
      <c r="X112" s="341"/>
      <c r="Y112" s="267" t="s">
        <v>80</v>
      </c>
      <c r="Z112" s="384">
        <v>105</v>
      </c>
    </row>
    <row r="113" spans="1:26" ht="10.5" customHeight="1">
      <c r="A113" s="64" t="s">
        <v>161</v>
      </c>
      <c r="B113" s="372">
        <v>37</v>
      </c>
      <c r="C113" s="373">
        <v>1.47</v>
      </c>
      <c r="D113" s="374">
        <f t="shared" ref="D113:D144" si="73">C113/25.4</f>
        <v>5.7874015748031499E-2</v>
      </c>
      <c r="E113" s="373"/>
      <c r="F113" s="374"/>
      <c r="G113" s="373">
        <f t="shared" si="69"/>
        <v>0</v>
      </c>
      <c r="H113" s="375">
        <f t="shared" si="68"/>
        <v>0</v>
      </c>
      <c r="I113" s="376" t="str">
        <f t="shared" si="70"/>
        <v/>
      </c>
      <c r="J113" s="377">
        <f t="shared" si="51"/>
        <v>0</v>
      </c>
      <c r="K113" s="377">
        <v>1.58</v>
      </c>
      <c r="L113" s="373">
        <f t="shared" si="71"/>
        <v>0.23225999999999999</v>
      </c>
      <c r="M113" s="378"/>
      <c r="N113" s="379">
        <f t="shared" si="52"/>
        <v>0</v>
      </c>
      <c r="O113" s="380">
        <f t="shared" si="53"/>
        <v>0</v>
      </c>
      <c r="P113" s="381">
        <f t="shared" si="54"/>
        <v>0</v>
      </c>
      <c r="Q113" s="373">
        <f t="shared" si="72"/>
        <v>0</v>
      </c>
      <c r="R113" s="382">
        <f t="shared" si="72"/>
        <v>0</v>
      </c>
      <c r="S113" s="378">
        <f t="shared" si="72"/>
        <v>0</v>
      </c>
      <c r="T113" s="383">
        <f t="shared" si="55"/>
        <v>0</v>
      </c>
      <c r="U113" s="383"/>
      <c r="V113" s="401">
        <f t="shared" si="56"/>
        <v>3.4142220000000001</v>
      </c>
      <c r="W113" s="301">
        <f t="shared" si="67"/>
        <v>0</v>
      </c>
      <c r="X113" s="341"/>
      <c r="Y113" s="267" t="s">
        <v>32</v>
      </c>
      <c r="Z113" s="384">
        <v>106</v>
      </c>
    </row>
    <row r="114" spans="1:26" ht="10.5" customHeight="1">
      <c r="A114" s="64" t="s">
        <v>162</v>
      </c>
      <c r="B114" s="372" t="s">
        <v>163</v>
      </c>
      <c r="C114" s="373">
        <v>2.19</v>
      </c>
      <c r="D114" s="374">
        <f t="shared" si="73"/>
        <v>8.6220472440944884E-2</v>
      </c>
      <c r="E114" s="373"/>
      <c r="F114" s="374">
        <f t="shared" ref="F114:F127" si="74">E114/25.4</f>
        <v>0</v>
      </c>
      <c r="G114" s="373">
        <f t="shared" si="69"/>
        <v>0</v>
      </c>
      <c r="H114" s="375">
        <f t="shared" si="68"/>
        <v>0</v>
      </c>
      <c r="I114" s="376" t="str">
        <f t="shared" si="70"/>
        <v/>
      </c>
      <c r="J114" s="377">
        <f t="shared" si="51"/>
        <v>0</v>
      </c>
      <c r="K114" s="377">
        <v>8.8999999999999996E-2</v>
      </c>
      <c r="L114" s="373">
        <f t="shared" si="71"/>
        <v>1.9490999999999998E-2</v>
      </c>
      <c r="M114" s="378">
        <f t="shared" ref="M114:M127" si="75">E114*K114/10</f>
        <v>0</v>
      </c>
      <c r="N114" s="379">
        <f t="shared" si="52"/>
        <v>0</v>
      </c>
      <c r="O114" s="380">
        <f t="shared" si="53"/>
        <v>0</v>
      </c>
      <c r="P114" s="381">
        <f t="shared" si="54"/>
        <v>0</v>
      </c>
      <c r="Q114" s="373">
        <f t="shared" si="72"/>
        <v>0</v>
      </c>
      <c r="R114" s="382">
        <f t="shared" si="72"/>
        <v>0</v>
      </c>
      <c r="S114" s="378">
        <f t="shared" si="72"/>
        <v>0</v>
      </c>
      <c r="T114" s="383">
        <f t="shared" si="55"/>
        <v>0</v>
      </c>
      <c r="U114" s="383"/>
      <c r="V114" s="401">
        <f t="shared" si="56"/>
        <v>0.42685289999999998</v>
      </c>
      <c r="W114" s="301">
        <f t="shared" si="67"/>
        <v>0</v>
      </c>
      <c r="X114" s="341"/>
      <c r="Y114" s="267" t="s">
        <v>57</v>
      </c>
      <c r="Z114" s="384">
        <v>107</v>
      </c>
    </row>
    <row r="115" spans="1:26" ht="10.5" customHeight="1">
      <c r="A115" s="64" t="s">
        <v>164</v>
      </c>
      <c r="B115" s="372"/>
      <c r="C115" s="373">
        <v>2.19</v>
      </c>
      <c r="D115" s="374">
        <f t="shared" si="73"/>
        <v>8.6220472440944884E-2</v>
      </c>
      <c r="E115" s="373"/>
      <c r="F115" s="374">
        <f t="shared" si="74"/>
        <v>0</v>
      </c>
      <c r="G115" s="373">
        <f t="shared" si="69"/>
        <v>0</v>
      </c>
      <c r="H115" s="375">
        <f t="shared" si="68"/>
        <v>0</v>
      </c>
      <c r="I115" s="376" t="str">
        <f t="shared" si="70"/>
        <v/>
      </c>
      <c r="J115" s="377">
        <f t="shared" si="51"/>
        <v>0</v>
      </c>
      <c r="K115" s="377">
        <v>8.8999999999999996E-2</v>
      </c>
      <c r="L115" s="373">
        <f t="shared" si="71"/>
        <v>1.9490999999999998E-2</v>
      </c>
      <c r="M115" s="378">
        <f t="shared" si="75"/>
        <v>0</v>
      </c>
      <c r="N115" s="379">
        <f t="shared" si="52"/>
        <v>0</v>
      </c>
      <c r="O115" s="380">
        <f t="shared" si="53"/>
        <v>0</v>
      </c>
      <c r="P115" s="381">
        <f t="shared" si="54"/>
        <v>0</v>
      </c>
      <c r="Q115" s="373">
        <f t="shared" si="72"/>
        <v>0</v>
      </c>
      <c r="R115" s="382">
        <f t="shared" si="72"/>
        <v>0</v>
      </c>
      <c r="S115" s="378">
        <f t="shared" si="72"/>
        <v>0</v>
      </c>
      <c r="T115" s="383">
        <f t="shared" si="55"/>
        <v>0</v>
      </c>
      <c r="U115" s="383"/>
      <c r="V115" s="401">
        <f t="shared" si="56"/>
        <v>0.42685289999999998</v>
      </c>
      <c r="W115" s="301">
        <f t="shared" si="67"/>
        <v>0</v>
      </c>
      <c r="X115" s="385"/>
      <c r="Y115" s="267"/>
      <c r="Z115" s="384">
        <v>108</v>
      </c>
    </row>
    <row r="116" spans="1:26" ht="10.5" customHeight="1">
      <c r="A116" s="64" t="s">
        <v>165</v>
      </c>
      <c r="B116" s="372"/>
      <c r="C116" s="373">
        <v>3.99</v>
      </c>
      <c r="D116" s="374">
        <f t="shared" si="73"/>
        <v>0.15708661417322836</v>
      </c>
      <c r="E116" s="373">
        <v>1.98</v>
      </c>
      <c r="F116" s="374">
        <f t="shared" si="74"/>
        <v>7.7952755905511817E-2</v>
      </c>
      <c r="G116" s="373">
        <f t="shared" si="69"/>
        <v>1.8472700614426396</v>
      </c>
      <c r="H116" s="375">
        <f t="shared" si="68"/>
        <v>7.2727167773332269E-2</v>
      </c>
      <c r="I116" s="376" t="str">
        <f t="shared" si="70"/>
        <v>c</v>
      </c>
      <c r="J116" s="377">
        <f t="shared" si="51"/>
        <v>3.2373404670087584</v>
      </c>
      <c r="K116" s="377">
        <v>0.91700000000000004</v>
      </c>
      <c r="L116" s="373">
        <f t="shared" si="71"/>
        <v>0.36588300000000007</v>
      </c>
      <c r="M116" s="378">
        <f t="shared" si="75"/>
        <v>0.18156600000000001</v>
      </c>
      <c r="N116" s="379">
        <f t="shared" si="52"/>
        <v>9.6105023154878868</v>
      </c>
      <c r="O116" s="380">
        <f t="shared" si="53"/>
        <v>3.5950068000000002</v>
      </c>
      <c r="P116" s="381">
        <f t="shared" si="54"/>
        <v>9.8053892999999981</v>
      </c>
      <c r="Q116" s="373">
        <f t="shared" si="72"/>
        <v>1.393886988721547</v>
      </c>
      <c r="R116" s="382">
        <f t="shared" si="72"/>
        <v>0.52141220493854024</v>
      </c>
      <c r="S116" s="378">
        <f t="shared" si="72"/>
        <v>1.4221529859675837</v>
      </c>
      <c r="T116" s="383">
        <f t="shared" si="55"/>
        <v>0.33664591614790368</v>
      </c>
      <c r="U116" s="383">
        <v>0.34</v>
      </c>
      <c r="V116" s="401">
        <f t="shared" si="56"/>
        <v>7.4087181000000015</v>
      </c>
      <c r="W116" s="301">
        <f t="shared" si="67"/>
        <v>3.5950068000000002</v>
      </c>
      <c r="X116" s="385"/>
      <c r="Y116" s="267"/>
      <c r="Z116" s="384">
        <v>109</v>
      </c>
    </row>
    <row r="117" spans="1:26" ht="10.5" customHeight="1">
      <c r="A117" s="64" t="s">
        <v>166</v>
      </c>
      <c r="B117" s="372"/>
      <c r="C117" s="373">
        <v>3.98</v>
      </c>
      <c r="D117" s="374">
        <f t="shared" si="73"/>
        <v>0.15669291338582678</v>
      </c>
      <c r="E117" s="373">
        <v>1.99</v>
      </c>
      <c r="F117" s="374">
        <f t="shared" si="74"/>
        <v>7.8346456692913388E-2</v>
      </c>
      <c r="G117" s="373">
        <f t="shared" si="69"/>
        <v>1.855675</v>
      </c>
      <c r="H117" s="375">
        <f t="shared" si="68"/>
        <v>7.3058070866141731E-2</v>
      </c>
      <c r="I117" s="376" t="str">
        <f t="shared" si="70"/>
        <v>c</v>
      </c>
      <c r="J117" s="377">
        <f t="shared" si="51"/>
        <v>3.2496563920923496</v>
      </c>
      <c r="K117" s="377">
        <v>0.9</v>
      </c>
      <c r="L117" s="373">
        <f t="shared" si="71"/>
        <v>0.35819999999999996</v>
      </c>
      <c r="M117" s="378">
        <f t="shared" si="75"/>
        <v>0.17909999999999998</v>
      </c>
      <c r="N117" s="379">
        <f t="shared" si="52"/>
        <v>9.5042399999999994</v>
      </c>
      <c r="O117" s="380">
        <f t="shared" si="53"/>
        <v>3.5640900000000002</v>
      </c>
      <c r="P117" s="381">
        <f t="shared" si="54"/>
        <v>9.5042399999999994</v>
      </c>
      <c r="Q117" s="373">
        <f t="shared" si="72"/>
        <v>1.3784749265745675</v>
      </c>
      <c r="R117" s="382">
        <f t="shared" si="72"/>
        <v>0.51692809746546287</v>
      </c>
      <c r="S117" s="378">
        <f t="shared" si="72"/>
        <v>1.3784749265745675</v>
      </c>
      <c r="T117" s="383">
        <f t="shared" si="55"/>
        <v>0.33333333333333331</v>
      </c>
      <c r="U117" s="383"/>
      <c r="V117" s="401">
        <f t="shared" si="56"/>
        <v>7.1281800000000004</v>
      </c>
      <c r="W117" s="301">
        <f t="shared" si="67"/>
        <v>3.5640899999999998</v>
      </c>
      <c r="X117" s="341"/>
      <c r="Y117" s="267" t="s">
        <v>43</v>
      </c>
      <c r="Z117" s="384">
        <v>110</v>
      </c>
    </row>
    <row r="118" spans="1:26" ht="10.5" customHeight="1">
      <c r="A118" s="64" t="s">
        <v>167</v>
      </c>
      <c r="B118" s="372"/>
      <c r="C118" s="373">
        <v>5.7</v>
      </c>
      <c r="D118" s="374">
        <f t="shared" si="73"/>
        <v>0.22440944881889766</v>
      </c>
      <c r="E118" s="373">
        <v>3</v>
      </c>
      <c r="F118" s="374">
        <f t="shared" si="74"/>
        <v>0.11811023622047245</v>
      </c>
      <c r="G118" s="373">
        <f t="shared" si="69"/>
        <v>2.7867935578330894</v>
      </c>
      <c r="H118" s="375">
        <f t="shared" si="68"/>
        <v>0.10971628180445234</v>
      </c>
      <c r="I118" s="376" t="str">
        <f t="shared" si="70"/>
        <v>c</v>
      </c>
      <c r="J118" s="377">
        <f t="shared" si="51"/>
        <v>4.8530118625376382</v>
      </c>
      <c r="K118" s="377">
        <v>8.2799999999999994</v>
      </c>
      <c r="L118" s="373">
        <f t="shared" si="71"/>
        <v>4.7195999999999998</v>
      </c>
      <c r="M118" s="378">
        <f t="shared" si="75"/>
        <v>2.4839999999999995</v>
      </c>
      <c r="N118" s="379">
        <f t="shared" si="52"/>
        <v>195.00827586206896</v>
      </c>
      <c r="O118" s="380">
        <f t="shared" si="53"/>
        <v>74.52</v>
      </c>
      <c r="P118" s="381">
        <f t="shared" si="54"/>
        <v>169.65720000000005</v>
      </c>
      <c r="Q118" s="373">
        <f t="shared" si="72"/>
        <v>28.283589087649148</v>
      </c>
      <c r="R118" s="382">
        <f t="shared" si="72"/>
        <v>10.80822364842815</v>
      </c>
      <c r="S118" s="378">
        <f t="shared" si="72"/>
        <v>24.606722506254766</v>
      </c>
      <c r="T118" s="383">
        <f t="shared" si="55"/>
        <v>0.30842911877394641</v>
      </c>
      <c r="U118" s="383">
        <v>0.31</v>
      </c>
      <c r="V118" s="401">
        <f t="shared" si="56"/>
        <v>119.97720000000001</v>
      </c>
      <c r="W118" s="301">
        <f t="shared" si="67"/>
        <v>74.519999999999982</v>
      </c>
      <c r="X118" s="385"/>
      <c r="Y118" s="267"/>
      <c r="Z118" s="384">
        <v>111</v>
      </c>
    </row>
    <row r="119" spans="1:26" ht="10.5" customHeight="1">
      <c r="A119" s="64" t="s">
        <v>168</v>
      </c>
      <c r="B119" s="372">
        <v>20</v>
      </c>
      <c r="C119" s="373">
        <v>5.82</v>
      </c>
      <c r="D119" s="374">
        <f t="shared" si="73"/>
        <v>0.22913385826771657</v>
      </c>
      <c r="E119" s="373">
        <v>3.02</v>
      </c>
      <c r="F119" s="374">
        <f t="shared" si="74"/>
        <v>0.1188976377952756</v>
      </c>
      <c r="G119" s="373">
        <v>2.79</v>
      </c>
      <c r="H119" s="375">
        <f t="shared" si="68"/>
        <v>0.10984251968503937</v>
      </c>
      <c r="I119" s="376"/>
      <c r="J119" s="377">
        <f t="shared" si="51"/>
        <v>4.8990402071751848</v>
      </c>
      <c r="K119" s="377">
        <v>8.25</v>
      </c>
      <c r="L119" s="373">
        <f t="shared" si="71"/>
        <v>4.8014999999999999</v>
      </c>
      <c r="M119" s="378">
        <f t="shared" si="75"/>
        <v>2.4914999999999998</v>
      </c>
      <c r="N119" s="379">
        <f t="shared" si="52"/>
        <v>198.00490835003234</v>
      </c>
      <c r="O119" s="380">
        <f t="shared" si="53"/>
        <v>75.243300000000005</v>
      </c>
      <c r="P119" s="381">
        <f t="shared" si="54"/>
        <v>179.12290000000002</v>
      </c>
      <c r="Q119" s="373">
        <f t="shared" si="72"/>
        <v>28.718214344252125</v>
      </c>
      <c r="R119" s="382">
        <f t="shared" si="72"/>
        <v>10.913129555096269</v>
      </c>
      <c r="S119" s="378">
        <f t="shared" si="72"/>
        <v>25.979607672504443</v>
      </c>
      <c r="T119" s="383">
        <f t="shared" si="55"/>
        <v>0.31576438267614737</v>
      </c>
      <c r="U119" s="383"/>
      <c r="V119" s="401">
        <f t="shared" si="56"/>
        <v>128.96070000000006</v>
      </c>
      <c r="W119" s="301">
        <f t="shared" si="67"/>
        <v>75.243300000000005</v>
      </c>
      <c r="X119" s="341"/>
      <c r="Y119" s="267" t="s">
        <v>39</v>
      </c>
      <c r="Z119" s="384">
        <v>112</v>
      </c>
    </row>
    <row r="120" spans="1:26" ht="10.5" customHeight="1">
      <c r="A120" s="64" t="s">
        <v>169</v>
      </c>
      <c r="B120" s="372"/>
      <c r="C120" s="373">
        <v>5.915</v>
      </c>
      <c r="D120" s="374">
        <f t="shared" si="73"/>
        <v>0.23287401574803152</v>
      </c>
      <c r="E120" s="373">
        <v>3.0779999999999998</v>
      </c>
      <c r="F120" s="374">
        <f t="shared" si="74"/>
        <v>0.12118110236220472</v>
      </c>
      <c r="G120" s="373">
        <f t="shared" ref="G120:G125" si="76">IF(T120=0,0,(0.87+1.12*T120)*E120/(1+T120))</f>
        <v>2.8618902985943304</v>
      </c>
      <c r="H120" s="375">
        <f t="shared" si="68"/>
        <v>0.1126728464013516</v>
      </c>
      <c r="I120" s="376" t="str">
        <f t="shared" ref="I120:I125" si="77">IF(G120=0,"","c")</f>
        <v>c</v>
      </c>
      <c r="J120" s="377">
        <f t="shared" si="51"/>
        <v>4.9904040858176684</v>
      </c>
      <c r="K120" s="377">
        <v>8.4499999999999993</v>
      </c>
      <c r="L120" s="373">
        <f t="shared" si="71"/>
        <v>4.9981749999999998</v>
      </c>
      <c r="M120" s="378">
        <f t="shared" si="75"/>
        <v>2.6009099999999998</v>
      </c>
      <c r="N120" s="379">
        <f t="shared" si="52"/>
        <v>210.43992334085107</v>
      </c>
      <c r="O120" s="380">
        <f t="shared" si="53"/>
        <v>80.056009799999984</v>
      </c>
      <c r="P120" s="381">
        <f t="shared" si="54"/>
        <v>188.90070484999998</v>
      </c>
      <c r="Q120" s="373">
        <f t="shared" si="72"/>
        <v>30.521762694927453</v>
      </c>
      <c r="R120" s="382">
        <f t="shared" si="72"/>
        <v>11.611154835200693</v>
      </c>
      <c r="S120" s="378">
        <f t="shared" si="72"/>
        <v>27.397759868015516</v>
      </c>
      <c r="T120" s="383">
        <f t="shared" si="55"/>
        <v>0.31432932934443464</v>
      </c>
      <c r="U120" s="383"/>
      <c r="V120" s="401">
        <f t="shared" si="56"/>
        <v>135.53003165000001</v>
      </c>
      <c r="W120" s="301">
        <f t="shared" si="67"/>
        <v>80.056009799999984</v>
      </c>
      <c r="X120" s="341"/>
      <c r="Y120" s="267" t="s">
        <v>37</v>
      </c>
      <c r="Z120" s="384">
        <v>113</v>
      </c>
    </row>
    <row r="121" spans="1:26" ht="10.5" customHeight="1">
      <c r="A121" s="64" t="s">
        <v>170</v>
      </c>
      <c r="B121" s="372"/>
      <c r="C121" s="373">
        <v>2.56</v>
      </c>
      <c r="D121" s="374">
        <f t="shared" si="73"/>
        <v>0.10078740157480316</v>
      </c>
      <c r="E121" s="373"/>
      <c r="F121" s="374">
        <f t="shared" si="74"/>
        <v>0</v>
      </c>
      <c r="G121" s="373">
        <f t="shared" si="76"/>
        <v>0</v>
      </c>
      <c r="H121" s="375">
        <f t="shared" si="68"/>
        <v>0</v>
      </c>
      <c r="I121" s="376" t="str">
        <f t="shared" si="77"/>
        <v/>
      </c>
      <c r="J121" s="377">
        <f t="shared" si="51"/>
        <v>0</v>
      </c>
      <c r="K121" s="377">
        <v>7.3</v>
      </c>
      <c r="L121" s="373">
        <f t="shared" si="71"/>
        <v>1.8687999999999998</v>
      </c>
      <c r="M121" s="378">
        <f t="shared" si="75"/>
        <v>0</v>
      </c>
      <c r="N121" s="379">
        <f t="shared" si="52"/>
        <v>0</v>
      </c>
      <c r="O121" s="380">
        <f t="shared" si="53"/>
        <v>0</v>
      </c>
      <c r="P121" s="381">
        <f t="shared" si="54"/>
        <v>0</v>
      </c>
      <c r="Q121" s="373">
        <f t="shared" si="72"/>
        <v>0</v>
      </c>
      <c r="R121" s="382">
        <f t="shared" si="72"/>
        <v>0</v>
      </c>
      <c r="S121" s="378">
        <f t="shared" si="72"/>
        <v>0</v>
      </c>
      <c r="T121" s="383">
        <f t="shared" si="55"/>
        <v>0</v>
      </c>
      <c r="U121" s="383"/>
      <c r="V121" s="401">
        <f t="shared" si="56"/>
        <v>47.841279999999998</v>
      </c>
      <c r="W121" s="301">
        <f t="shared" si="67"/>
        <v>0</v>
      </c>
      <c r="X121" s="385"/>
      <c r="Y121" s="267"/>
      <c r="Z121" s="384">
        <v>114</v>
      </c>
    </row>
    <row r="122" spans="1:26" ht="10.5" customHeight="1">
      <c r="A122" s="64" t="s">
        <v>171</v>
      </c>
      <c r="B122" s="372">
        <v>156</v>
      </c>
      <c r="C122" s="373">
        <v>2.2200000000000002</v>
      </c>
      <c r="D122" s="374">
        <f t="shared" si="73"/>
        <v>8.7401574803149612E-2</v>
      </c>
      <c r="E122" s="373"/>
      <c r="F122" s="374">
        <f t="shared" si="74"/>
        <v>0</v>
      </c>
      <c r="G122" s="373">
        <f t="shared" si="76"/>
        <v>0</v>
      </c>
      <c r="H122" s="375">
        <f t="shared" si="68"/>
        <v>0</v>
      </c>
      <c r="I122" s="376" t="str">
        <f t="shared" si="77"/>
        <v/>
      </c>
      <c r="J122" s="377">
        <f t="shared" si="51"/>
        <v>0</v>
      </c>
      <c r="K122" s="377">
        <v>7.3</v>
      </c>
      <c r="L122" s="373">
        <f t="shared" si="71"/>
        <v>1.6206</v>
      </c>
      <c r="M122" s="378">
        <f t="shared" si="75"/>
        <v>0</v>
      </c>
      <c r="N122" s="379">
        <f t="shared" si="52"/>
        <v>0</v>
      </c>
      <c r="O122" s="380">
        <f t="shared" si="53"/>
        <v>0</v>
      </c>
      <c r="P122" s="381">
        <f t="shared" si="54"/>
        <v>0</v>
      </c>
      <c r="Q122" s="373">
        <f t="shared" si="72"/>
        <v>0</v>
      </c>
      <c r="R122" s="382">
        <f t="shared" si="72"/>
        <v>0</v>
      </c>
      <c r="S122" s="378">
        <f t="shared" si="72"/>
        <v>0</v>
      </c>
      <c r="T122" s="383">
        <f t="shared" si="55"/>
        <v>0</v>
      </c>
      <c r="U122" s="383"/>
      <c r="V122" s="401">
        <f t="shared" si="56"/>
        <v>35.977320000000006</v>
      </c>
      <c r="W122" s="301">
        <f t="shared" si="67"/>
        <v>0</v>
      </c>
      <c r="X122" s="341"/>
      <c r="Y122" s="267" t="s">
        <v>39</v>
      </c>
      <c r="Z122" s="384">
        <v>115</v>
      </c>
    </row>
    <row r="123" spans="1:26" ht="10.5" customHeight="1">
      <c r="A123" s="64" t="s">
        <v>172</v>
      </c>
      <c r="B123" s="372"/>
      <c r="C123" s="373">
        <v>5.3049999999999997</v>
      </c>
      <c r="D123" s="374">
        <f t="shared" si="73"/>
        <v>0.20885826771653543</v>
      </c>
      <c r="E123" s="373">
        <v>3.1190000000000002</v>
      </c>
      <c r="F123" s="374">
        <f t="shared" si="74"/>
        <v>0.1227952755905512</v>
      </c>
      <c r="G123" s="373">
        <f t="shared" si="76"/>
        <v>2.8623434397938627</v>
      </c>
      <c r="H123" s="375">
        <f t="shared" si="68"/>
        <v>0.11269068660605759</v>
      </c>
      <c r="I123" s="376" t="str">
        <f t="shared" si="77"/>
        <v>c</v>
      </c>
      <c r="J123" s="377">
        <f t="shared" si="51"/>
        <v>4.9036020443982604</v>
      </c>
      <c r="K123" s="377">
        <v>22.513999999999999</v>
      </c>
      <c r="L123" s="373">
        <f t="shared" si="71"/>
        <v>11.943676999999999</v>
      </c>
      <c r="M123" s="378">
        <f t="shared" si="75"/>
        <v>7.0221165999999995</v>
      </c>
      <c r="N123" s="379">
        <f t="shared" si="52"/>
        <v>541.3561771032405</v>
      </c>
      <c r="O123" s="380">
        <f t="shared" si="53"/>
        <v>219.01981675400003</v>
      </c>
      <c r="P123" s="381">
        <f t="shared" si="54"/>
        <v>341.58564251133316</v>
      </c>
      <c r="Q123" s="373">
        <f t="shared" si="72"/>
        <v>78.517158287572499</v>
      </c>
      <c r="R123" s="382">
        <f t="shared" si="72"/>
        <v>31.766172341854315</v>
      </c>
      <c r="S123" s="378">
        <f t="shared" si="72"/>
        <v>49.542861236641379</v>
      </c>
      <c r="T123" s="383">
        <f t="shared" si="55"/>
        <v>0.23586117714472379</v>
      </c>
      <c r="U123" s="383"/>
      <c r="V123" s="401">
        <f t="shared" si="56"/>
        <v>195.57243134199987</v>
      </c>
      <c r="W123" s="301">
        <f t="shared" si="67"/>
        <v>219.019816754</v>
      </c>
      <c r="X123" s="341"/>
      <c r="Y123" s="267" t="s">
        <v>37</v>
      </c>
      <c r="Z123" s="384">
        <v>116</v>
      </c>
    </row>
    <row r="124" spans="1:26" ht="10.5" customHeight="1">
      <c r="A124" s="64" t="s">
        <v>173</v>
      </c>
      <c r="B124" s="372"/>
      <c r="C124" s="373">
        <v>5.9</v>
      </c>
      <c r="D124" s="374">
        <f t="shared" si="73"/>
        <v>0.23228346456692917</v>
      </c>
      <c r="E124" s="373">
        <v>3.2</v>
      </c>
      <c r="F124" s="374">
        <f t="shared" si="74"/>
        <v>0.12598425196850396</v>
      </c>
      <c r="G124" s="373">
        <f t="shared" si="76"/>
        <v>2.964620765716087</v>
      </c>
      <c r="H124" s="375">
        <f t="shared" si="68"/>
        <v>0.11671735298094832</v>
      </c>
      <c r="I124" s="376" t="str">
        <f t="shared" si="77"/>
        <v>c</v>
      </c>
      <c r="J124" s="377">
        <f t="shared" si="51"/>
        <v>5.1431791153226829</v>
      </c>
      <c r="K124" s="377">
        <v>7.69</v>
      </c>
      <c r="L124" s="373">
        <f t="shared" si="71"/>
        <v>4.5371000000000006</v>
      </c>
      <c r="M124" s="378">
        <f t="shared" si="75"/>
        <v>2.4608000000000003</v>
      </c>
      <c r="N124" s="379">
        <f t="shared" si="52"/>
        <v>203.41812096052095</v>
      </c>
      <c r="O124" s="380">
        <f t="shared" si="53"/>
        <v>78.745600000000024</v>
      </c>
      <c r="P124" s="381">
        <f t="shared" si="54"/>
        <v>162.69476666666665</v>
      </c>
      <c r="Q124" s="373">
        <f t="shared" si="72"/>
        <v>29.503335285618906</v>
      </c>
      <c r="R124" s="382">
        <f t="shared" si="72"/>
        <v>11.421095761267635</v>
      </c>
      <c r="S124" s="378">
        <f t="shared" si="72"/>
        <v>23.596905858322149</v>
      </c>
      <c r="T124" s="383">
        <f t="shared" si="55"/>
        <v>0.2916157916157916</v>
      </c>
      <c r="U124" s="383">
        <v>0.28999999999999998</v>
      </c>
      <c r="V124" s="401">
        <f t="shared" si="56"/>
        <v>110.1977</v>
      </c>
      <c r="W124" s="301">
        <f t="shared" si="67"/>
        <v>78.745600000000024</v>
      </c>
      <c r="X124" s="385"/>
      <c r="Y124" s="267"/>
      <c r="Z124" s="384">
        <v>117</v>
      </c>
    </row>
    <row r="125" spans="1:26" ht="10.5" customHeight="1">
      <c r="A125" s="64" t="s">
        <v>174</v>
      </c>
      <c r="B125" s="372"/>
      <c r="C125" s="373">
        <v>4.5999999999999996</v>
      </c>
      <c r="D125" s="374">
        <f t="shared" si="73"/>
        <v>0.18110236220472439</v>
      </c>
      <c r="E125" s="373">
        <v>2.6</v>
      </c>
      <c r="F125" s="374">
        <f t="shared" si="74"/>
        <v>0.10236220472440946</v>
      </c>
      <c r="G125" s="373">
        <f t="shared" si="76"/>
        <v>2.3982788144895721</v>
      </c>
      <c r="H125" s="375">
        <f t="shared" si="68"/>
        <v>9.4420425767305999E-2</v>
      </c>
      <c r="I125" s="376" t="str">
        <f t="shared" si="77"/>
        <v>c</v>
      </c>
      <c r="J125" s="377">
        <f t="shared" si="51"/>
        <v>4.1360071996498693</v>
      </c>
      <c r="K125" s="377">
        <v>7.22</v>
      </c>
      <c r="L125" s="373">
        <f t="shared" si="71"/>
        <v>3.3211999999999997</v>
      </c>
      <c r="M125" s="378">
        <f t="shared" si="75"/>
        <v>1.8771999999999998</v>
      </c>
      <c r="N125" s="379">
        <f t="shared" si="52"/>
        <v>123.50933111111111</v>
      </c>
      <c r="O125" s="380">
        <f t="shared" si="53"/>
        <v>48.807200000000002</v>
      </c>
      <c r="P125" s="381">
        <f t="shared" si="54"/>
        <v>87.698933333333315</v>
      </c>
      <c r="Q125" s="373">
        <f t="shared" si="72"/>
        <v>17.913532921586874</v>
      </c>
      <c r="R125" s="382">
        <f t="shared" si="72"/>
        <v>7.0788933608905324</v>
      </c>
      <c r="S125" s="378">
        <f t="shared" si="72"/>
        <v>12.719668346688902</v>
      </c>
      <c r="T125" s="383">
        <f t="shared" si="55"/>
        <v>0.26527777777777772</v>
      </c>
      <c r="U125" s="383">
        <v>0.27</v>
      </c>
      <c r="V125" s="401">
        <f t="shared" si="56"/>
        <v>55.160799999999966</v>
      </c>
      <c r="W125" s="301">
        <f t="shared" si="67"/>
        <v>48.807199999999995</v>
      </c>
      <c r="X125" s="385"/>
      <c r="Y125" s="267"/>
      <c r="Z125" s="384">
        <v>118</v>
      </c>
    </row>
    <row r="126" spans="1:26" ht="10.5" customHeight="1">
      <c r="A126" s="64" t="s">
        <v>175</v>
      </c>
      <c r="B126" s="372">
        <v>20</v>
      </c>
      <c r="C126" s="373">
        <v>5.9</v>
      </c>
      <c r="D126" s="374">
        <f t="shared" si="73"/>
        <v>0.23228346456692917</v>
      </c>
      <c r="E126" s="373">
        <v>3.23</v>
      </c>
      <c r="F126" s="374">
        <f t="shared" si="74"/>
        <v>0.12716535433070866</v>
      </c>
      <c r="G126" s="373">
        <v>2.79</v>
      </c>
      <c r="H126" s="375">
        <f t="shared" ref="H126:H157" si="78">G126/25.4</f>
        <v>0.10984251968503937</v>
      </c>
      <c r="I126" s="376"/>
      <c r="J126" s="377">
        <f t="shared" si="51"/>
        <v>5.1801189442129258</v>
      </c>
      <c r="K126" s="377">
        <v>7.7</v>
      </c>
      <c r="L126" s="373">
        <f t="shared" si="71"/>
        <v>4.543000000000001</v>
      </c>
      <c r="M126" s="378">
        <f t="shared" si="75"/>
        <v>2.4870999999999999</v>
      </c>
      <c r="N126" s="379">
        <f t="shared" si="52"/>
        <v>206.61896852669105</v>
      </c>
      <c r="O126" s="380">
        <f t="shared" si="53"/>
        <v>80.333330000000004</v>
      </c>
      <c r="P126" s="381">
        <f t="shared" si="54"/>
        <v>160.92589333333336</v>
      </c>
      <c r="Q126" s="373">
        <f t="shared" si="72"/>
        <v>29.967579466505825</v>
      </c>
      <c r="R126" s="382">
        <f t="shared" si="72"/>
        <v>11.651376772181733</v>
      </c>
      <c r="S126" s="378">
        <f t="shared" si="72"/>
        <v>23.340352200345677</v>
      </c>
      <c r="T126" s="383">
        <f t="shared" si="55"/>
        <v>0.2860102309134393</v>
      </c>
      <c r="U126" s="383"/>
      <c r="V126" s="401">
        <f t="shared" si="56"/>
        <v>107.37034000000001</v>
      </c>
      <c r="W126" s="301">
        <f t="shared" si="67"/>
        <v>80.333329999999989</v>
      </c>
      <c r="X126" s="341"/>
      <c r="Y126" s="267" t="s">
        <v>32</v>
      </c>
      <c r="Z126" s="384">
        <v>119</v>
      </c>
    </row>
    <row r="127" spans="1:26" ht="10.5" customHeight="1">
      <c r="A127" s="64" t="s">
        <v>176</v>
      </c>
      <c r="B127" s="372">
        <v>20</v>
      </c>
      <c r="C127" s="373">
        <v>4.8</v>
      </c>
      <c r="D127" s="374">
        <f t="shared" si="73"/>
        <v>0.1889763779527559</v>
      </c>
      <c r="E127" s="373">
        <v>2.4</v>
      </c>
      <c r="F127" s="374">
        <f t="shared" si="74"/>
        <v>9.4488188976377951E-2</v>
      </c>
      <c r="G127" s="373">
        <f>IF(T127=0,0,(0.87+1.12*T127)*E127/(1+T127))</f>
        <v>2.238</v>
      </c>
      <c r="H127" s="375">
        <f t="shared" si="78"/>
        <v>8.811023622047244E-2</v>
      </c>
      <c r="I127" s="376" t="str">
        <f>IF(G127=0,"","c")</f>
        <v>c</v>
      </c>
      <c r="J127" s="377">
        <f t="shared" si="51"/>
        <v>3.9191835884530848</v>
      </c>
      <c r="K127" s="377">
        <v>7.8</v>
      </c>
      <c r="L127" s="373">
        <f t="shared" si="71"/>
        <v>3.7439999999999998</v>
      </c>
      <c r="M127" s="378">
        <f t="shared" si="75"/>
        <v>1.8719999999999999</v>
      </c>
      <c r="N127" s="379">
        <f t="shared" si="52"/>
        <v>119.80799999999999</v>
      </c>
      <c r="O127" s="380">
        <f t="shared" si="53"/>
        <v>44.927999999999997</v>
      </c>
      <c r="P127" s="381">
        <f t="shared" si="54"/>
        <v>119.80799999999999</v>
      </c>
      <c r="Q127" s="373">
        <f t="shared" si="72"/>
        <v>17.376699662786901</v>
      </c>
      <c r="R127" s="382">
        <f t="shared" si="72"/>
        <v>6.5162623735450884</v>
      </c>
      <c r="S127" s="378">
        <f t="shared" si="72"/>
        <v>17.376699662786901</v>
      </c>
      <c r="T127" s="383">
        <f t="shared" si="55"/>
        <v>0.33333333333333331</v>
      </c>
      <c r="U127" s="383"/>
      <c r="V127" s="401">
        <f t="shared" si="56"/>
        <v>89.855999999999995</v>
      </c>
      <c r="W127" s="301">
        <f t="shared" si="67"/>
        <v>44.927999999999997</v>
      </c>
      <c r="X127" s="341"/>
      <c r="Y127" s="267" t="s">
        <v>39</v>
      </c>
      <c r="Z127" s="384">
        <v>120</v>
      </c>
    </row>
    <row r="128" spans="1:26" ht="10.5" customHeight="1">
      <c r="A128" s="64" t="s">
        <v>177</v>
      </c>
      <c r="B128" s="372">
        <v>20</v>
      </c>
      <c r="C128" s="373">
        <v>3.01</v>
      </c>
      <c r="D128" s="374">
        <f t="shared" si="73"/>
        <v>0.11850393700787401</v>
      </c>
      <c r="E128" s="373"/>
      <c r="F128" s="374"/>
      <c r="G128" s="373">
        <f>IF(T128=0,0,(0.87+1.12*T128)*E128/(1+T128))</f>
        <v>0</v>
      </c>
      <c r="H128" s="375">
        <f t="shared" si="78"/>
        <v>0</v>
      </c>
      <c r="I128" s="376" t="str">
        <f>IF(G128=0,"","c")</f>
        <v/>
      </c>
      <c r="J128" s="377">
        <f t="shared" si="51"/>
        <v>0</v>
      </c>
      <c r="K128" s="377">
        <v>2.17</v>
      </c>
      <c r="L128" s="373">
        <f t="shared" si="71"/>
        <v>0.65316999999999992</v>
      </c>
      <c r="M128" s="378"/>
      <c r="N128" s="379">
        <f t="shared" si="52"/>
        <v>0</v>
      </c>
      <c r="O128" s="380">
        <f t="shared" si="53"/>
        <v>0</v>
      </c>
      <c r="P128" s="381">
        <f t="shared" si="54"/>
        <v>0</v>
      </c>
      <c r="Q128" s="373">
        <f t="shared" ref="Q128:S147" si="79">N128/6.89475</f>
        <v>0</v>
      </c>
      <c r="R128" s="382">
        <f t="shared" si="79"/>
        <v>0</v>
      </c>
      <c r="S128" s="378">
        <f t="shared" si="79"/>
        <v>0</v>
      </c>
      <c r="T128" s="383">
        <f t="shared" si="55"/>
        <v>0</v>
      </c>
      <c r="U128" s="383"/>
      <c r="V128" s="401">
        <f t="shared" si="56"/>
        <v>19.660416999999995</v>
      </c>
      <c r="W128" s="301">
        <f t="shared" si="67"/>
        <v>0</v>
      </c>
      <c r="X128" s="341"/>
      <c r="Y128" s="267" t="s">
        <v>32</v>
      </c>
      <c r="Z128" s="384">
        <v>121</v>
      </c>
    </row>
    <row r="129" spans="1:26" ht="10.5" customHeight="1">
      <c r="A129" s="64" t="s">
        <v>178</v>
      </c>
      <c r="B129" s="372">
        <v>20</v>
      </c>
      <c r="C129" s="373">
        <v>1.79</v>
      </c>
      <c r="D129" s="374">
        <f t="shared" si="73"/>
        <v>7.0472440944881892E-2</v>
      </c>
      <c r="E129" s="373"/>
      <c r="F129" s="374">
        <f t="shared" ref="F129:F141" si="80">E129/25.4</f>
        <v>0</v>
      </c>
      <c r="G129" s="373">
        <f>IF(T129=0,0,(0.87+1.12*T129)*E129/(1+T129))</f>
        <v>0</v>
      </c>
      <c r="H129" s="375">
        <f t="shared" si="78"/>
        <v>0</v>
      </c>
      <c r="I129" s="376" t="str">
        <f>IF(G129=0,"","c")</f>
        <v/>
      </c>
      <c r="J129" s="377">
        <f t="shared" si="51"/>
        <v>0</v>
      </c>
      <c r="K129" s="377"/>
      <c r="L129" s="373">
        <f t="shared" si="71"/>
        <v>0</v>
      </c>
      <c r="M129" s="378">
        <f>E129*K129/10</f>
        <v>0</v>
      </c>
      <c r="N129" s="379">
        <f t="shared" si="52"/>
        <v>0</v>
      </c>
      <c r="O129" s="380">
        <f t="shared" si="53"/>
        <v>0</v>
      </c>
      <c r="P129" s="381">
        <f t="shared" si="54"/>
        <v>0</v>
      </c>
      <c r="Q129" s="373">
        <f t="shared" si="79"/>
        <v>0</v>
      </c>
      <c r="R129" s="382">
        <f t="shared" si="79"/>
        <v>0</v>
      </c>
      <c r="S129" s="378">
        <f t="shared" si="79"/>
        <v>0</v>
      </c>
      <c r="T129" s="383">
        <f t="shared" si="55"/>
        <v>0</v>
      </c>
      <c r="U129" s="383"/>
      <c r="V129" s="401">
        <f t="shared" si="56"/>
        <v>0</v>
      </c>
      <c r="W129" s="301">
        <f t="shared" si="67"/>
        <v>0</v>
      </c>
      <c r="X129" s="341"/>
      <c r="Y129" s="267" t="s">
        <v>32</v>
      </c>
      <c r="Z129" s="384">
        <v>122</v>
      </c>
    </row>
    <row r="130" spans="1:26" ht="10.5" customHeight="1">
      <c r="A130" s="64" t="s">
        <v>179</v>
      </c>
      <c r="B130" s="372"/>
      <c r="C130" s="373">
        <v>2.2000000000000002</v>
      </c>
      <c r="D130" s="374">
        <f t="shared" si="73"/>
        <v>8.6614173228346469E-2</v>
      </c>
      <c r="E130" s="373">
        <v>0.7</v>
      </c>
      <c r="F130" s="374">
        <f t="shared" si="80"/>
        <v>2.7559055118110236E-2</v>
      </c>
      <c r="G130" s="373">
        <f>IF(T130=0,0,(0.87+1.12*T130)*E130/(1+T130))</f>
        <v>0.66278184713375787</v>
      </c>
      <c r="H130" s="375">
        <f t="shared" si="78"/>
        <v>2.6093773509203066E-2</v>
      </c>
      <c r="I130" s="376" t="str">
        <f>IF(G130=0,"","c")</f>
        <v>c</v>
      </c>
      <c r="J130" s="377">
        <f t="shared" si="51"/>
        <v>1.1894555887889</v>
      </c>
      <c r="K130" s="377">
        <v>11.2</v>
      </c>
      <c r="L130" s="373">
        <f t="shared" si="71"/>
        <v>2.464</v>
      </c>
      <c r="M130" s="378">
        <f>E130*K130/10</f>
        <v>0.78399999999999992</v>
      </c>
      <c r="N130" s="379">
        <f t="shared" si="52"/>
        <v>15.845811494252864</v>
      </c>
      <c r="O130" s="380">
        <f t="shared" si="53"/>
        <v>5.4879999999999987</v>
      </c>
      <c r="P130" s="381">
        <f t="shared" si="54"/>
        <v>46.890666666666668</v>
      </c>
      <c r="Q130" s="373">
        <f t="shared" si="79"/>
        <v>2.298243082672013</v>
      </c>
      <c r="R130" s="382">
        <f t="shared" si="79"/>
        <v>0.79596794662605586</v>
      </c>
      <c r="S130" s="378">
        <f t="shared" si="79"/>
        <v>6.800923407906982</v>
      </c>
      <c r="T130" s="383">
        <f t="shared" si="55"/>
        <v>0.44367816091954027</v>
      </c>
      <c r="U130" s="383">
        <v>0.44</v>
      </c>
      <c r="V130" s="401">
        <f t="shared" si="56"/>
        <v>43.232000000000006</v>
      </c>
      <c r="W130" s="301">
        <f t="shared" si="67"/>
        <v>5.4879999999999987</v>
      </c>
      <c r="X130" s="385"/>
      <c r="Y130" s="267"/>
      <c r="Z130" s="384">
        <v>123</v>
      </c>
    </row>
    <row r="131" spans="1:26" ht="10.5" customHeight="1">
      <c r="A131" s="64" t="s">
        <v>180</v>
      </c>
      <c r="B131" s="372">
        <v>20</v>
      </c>
      <c r="C131" s="373">
        <v>2.16</v>
      </c>
      <c r="D131" s="374">
        <f t="shared" si="73"/>
        <v>8.503937007874017E-2</v>
      </c>
      <c r="E131" s="373">
        <v>0.7</v>
      </c>
      <c r="F131" s="374">
        <f t="shared" si="80"/>
        <v>2.7559055118110236E-2</v>
      </c>
      <c r="G131" s="373">
        <v>0.63</v>
      </c>
      <c r="H131" s="375">
        <f t="shared" si="78"/>
        <v>2.4803149606299216E-2</v>
      </c>
      <c r="I131" s="376"/>
      <c r="J131" s="377">
        <f t="shared" si="51"/>
        <v>1.1884861301421978</v>
      </c>
      <c r="K131" s="377">
        <v>11.34</v>
      </c>
      <c r="L131" s="373">
        <f t="shared" si="71"/>
        <v>2.4494400000000001</v>
      </c>
      <c r="M131" s="378">
        <f>E131*K131/10</f>
        <v>0.79379999999999995</v>
      </c>
      <c r="N131" s="379">
        <f t="shared" si="52"/>
        <v>16.017741852667875</v>
      </c>
      <c r="O131" s="380">
        <f t="shared" si="53"/>
        <v>5.5565999999999995</v>
      </c>
      <c r="P131" s="381">
        <f t="shared" si="54"/>
        <v>45.49910400000001</v>
      </c>
      <c r="Q131" s="373">
        <f t="shared" si="79"/>
        <v>2.3231794992810291</v>
      </c>
      <c r="R131" s="382">
        <f t="shared" si="79"/>
        <v>0.80591754595888165</v>
      </c>
      <c r="S131" s="378">
        <f t="shared" si="79"/>
        <v>6.5990940933318845</v>
      </c>
      <c r="T131" s="383">
        <f t="shared" si="55"/>
        <v>0.44132579749018108</v>
      </c>
      <c r="U131" s="383"/>
      <c r="V131" s="401">
        <f t="shared" si="56"/>
        <v>41.794704000000003</v>
      </c>
      <c r="W131" s="301">
        <f t="shared" si="67"/>
        <v>5.5565999999999995</v>
      </c>
      <c r="X131" s="341"/>
      <c r="Y131" s="269" t="s">
        <v>39</v>
      </c>
      <c r="Z131" s="384">
        <v>124</v>
      </c>
    </row>
    <row r="132" spans="1:26" ht="10.5" customHeight="1">
      <c r="A132" s="64" t="s">
        <v>181</v>
      </c>
      <c r="B132" s="372"/>
      <c r="C132" s="373">
        <v>3.3</v>
      </c>
      <c r="D132" s="374">
        <f t="shared" si="73"/>
        <v>0.12992125984251968</v>
      </c>
      <c r="E132" s="373"/>
      <c r="F132" s="374">
        <f t="shared" si="80"/>
        <v>0</v>
      </c>
      <c r="G132" s="373">
        <f>IF(T132=0,0,(0.87+1.12*T132)*E132/(1+T132))</f>
        <v>0</v>
      </c>
      <c r="H132" s="375">
        <f t="shared" si="78"/>
        <v>0</v>
      </c>
      <c r="I132" s="376" t="str">
        <f>IF(G132=0,"","c")</f>
        <v/>
      </c>
      <c r="J132" s="377">
        <f t="shared" si="51"/>
        <v>0</v>
      </c>
      <c r="K132" s="377">
        <v>6.2</v>
      </c>
      <c r="L132" s="373">
        <f t="shared" si="71"/>
        <v>2.0460000000000003</v>
      </c>
      <c r="M132" s="378">
        <f>E132*K132/10</f>
        <v>0</v>
      </c>
      <c r="N132" s="379">
        <f t="shared" si="52"/>
        <v>0</v>
      </c>
      <c r="O132" s="380">
        <f t="shared" si="53"/>
        <v>0</v>
      </c>
      <c r="P132" s="381">
        <f t="shared" si="54"/>
        <v>0</v>
      </c>
      <c r="Q132" s="373">
        <f t="shared" si="79"/>
        <v>0</v>
      </c>
      <c r="R132" s="382">
        <f t="shared" si="79"/>
        <v>0</v>
      </c>
      <c r="S132" s="378">
        <f t="shared" si="79"/>
        <v>0</v>
      </c>
      <c r="T132" s="383">
        <f t="shared" si="55"/>
        <v>0</v>
      </c>
      <c r="U132" s="383"/>
      <c r="V132" s="401">
        <f t="shared" si="56"/>
        <v>67.518000000000001</v>
      </c>
      <c r="W132" s="301">
        <f t="shared" si="67"/>
        <v>0</v>
      </c>
      <c r="X132" s="385" t="s">
        <v>182</v>
      </c>
      <c r="Y132" s="267"/>
      <c r="Z132" s="384">
        <v>125</v>
      </c>
    </row>
    <row r="133" spans="1:26" ht="10.5" customHeight="1">
      <c r="A133" s="64" t="s">
        <v>183</v>
      </c>
      <c r="B133" s="372">
        <v>20</v>
      </c>
      <c r="C133" s="373">
        <v>3.33</v>
      </c>
      <c r="D133" s="374">
        <f t="shared" si="73"/>
        <v>0.13110236220472443</v>
      </c>
      <c r="E133" s="373"/>
      <c r="F133" s="374">
        <f t="shared" si="80"/>
        <v>0</v>
      </c>
      <c r="G133" s="373">
        <f>IF(T133=0,0,(0.87+1.12*T133)*E133/(1+T133))</f>
        <v>0</v>
      </c>
      <c r="H133" s="375">
        <f t="shared" si="78"/>
        <v>0</v>
      </c>
      <c r="I133" s="376" t="str">
        <f>IF(G133=0,"","c")</f>
        <v/>
      </c>
      <c r="J133" s="377">
        <f t="shared" si="51"/>
        <v>0</v>
      </c>
      <c r="K133" s="377">
        <v>6.2</v>
      </c>
      <c r="L133" s="373">
        <f t="shared" si="71"/>
        <v>2.0646</v>
      </c>
      <c r="M133" s="378"/>
      <c r="N133" s="379">
        <f t="shared" si="52"/>
        <v>0</v>
      </c>
      <c r="O133" s="380">
        <f t="shared" si="53"/>
        <v>0</v>
      </c>
      <c r="P133" s="381">
        <f t="shared" si="54"/>
        <v>0</v>
      </c>
      <c r="Q133" s="373">
        <f t="shared" si="79"/>
        <v>0</v>
      </c>
      <c r="R133" s="382">
        <f t="shared" si="79"/>
        <v>0</v>
      </c>
      <c r="S133" s="378">
        <f t="shared" si="79"/>
        <v>0</v>
      </c>
      <c r="T133" s="383">
        <f t="shared" si="55"/>
        <v>0</v>
      </c>
      <c r="U133" s="383"/>
      <c r="V133" s="401">
        <f t="shared" si="56"/>
        <v>68.751180000000005</v>
      </c>
      <c r="W133" s="301">
        <f t="shared" si="67"/>
        <v>0</v>
      </c>
      <c r="X133" s="341"/>
      <c r="Y133" s="267" t="s">
        <v>32</v>
      </c>
      <c r="Z133" s="384">
        <v>126</v>
      </c>
    </row>
    <row r="134" spans="1:26" ht="10.5" customHeight="1">
      <c r="A134" s="64" t="s">
        <v>184</v>
      </c>
      <c r="B134" s="372">
        <v>20</v>
      </c>
      <c r="C134" s="373">
        <v>5.33</v>
      </c>
      <c r="D134" s="374">
        <f t="shared" si="73"/>
        <v>0.20984251968503939</v>
      </c>
      <c r="E134" s="373"/>
      <c r="F134" s="374">
        <f t="shared" si="80"/>
        <v>0</v>
      </c>
      <c r="G134" s="373">
        <f>IF(T134=0,0,(0.87+1.12*T134)*E134/(1+T134))</f>
        <v>0</v>
      </c>
      <c r="H134" s="375">
        <f t="shared" si="78"/>
        <v>0</v>
      </c>
      <c r="I134" s="376" t="str">
        <f>IF(G134=0,"","c")</f>
        <v/>
      </c>
      <c r="J134" s="377">
        <f t="shared" si="51"/>
        <v>0</v>
      </c>
      <c r="K134" s="377">
        <v>4.3</v>
      </c>
      <c r="L134" s="373">
        <f t="shared" si="71"/>
        <v>2.2919</v>
      </c>
      <c r="M134" s="378"/>
      <c r="N134" s="379">
        <f t="shared" si="52"/>
        <v>0</v>
      </c>
      <c r="O134" s="380">
        <f t="shared" si="53"/>
        <v>0</v>
      </c>
      <c r="P134" s="381">
        <f t="shared" si="54"/>
        <v>0</v>
      </c>
      <c r="Q134" s="373">
        <f t="shared" si="79"/>
        <v>0</v>
      </c>
      <c r="R134" s="382">
        <f t="shared" si="79"/>
        <v>0</v>
      </c>
      <c r="S134" s="378">
        <f t="shared" si="79"/>
        <v>0</v>
      </c>
      <c r="T134" s="383">
        <f t="shared" si="55"/>
        <v>0</v>
      </c>
      <c r="U134" s="383"/>
      <c r="V134" s="401">
        <f t="shared" si="56"/>
        <v>122.15826999999999</v>
      </c>
      <c r="W134" s="301">
        <f t="shared" si="67"/>
        <v>0</v>
      </c>
      <c r="X134" s="341"/>
      <c r="Y134" s="267" t="s">
        <v>32</v>
      </c>
      <c r="Z134" s="384">
        <v>127</v>
      </c>
    </row>
    <row r="135" spans="1:26" ht="10.5" customHeight="1">
      <c r="A135" s="64" t="s">
        <v>185</v>
      </c>
      <c r="B135" s="372">
        <v>20</v>
      </c>
      <c r="C135" s="373">
        <v>3.35</v>
      </c>
      <c r="D135" s="374">
        <f t="shared" si="73"/>
        <v>0.13188976377952757</v>
      </c>
      <c r="E135" s="373"/>
      <c r="F135" s="374">
        <f t="shared" si="80"/>
        <v>0</v>
      </c>
      <c r="G135" s="373">
        <f>IF(T135=0,0,(0.87+1.12*T135)*E135/(1+T135))</f>
        <v>0</v>
      </c>
      <c r="H135" s="375">
        <f t="shared" si="78"/>
        <v>0</v>
      </c>
      <c r="I135" s="376" t="str">
        <f>IF(G135=0,"","c")</f>
        <v/>
      </c>
      <c r="J135" s="377">
        <f t="shared" si="51"/>
        <v>0</v>
      </c>
      <c r="K135" s="377">
        <v>5.5</v>
      </c>
      <c r="L135" s="373">
        <f t="shared" si="71"/>
        <v>1.8425</v>
      </c>
      <c r="M135" s="378"/>
      <c r="N135" s="379">
        <f t="shared" si="52"/>
        <v>0</v>
      </c>
      <c r="O135" s="380">
        <f t="shared" si="53"/>
        <v>0</v>
      </c>
      <c r="P135" s="381">
        <f t="shared" si="54"/>
        <v>0</v>
      </c>
      <c r="Q135" s="373">
        <f t="shared" si="79"/>
        <v>0</v>
      </c>
      <c r="R135" s="382">
        <f t="shared" si="79"/>
        <v>0</v>
      </c>
      <c r="S135" s="378">
        <f t="shared" si="79"/>
        <v>0</v>
      </c>
      <c r="T135" s="383">
        <f t="shared" si="55"/>
        <v>0</v>
      </c>
      <c r="U135" s="383"/>
      <c r="V135" s="401">
        <f t="shared" si="56"/>
        <v>61.723750000000003</v>
      </c>
      <c r="W135" s="301">
        <f t="shared" si="67"/>
        <v>0</v>
      </c>
      <c r="X135" s="341"/>
      <c r="Y135" s="267" t="s">
        <v>32</v>
      </c>
      <c r="Z135" s="384">
        <v>128</v>
      </c>
    </row>
    <row r="136" spans="1:26" ht="10.5" customHeight="1">
      <c r="A136" s="64" t="s">
        <v>186</v>
      </c>
      <c r="B136" s="372">
        <v>20</v>
      </c>
      <c r="C136" s="373">
        <v>2.16</v>
      </c>
      <c r="D136" s="374">
        <f t="shared" si="73"/>
        <v>8.503937007874017E-2</v>
      </c>
      <c r="E136" s="373">
        <v>0.81</v>
      </c>
      <c r="F136" s="374">
        <f t="shared" si="80"/>
        <v>3.1889763779527562E-2</v>
      </c>
      <c r="G136" s="373">
        <v>0.74</v>
      </c>
      <c r="H136" s="375">
        <f t="shared" si="78"/>
        <v>2.9133858267716535E-2</v>
      </c>
      <c r="I136" s="376"/>
      <c r="J136" s="377">
        <f t="shared" ref="J136:J201" si="81">IF(T136=0,0,C136*SQRT((1+T136)*(1-2*T136)/(1-T136)))</f>
        <v>1.3641620804795092</v>
      </c>
      <c r="K136" s="377">
        <v>10.9</v>
      </c>
      <c r="L136" s="373">
        <f t="shared" si="71"/>
        <v>2.3544000000000005</v>
      </c>
      <c r="M136" s="378">
        <f>E136*K136/10</f>
        <v>0.88290000000000002</v>
      </c>
      <c r="N136" s="379">
        <f t="shared" ref="N136:N201" si="82">IF(T136=0,0,C136*C136*K136*(1+T136)*(1-2*T136)/(1-T136))</f>
        <v>20.284226181818195</v>
      </c>
      <c r="O136" s="380">
        <f t="shared" ref="O136:O201" si="83">E136*E136*K136</f>
        <v>7.1514900000000017</v>
      </c>
      <c r="P136" s="381">
        <f t="shared" ref="P136:P201" si="84">IF(T136=0,0,N136/(3*(1-2*T136)))</f>
        <v>41.319720000000011</v>
      </c>
      <c r="Q136" s="373">
        <f t="shared" si="79"/>
        <v>2.9419813890015147</v>
      </c>
      <c r="R136" s="382">
        <f t="shared" si="79"/>
        <v>1.0372370281736105</v>
      </c>
      <c r="S136" s="378">
        <f t="shared" si="79"/>
        <v>5.9929250516697499</v>
      </c>
      <c r="T136" s="383">
        <f t="shared" ref="T136:T201" si="85">IF(E136&gt;0,(1-2*((E136/C136)^2))/(2-2*((E136/C136)^2)),0)</f>
        <v>0.41818181818181815</v>
      </c>
      <c r="U136" s="383"/>
      <c r="V136" s="401">
        <f t="shared" si="56"/>
        <v>36.552060000000004</v>
      </c>
      <c r="W136" s="301">
        <f t="shared" si="67"/>
        <v>7.1514900000000008</v>
      </c>
      <c r="X136" s="341"/>
      <c r="Y136" s="269" t="s">
        <v>39</v>
      </c>
      <c r="Z136" s="384">
        <v>129</v>
      </c>
    </row>
    <row r="137" spans="1:26" ht="10.5" customHeight="1">
      <c r="A137" s="64" t="s">
        <v>187</v>
      </c>
      <c r="B137" s="372">
        <v>20</v>
      </c>
      <c r="C137" s="373">
        <v>3</v>
      </c>
      <c r="D137" s="374">
        <f t="shared" si="73"/>
        <v>0.11811023622047245</v>
      </c>
      <c r="E137" s="373"/>
      <c r="F137" s="374">
        <f t="shared" si="80"/>
        <v>0</v>
      </c>
      <c r="G137" s="373">
        <f t="shared" ref="G137:G144" si="86">IF(T137=0,0,(0.87+1.12*T137)*E137/(1+T137))</f>
        <v>0</v>
      </c>
      <c r="H137" s="375">
        <f t="shared" si="78"/>
        <v>0</v>
      </c>
      <c r="I137" s="376" t="str">
        <f t="shared" ref="I137:I144" si="87">IF(G137=0,"","c")</f>
        <v/>
      </c>
      <c r="J137" s="377">
        <f t="shared" si="81"/>
        <v>0</v>
      </c>
      <c r="K137" s="377">
        <v>0.53400000000000003</v>
      </c>
      <c r="L137" s="373">
        <f t="shared" si="71"/>
        <v>0.16020000000000001</v>
      </c>
      <c r="M137" s="378"/>
      <c r="N137" s="379">
        <f t="shared" si="82"/>
        <v>0</v>
      </c>
      <c r="O137" s="380">
        <f t="shared" si="83"/>
        <v>0</v>
      </c>
      <c r="P137" s="381">
        <f t="shared" si="84"/>
        <v>0</v>
      </c>
      <c r="Q137" s="373">
        <f t="shared" si="79"/>
        <v>0</v>
      </c>
      <c r="R137" s="382">
        <f t="shared" si="79"/>
        <v>0</v>
      </c>
      <c r="S137" s="378">
        <f t="shared" si="79"/>
        <v>0</v>
      </c>
      <c r="T137" s="383">
        <f t="shared" si="85"/>
        <v>0</v>
      </c>
      <c r="U137" s="383"/>
      <c r="V137" s="401">
        <f t="shared" ref="V137:V202" si="88">K137*(C137*C137-2*E137*E137)</f>
        <v>4.806</v>
      </c>
      <c r="W137" s="301">
        <f t="shared" si="67"/>
        <v>0</v>
      </c>
      <c r="X137" s="341"/>
      <c r="Y137" s="267" t="s">
        <v>39</v>
      </c>
      <c r="Z137" s="384">
        <v>130</v>
      </c>
    </row>
    <row r="138" spans="1:26" ht="10.5" customHeight="1">
      <c r="A138" s="64" t="s">
        <v>188</v>
      </c>
      <c r="B138" s="372">
        <v>25</v>
      </c>
      <c r="C138" s="373">
        <v>9.6609999999999996</v>
      </c>
      <c r="D138" s="374">
        <f t="shared" si="73"/>
        <v>0.38035433070866143</v>
      </c>
      <c r="E138" s="373">
        <v>6.4139999999999997</v>
      </c>
      <c r="F138" s="374">
        <f t="shared" si="80"/>
        <v>0.25251968503937006</v>
      </c>
      <c r="G138" s="373">
        <f t="shared" si="86"/>
        <v>5.7337437596783545</v>
      </c>
      <c r="H138" s="375">
        <f t="shared" si="78"/>
        <v>0.22573794329442343</v>
      </c>
      <c r="I138" s="376" t="str">
        <f t="shared" si="87"/>
        <v>c</v>
      </c>
      <c r="J138" s="377">
        <f t="shared" si="81"/>
        <v>9.5390249142459638</v>
      </c>
      <c r="K138" s="377">
        <v>0.77800000000000002</v>
      </c>
      <c r="L138" s="373">
        <f t="shared" si="71"/>
        <v>0.75162580000000001</v>
      </c>
      <c r="M138" s="378">
        <f>E138*K138/10</f>
        <v>0.49900919999999999</v>
      </c>
      <c r="N138" s="379">
        <f t="shared" si="82"/>
        <v>70.792551132762839</v>
      </c>
      <c r="O138" s="380">
        <f t="shared" si="83"/>
        <v>32.006450088000001</v>
      </c>
      <c r="P138" s="381">
        <f t="shared" si="84"/>
        <v>29.939301753999999</v>
      </c>
      <c r="Q138" s="373">
        <f t="shared" si="79"/>
        <v>10.26760232535811</v>
      </c>
      <c r="R138" s="382">
        <f t="shared" si="79"/>
        <v>4.6421480239312523</v>
      </c>
      <c r="S138" s="378">
        <f t="shared" si="79"/>
        <v>4.3423331888755934</v>
      </c>
      <c r="T138" s="383">
        <f t="shared" si="85"/>
        <v>0.10591069828304249</v>
      </c>
      <c r="U138" s="383"/>
      <c r="V138" s="401">
        <f t="shared" si="88"/>
        <v>8.6016683619999998</v>
      </c>
      <c r="W138" s="301">
        <f t="shared" si="67"/>
        <v>32.006450087999994</v>
      </c>
      <c r="X138" s="341"/>
      <c r="Y138" s="267" t="s">
        <v>189</v>
      </c>
      <c r="Z138" s="384">
        <v>131</v>
      </c>
    </row>
    <row r="139" spans="1:26" ht="10.5" customHeight="1">
      <c r="A139" s="64" t="s">
        <v>190</v>
      </c>
      <c r="B139" s="372">
        <v>20</v>
      </c>
      <c r="C139" s="373">
        <v>6.88</v>
      </c>
      <c r="D139" s="374">
        <f t="shared" si="73"/>
        <v>0.27086614173228346</v>
      </c>
      <c r="E139" s="373"/>
      <c r="F139" s="374">
        <f t="shared" si="80"/>
        <v>0</v>
      </c>
      <c r="G139" s="373">
        <f t="shared" si="86"/>
        <v>0</v>
      </c>
      <c r="H139" s="375">
        <f t="shared" si="78"/>
        <v>0</v>
      </c>
      <c r="I139" s="376" t="str">
        <f t="shared" si="87"/>
        <v/>
      </c>
      <c r="J139" s="377">
        <f t="shared" si="81"/>
        <v>0</v>
      </c>
      <c r="K139" s="377">
        <v>4.6399999999999997</v>
      </c>
      <c r="L139" s="373">
        <f t="shared" si="71"/>
        <v>3.1923199999999996</v>
      </c>
      <c r="M139" s="378">
        <f>E139*K139/10</f>
        <v>0</v>
      </c>
      <c r="N139" s="379">
        <f t="shared" si="82"/>
        <v>0</v>
      </c>
      <c r="O139" s="380">
        <f t="shared" si="83"/>
        <v>0</v>
      </c>
      <c r="P139" s="381">
        <f t="shared" si="84"/>
        <v>0</v>
      </c>
      <c r="Q139" s="373">
        <f t="shared" si="79"/>
        <v>0</v>
      </c>
      <c r="R139" s="382">
        <f t="shared" si="79"/>
        <v>0</v>
      </c>
      <c r="S139" s="378">
        <f t="shared" si="79"/>
        <v>0</v>
      </c>
      <c r="T139" s="383">
        <f t="shared" si="85"/>
        <v>0</v>
      </c>
      <c r="U139" s="383"/>
      <c r="V139" s="401">
        <f t="shared" si="88"/>
        <v>219.63161599999995</v>
      </c>
      <c r="W139" s="301">
        <f t="shared" si="67"/>
        <v>0</v>
      </c>
      <c r="X139" s="341"/>
      <c r="Y139" s="267" t="s">
        <v>32</v>
      </c>
      <c r="Z139" s="384">
        <v>132</v>
      </c>
    </row>
    <row r="140" spans="1:26" ht="10.5" customHeight="1">
      <c r="A140" s="64" t="s">
        <v>191</v>
      </c>
      <c r="B140" s="372">
        <v>20</v>
      </c>
      <c r="C140" s="373">
        <v>7.33</v>
      </c>
      <c r="D140" s="374">
        <f t="shared" si="73"/>
        <v>0.28858267716535435</v>
      </c>
      <c r="E140" s="373"/>
      <c r="F140" s="374">
        <f t="shared" si="80"/>
        <v>0</v>
      </c>
      <c r="G140" s="373">
        <f t="shared" si="86"/>
        <v>0</v>
      </c>
      <c r="H140" s="375">
        <f t="shared" si="78"/>
        <v>0</v>
      </c>
      <c r="I140" s="376" t="str">
        <f t="shared" si="87"/>
        <v/>
      </c>
      <c r="J140" s="377">
        <f t="shared" si="81"/>
        <v>0</v>
      </c>
      <c r="K140" s="377">
        <v>4.6399999999999997</v>
      </c>
      <c r="L140" s="373">
        <f t="shared" ref="L140:L171" si="89">C140*K140/10</f>
        <v>3.4011199999999997</v>
      </c>
      <c r="M140" s="378">
        <f>E140*K140/10</f>
        <v>0</v>
      </c>
      <c r="N140" s="379">
        <f t="shared" si="82"/>
        <v>0</v>
      </c>
      <c r="O140" s="380">
        <f t="shared" si="83"/>
        <v>0</v>
      </c>
      <c r="P140" s="381">
        <f t="shared" si="84"/>
        <v>0</v>
      </c>
      <c r="Q140" s="373">
        <f t="shared" si="79"/>
        <v>0</v>
      </c>
      <c r="R140" s="382">
        <f t="shared" si="79"/>
        <v>0</v>
      </c>
      <c r="S140" s="378">
        <f t="shared" si="79"/>
        <v>0</v>
      </c>
      <c r="T140" s="383">
        <f t="shared" si="85"/>
        <v>0</v>
      </c>
      <c r="U140" s="383"/>
      <c r="V140" s="401">
        <f t="shared" si="88"/>
        <v>249.30209600000001</v>
      </c>
      <c r="W140" s="301">
        <f t="shared" si="67"/>
        <v>0</v>
      </c>
      <c r="X140" s="341"/>
      <c r="Y140" s="267" t="s">
        <v>57</v>
      </c>
      <c r="Z140" s="384">
        <v>133</v>
      </c>
    </row>
    <row r="141" spans="1:26" ht="10.5" customHeight="1">
      <c r="A141" s="64" t="s">
        <v>192</v>
      </c>
      <c r="B141" s="372"/>
      <c r="C141" s="373">
        <v>7.08</v>
      </c>
      <c r="D141" s="374">
        <f t="shared" si="73"/>
        <v>0.278740157480315</v>
      </c>
      <c r="E141" s="373"/>
      <c r="F141" s="374">
        <f t="shared" si="80"/>
        <v>0</v>
      </c>
      <c r="G141" s="373">
        <f t="shared" si="86"/>
        <v>0</v>
      </c>
      <c r="H141" s="375">
        <f t="shared" si="78"/>
        <v>0</v>
      </c>
      <c r="I141" s="376" t="str">
        <f t="shared" si="87"/>
        <v/>
      </c>
      <c r="J141" s="377">
        <f t="shared" si="81"/>
        <v>0</v>
      </c>
      <c r="K141" s="377">
        <v>4.7</v>
      </c>
      <c r="L141" s="373">
        <f t="shared" si="89"/>
        <v>3.3276000000000003</v>
      </c>
      <c r="M141" s="378">
        <f>E141*K141/10</f>
        <v>0</v>
      </c>
      <c r="N141" s="379">
        <f t="shared" si="82"/>
        <v>0</v>
      </c>
      <c r="O141" s="380">
        <f t="shared" si="83"/>
        <v>0</v>
      </c>
      <c r="P141" s="381">
        <f t="shared" si="84"/>
        <v>0</v>
      </c>
      <c r="Q141" s="373">
        <f t="shared" si="79"/>
        <v>0</v>
      </c>
      <c r="R141" s="382">
        <f t="shared" si="79"/>
        <v>0</v>
      </c>
      <c r="S141" s="378">
        <f t="shared" si="79"/>
        <v>0</v>
      </c>
      <c r="T141" s="383">
        <f t="shared" si="85"/>
        <v>0</v>
      </c>
      <c r="U141" s="383"/>
      <c r="V141" s="401">
        <f t="shared" si="88"/>
        <v>235.59408000000002</v>
      </c>
      <c r="W141" s="301">
        <f t="shared" si="67"/>
        <v>0</v>
      </c>
      <c r="X141" s="385" t="s">
        <v>193</v>
      </c>
      <c r="Y141" s="267"/>
      <c r="Z141" s="384">
        <v>134</v>
      </c>
    </row>
    <row r="142" spans="1:26" ht="10.5" customHeight="1">
      <c r="A142" s="64" t="s">
        <v>194</v>
      </c>
      <c r="B142" s="372">
        <v>20</v>
      </c>
      <c r="C142" s="373">
        <v>5.46</v>
      </c>
      <c r="D142" s="374">
        <f t="shared" si="73"/>
        <v>0.21496062992125986</v>
      </c>
      <c r="E142" s="373"/>
      <c r="F142" s="374"/>
      <c r="G142" s="373">
        <f t="shared" si="86"/>
        <v>0</v>
      </c>
      <c r="H142" s="375">
        <f t="shared" si="78"/>
        <v>0</v>
      </c>
      <c r="I142" s="376" t="str">
        <f t="shared" si="87"/>
        <v/>
      </c>
      <c r="J142" s="377">
        <f t="shared" si="81"/>
        <v>0</v>
      </c>
      <c r="K142" s="377">
        <v>2.06</v>
      </c>
      <c r="L142" s="373">
        <f t="shared" si="89"/>
        <v>1.12476</v>
      </c>
      <c r="M142" s="378"/>
      <c r="N142" s="379">
        <f t="shared" si="82"/>
        <v>0</v>
      </c>
      <c r="O142" s="380">
        <f t="shared" si="83"/>
        <v>0</v>
      </c>
      <c r="P142" s="381">
        <f t="shared" si="84"/>
        <v>0</v>
      </c>
      <c r="Q142" s="373">
        <f t="shared" si="79"/>
        <v>0</v>
      </c>
      <c r="R142" s="382">
        <f t="shared" si="79"/>
        <v>0</v>
      </c>
      <c r="S142" s="378">
        <f t="shared" si="79"/>
        <v>0</v>
      </c>
      <c r="T142" s="383">
        <f t="shared" si="85"/>
        <v>0</v>
      </c>
      <c r="U142" s="383"/>
      <c r="V142" s="401">
        <f t="shared" si="88"/>
        <v>61.411895999999999</v>
      </c>
      <c r="W142" s="301">
        <f t="shared" si="67"/>
        <v>0</v>
      </c>
      <c r="X142" s="341"/>
      <c r="Y142" s="267" t="s">
        <v>32</v>
      </c>
      <c r="Z142" s="384">
        <v>135</v>
      </c>
    </row>
    <row r="143" spans="1:26" ht="10.5" customHeight="1">
      <c r="A143" s="64" t="s">
        <v>195</v>
      </c>
      <c r="B143" s="372"/>
      <c r="C143" s="373">
        <v>5.8</v>
      </c>
      <c r="D143" s="374">
        <f t="shared" si="73"/>
        <v>0.2283464566929134</v>
      </c>
      <c r="E143" s="373">
        <v>3</v>
      </c>
      <c r="F143" s="374">
        <f t="shared" ref="F143:F174" si="90">E143/25.4</f>
        <v>0.11811023622047245</v>
      </c>
      <c r="G143" s="373">
        <f t="shared" si="86"/>
        <v>2.790683918669131</v>
      </c>
      <c r="H143" s="375">
        <f t="shared" si="78"/>
        <v>0.10986944561689493</v>
      </c>
      <c r="I143" s="376" t="str">
        <f t="shared" si="87"/>
        <v>c</v>
      </c>
      <c r="J143" s="377">
        <f t="shared" si="81"/>
        <v>4.8695649022948997</v>
      </c>
      <c r="K143" s="377">
        <v>1.738</v>
      </c>
      <c r="L143" s="373">
        <f t="shared" si="89"/>
        <v>1.0080399999999998</v>
      </c>
      <c r="M143" s="378">
        <f t="shared" ref="M143:M174" si="91">E143*K143/10</f>
        <v>0.52140000000000009</v>
      </c>
      <c r="N143" s="379">
        <f t="shared" si="82"/>
        <v>41.212607142857159</v>
      </c>
      <c r="O143" s="380">
        <f t="shared" si="83"/>
        <v>15.641999999999999</v>
      </c>
      <c r="P143" s="381">
        <f t="shared" si="84"/>
        <v>37.610320000000002</v>
      </c>
      <c r="Q143" s="373">
        <f t="shared" si="79"/>
        <v>5.9773896287547998</v>
      </c>
      <c r="R143" s="382">
        <f t="shared" si="79"/>
        <v>2.2686826933536386</v>
      </c>
      <c r="S143" s="378">
        <f t="shared" si="79"/>
        <v>5.4549214982414158</v>
      </c>
      <c r="T143" s="383">
        <f t="shared" si="85"/>
        <v>0.3173701298701298</v>
      </c>
      <c r="U143" s="383">
        <v>0.32</v>
      </c>
      <c r="V143" s="401">
        <f t="shared" si="88"/>
        <v>27.182320000000001</v>
      </c>
      <c r="W143" s="301">
        <f t="shared" si="67"/>
        <v>15.642000000000001</v>
      </c>
      <c r="X143" s="385"/>
      <c r="Y143" s="267" t="s">
        <v>32</v>
      </c>
      <c r="Z143" s="384">
        <v>136</v>
      </c>
    </row>
    <row r="144" spans="1:26" ht="10.5" customHeight="1">
      <c r="A144" s="64" t="s">
        <v>196</v>
      </c>
      <c r="B144" s="372"/>
      <c r="C144" s="373">
        <v>5.77</v>
      </c>
      <c r="D144" s="374">
        <f t="shared" si="73"/>
        <v>0.22716535433070867</v>
      </c>
      <c r="E144" s="373">
        <v>3.05</v>
      </c>
      <c r="F144" s="374">
        <f t="shared" si="90"/>
        <v>0.12007874015748031</v>
      </c>
      <c r="G144" s="373">
        <f t="shared" si="86"/>
        <v>2.8322100059519348</v>
      </c>
      <c r="H144" s="375">
        <f t="shared" si="78"/>
        <v>0.11150433094298956</v>
      </c>
      <c r="I144" s="376" t="str">
        <f t="shared" si="87"/>
        <v>c</v>
      </c>
      <c r="J144" s="377">
        <f t="shared" si="81"/>
        <v>4.9295404843999666</v>
      </c>
      <c r="K144" s="377">
        <v>1.74</v>
      </c>
      <c r="L144" s="373">
        <f t="shared" si="89"/>
        <v>1.0039799999999999</v>
      </c>
      <c r="M144" s="378">
        <f t="shared" si="91"/>
        <v>0.53069999999999995</v>
      </c>
      <c r="N144" s="379">
        <f t="shared" si="82"/>
        <v>42.282642733968572</v>
      </c>
      <c r="O144" s="380">
        <f t="shared" si="83"/>
        <v>16.186349999999997</v>
      </c>
      <c r="P144" s="381">
        <f t="shared" si="84"/>
        <v>36.34784599999999</v>
      </c>
      <c r="Q144" s="373">
        <f t="shared" si="79"/>
        <v>6.1325853343440402</v>
      </c>
      <c r="R144" s="382">
        <f t="shared" si="79"/>
        <v>2.3476340694006304</v>
      </c>
      <c r="S144" s="378">
        <f t="shared" si="79"/>
        <v>5.2718149316508924</v>
      </c>
      <c r="T144" s="383">
        <f t="shared" si="85"/>
        <v>0.30612036481259169</v>
      </c>
      <c r="U144" s="383"/>
      <c r="V144" s="401">
        <f t="shared" si="88"/>
        <v>25.556946</v>
      </c>
      <c r="W144" s="301">
        <f t="shared" si="67"/>
        <v>16.186349999999997</v>
      </c>
      <c r="X144" s="341"/>
      <c r="Y144" s="267" t="s">
        <v>57</v>
      </c>
      <c r="Z144" s="384">
        <v>137</v>
      </c>
    </row>
    <row r="145" spans="1:26" ht="10.5" customHeight="1">
      <c r="A145" s="64" t="s">
        <v>197</v>
      </c>
      <c r="B145" s="372"/>
      <c r="C145" s="373">
        <v>5.79</v>
      </c>
      <c r="D145" s="374">
        <f t="shared" ref="D145:D176" si="92">C145/25.4</f>
        <v>0.22795275590551181</v>
      </c>
      <c r="E145" s="373">
        <v>3.1</v>
      </c>
      <c r="F145" s="374">
        <f t="shared" si="90"/>
        <v>0.12204724409448819</v>
      </c>
      <c r="G145" s="373">
        <v>2.87</v>
      </c>
      <c r="H145" s="375">
        <f t="shared" si="78"/>
        <v>0.11299212598425198</v>
      </c>
      <c r="I145" s="376"/>
      <c r="J145" s="377">
        <f t="shared" si="81"/>
        <v>4.9968163577838176</v>
      </c>
      <c r="K145" s="377">
        <v>1.74</v>
      </c>
      <c r="L145" s="373">
        <f t="shared" si="89"/>
        <v>1.00746</v>
      </c>
      <c r="M145" s="378">
        <f t="shared" si="91"/>
        <v>0.53939999999999999</v>
      </c>
      <c r="N145" s="379">
        <f t="shared" si="82"/>
        <v>43.444622261343731</v>
      </c>
      <c r="O145" s="380">
        <f t="shared" si="83"/>
        <v>16.721400000000003</v>
      </c>
      <c r="P145" s="381">
        <f t="shared" si="84"/>
        <v>36.036734000000003</v>
      </c>
      <c r="Q145" s="373">
        <f t="shared" si="79"/>
        <v>6.3011163945529178</v>
      </c>
      <c r="R145" s="382">
        <f t="shared" si="79"/>
        <v>2.4252365930599371</v>
      </c>
      <c r="S145" s="378">
        <f t="shared" si="79"/>
        <v>5.2266919032597272</v>
      </c>
      <c r="T145" s="383">
        <f t="shared" si="85"/>
        <v>0.29907251370530358</v>
      </c>
      <c r="U145" s="383"/>
      <c r="V145" s="401">
        <f t="shared" si="88"/>
        <v>24.889133999999991</v>
      </c>
      <c r="W145" s="301">
        <f t="shared" si="67"/>
        <v>16.721399999999999</v>
      </c>
      <c r="X145" s="341"/>
      <c r="Y145" s="267" t="s">
        <v>39</v>
      </c>
      <c r="Z145" s="384">
        <v>138</v>
      </c>
    </row>
    <row r="146" spans="1:26" ht="10.5" customHeight="1">
      <c r="A146" s="64" t="s">
        <v>198</v>
      </c>
      <c r="B146" s="372"/>
      <c r="C146" s="373">
        <v>5.47</v>
      </c>
      <c r="D146" s="374">
        <f t="shared" si="92"/>
        <v>0.21535433070866142</v>
      </c>
      <c r="E146" s="373">
        <v>3.03</v>
      </c>
      <c r="F146" s="374">
        <f t="shared" si="90"/>
        <v>0.11929133858267717</v>
      </c>
      <c r="G146" s="373">
        <f t="shared" ref="G146:G156" si="93">IF(T146=0,0,(0.87+1.12*T146)*E146/(1+T146))</f>
        <v>2.801186101574122</v>
      </c>
      <c r="H146" s="375">
        <f t="shared" si="78"/>
        <v>0.11028291738480796</v>
      </c>
      <c r="I146" s="376" t="str">
        <f t="shared" ref="I146:I156" si="94">IF(G146=0,"","c")</f>
        <v>c</v>
      </c>
      <c r="J146" s="377">
        <f t="shared" si="81"/>
        <v>4.8454746466274035</v>
      </c>
      <c r="K146" s="377">
        <v>1.69</v>
      </c>
      <c r="L146" s="373">
        <f t="shared" si="89"/>
        <v>0.92442999999999986</v>
      </c>
      <c r="M146" s="378">
        <f t="shared" si="91"/>
        <v>0.51206999999999991</v>
      </c>
      <c r="N146" s="379">
        <f t="shared" si="82"/>
        <v>39.678875491374157</v>
      </c>
      <c r="O146" s="380">
        <f t="shared" si="83"/>
        <v>15.515720999999999</v>
      </c>
      <c r="P146" s="381">
        <f t="shared" si="84"/>
        <v>29.878692999999995</v>
      </c>
      <c r="Q146" s="373">
        <f t="shared" si="79"/>
        <v>5.7549404244351363</v>
      </c>
      <c r="R146" s="382">
        <f t="shared" si="79"/>
        <v>2.2503674534972258</v>
      </c>
      <c r="S146" s="378">
        <f t="shared" si="79"/>
        <v>4.3335426230102607</v>
      </c>
      <c r="T146" s="383">
        <f t="shared" si="85"/>
        <v>0.27866682738669235</v>
      </c>
      <c r="U146" s="383"/>
      <c r="V146" s="401">
        <f t="shared" si="88"/>
        <v>19.534878999999993</v>
      </c>
      <c r="W146" s="301">
        <f t="shared" si="67"/>
        <v>15.515720999999997</v>
      </c>
      <c r="X146" s="341"/>
      <c r="Y146" s="267" t="s">
        <v>39</v>
      </c>
      <c r="Z146" s="384">
        <v>139</v>
      </c>
    </row>
    <row r="147" spans="1:26" ht="10.5" customHeight="1">
      <c r="A147" s="64" t="s">
        <v>199</v>
      </c>
      <c r="B147" s="372"/>
      <c r="C147" s="373">
        <v>5.67</v>
      </c>
      <c r="D147" s="374">
        <f t="shared" si="92"/>
        <v>0.22322834645669293</v>
      </c>
      <c r="E147" s="373">
        <v>3.01</v>
      </c>
      <c r="F147" s="374">
        <f t="shared" si="90"/>
        <v>0.11850393700787401</v>
      </c>
      <c r="G147" s="373">
        <f t="shared" si="93"/>
        <v>2.7940404004232113</v>
      </c>
      <c r="H147" s="375">
        <f t="shared" si="78"/>
        <v>0.11000159056784298</v>
      </c>
      <c r="I147" s="376" t="str">
        <f t="shared" si="94"/>
        <v>c</v>
      </c>
      <c r="J147" s="377">
        <f t="shared" si="81"/>
        <v>4.8605653194826584</v>
      </c>
      <c r="K147" s="377">
        <v>1.7</v>
      </c>
      <c r="L147" s="373">
        <f t="shared" si="89"/>
        <v>0.96389999999999998</v>
      </c>
      <c r="M147" s="378">
        <f t="shared" si="91"/>
        <v>0.51169999999999993</v>
      </c>
      <c r="N147" s="379">
        <f t="shared" si="82"/>
        <v>40.162661882427834</v>
      </c>
      <c r="O147" s="380">
        <f t="shared" si="83"/>
        <v>15.402169999999996</v>
      </c>
      <c r="P147" s="381">
        <f t="shared" si="84"/>
        <v>34.11690333333334</v>
      </c>
      <c r="Q147" s="373">
        <f t="shared" si="79"/>
        <v>5.8251077823601776</v>
      </c>
      <c r="R147" s="382">
        <f t="shared" si="79"/>
        <v>2.2338982559193585</v>
      </c>
      <c r="S147" s="378">
        <f t="shared" si="79"/>
        <v>4.9482437120030953</v>
      </c>
      <c r="T147" s="383">
        <f t="shared" si="85"/>
        <v>0.30379881154499161</v>
      </c>
      <c r="U147" s="383"/>
      <c r="V147" s="401">
        <f t="shared" si="88"/>
        <v>23.848790000000001</v>
      </c>
      <c r="W147" s="301">
        <f t="shared" si="67"/>
        <v>15.402169999999996</v>
      </c>
      <c r="X147" s="341"/>
      <c r="Y147" s="267" t="s">
        <v>39</v>
      </c>
      <c r="Z147" s="384">
        <v>140</v>
      </c>
    </row>
    <row r="148" spans="1:26" ht="10.5" customHeight="1">
      <c r="A148" s="64" t="s">
        <v>200</v>
      </c>
      <c r="B148" s="372"/>
      <c r="C148" s="373">
        <v>5.76</v>
      </c>
      <c r="D148" s="374">
        <f t="shared" si="92"/>
        <v>0.22677165354330708</v>
      </c>
      <c r="E148" s="373">
        <v>3.09</v>
      </c>
      <c r="F148" s="374">
        <f t="shared" si="90"/>
        <v>0.12165354330708661</v>
      </c>
      <c r="G148" s="373">
        <f t="shared" si="93"/>
        <v>2.8656363313574746</v>
      </c>
      <c r="H148" s="375">
        <f t="shared" si="78"/>
        <v>0.1128203280061998</v>
      </c>
      <c r="I148" s="376" t="str">
        <f t="shared" si="94"/>
        <v>c</v>
      </c>
      <c r="J148" s="377">
        <f t="shared" si="81"/>
        <v>4.9785688242317061</v>
      </c>
      <c r="K148" s="377">
        <v>1.75</v>
      </c>
      <c r="L148" s="373">
        <f t="shared" si="89"/>
        <v>1.008</v>
      </c>
      <c r="M148" s="378">
        <f t="shared" si="91"/>
        <v>0.54074999999999995</v>
      </c>
      <c r="N148" s="379">
        <f t="shared" si="82"/>
        <v>43.375758190820797</v>
      </c>
      <c r="O148" s="380">
        <f t="shared" si="83"/>
        <v>16.709174999999998</v>
      </c>
      <c r="P148" s="381">
        <f t="shared" si="84"/>
        <v>35.7819</v>
      </c>
      <c r="Q148" s="373">
        <f t="shared" ref="Q148:S167" si="95">N148/6.89475</f>
        <v>6.2911284949883308</v>
      </c>
      <c r="R148" s="382">
        <f t="shared" si="95"/>
        <v>2.4234635048406394</v>
      </c>
      <c r="S148" s="378">
        <f t="shared" si="95"/>
        <v>5.1897313173066459</v>
      </c>
      <c r="T148" s="383">
        <f t="shared" si="85"/>
        <v>0.2979622928965911</v>
      </c>
      <c r="U148" s="383"/>
      <c r="V148" s="401">
        <f t="shared" si="88"/>
        <v>24.642449999999997</v>
      </c>
      <c r="W148" s="301">
        <f t="shared" si="67"/>
        <v>16.709174999999998</v>
      </c>
      <c r="X148" s="341"/>
      <c r="Y148" s="267" t="s">
        <v>39</v>
      </c>
      <c r="Z148" s="384">
        <v>141</v>
      </c>
    </row>
    <row r="149" spans="1:26" ht="10.5" customHeight="1">
      <c r="A149" s="64" t="s">
        <v>201</v>
      </c>
      <c r="B149" s="372"/>
      <c r="C149" s="373">
        <v>5.8</v>
      </c>
      <c r="D149" s="374">
        <f t="shared" si="92"/>
        <v>0.2283464566929134</v>
      </c>
      <c r="E149" s="373">
        <v>3.04</v>
      </c>
      <c r="F149" s="374">
        <f t="shared" si="90"/>
        <v>0.11968503937007875</v>
      </c>
      <c r="G149" s="373">
        <f t="shared" si="93"/>
        <v>2.824917585249306</v>
      </c>
      <c r="H149" s="375">
        <f t="shared" si="78"/>
        <v>0.11121722776572071</v>
      </c>
      <c r="I149" s="376" t="str">
        <f t="shared" si="94"/>
        <v>c</v>
      </c>
      <c r="J149" s="377">
        <f t="shared" si="81"/>
        <v>4.9218163905280896</v>
      </c>
      <c r="K149" s="377">
        <v>1.82</v>
      </c>
      <c r="L149" s="373">
        <f t="shared" si="89"/>
        <v>1.0555999999999999</v>
      </c>
      <c r="M149" s="378">
        <f t="shared" si="91"/>
        <v>0.55327999999999999</v>
      </c>
      <c r="N149" s="379">
        <f t="shared" si="82"/>
        <v>44.088183379369148</v>
      </c>
      <c r="O149" s="380">
        <f t="shared" si="83"/>
        <v>16.819711999999999</v>
      </c>
      <c r="P149" s="381">
        <f t="shared" si="84"/>
        <v>38.798517333333322</v>
      </c>
      <c r="Q149" s="373">
        <f t="shared" si="95"/>
        <v>6.394457141936857</v>
      </c>
      <c r="R149" s="382">
        <f t="shared" si="95"/>
        <v>2.4394955582145834</v>
      </c>
      <c r="S149" s="378">
        <f t="shared" si="95"/>
        <v>5.6272551337370205</v>
      </c>
      <c r="T149" s="383">
        <f t="shared" si="85"/>
        <v>0.31061053183815324</v>
      </c>
      <c r="U149" s="383"/>
      <c r="V149" s="401">
        <f t="shared" si="88"/>
        <v>27.585376</v>
      </c>
      <c r="W149" s="301">
        <f t="shared" si="67"/>
        <v>16.819711999999999</v>
      </c>
      <c r="X149" s="341"/>
      <c r="Y149" s="267" t="s">
        <v>39</v>
      </c>
      <c r="Z149" s="384">
        <v>142</v>
      </c>
    </row>
    <row r="150" spans="1:26" ht="10.5" customHeight="1">
      <c r="A150" s="64" t="s">
        <v>202</v>
      </c>
      <c r="B150" s="372"/>
      <c r="C150" s="373">
        <v>9.3089999999999993</v>
      </c>
      <c r="D150" s="374">
        <f t="shared" si="92"/>
        <v>0.366496062992126</v>
      </c>
      <c r="E150" s="373">
        <v>5.8550000000000004</v>
      </c>
      <c r="F150" s="374">
        <f t="shared" si="90"/>
        <v>0.23051181102362209</v>
      </c>
      <c r="G150" s="373">
        <f t="shared" si="93"/>
        <v>5.3094588269440468</v>
      </c>
      <c r="H150" s="375">
        <f t="shared" si="78"/>
        <v>0.2090338120844113</v>
      </c>
      <c r="I150" s="376" t="str">
        <f t="shared" si="94"/>
        <v>c</v>
      </c>
      <c r="J150" s="377">
        <f t="shared" si="81"/>
        <v>8.9669241559269572</v>
      </c>
      <c r="K150" s="377">
        <v>3.347</v>
      </c>
      <c r="L150" s="373">
        <f t="shared" si="89"/>
        <v>3.1157222999999998</v>
      </c>
      <c r="M150" s="378">
        <f t="shared" si="91"/>
        <v>1.9596685</v>
      </c>
      <c r="N150" s="379">
        <f t="shared" si="82"/>
        <v>269.11797435433596</v>
      </c>
      <c r="O150" s="380">
        <f t="shared" si="83"/>
        <v>114.73859067500003</v>
      </c>
      <c r="P150" s="381">
        <f t="shared" si="84"/>
        <v>137.05780134033327</v>
      </c>
      <c r="Q150" s="373">
        <f t="shared" si="95"/>
        <v>39.032303470660423</v>
      </c>
      <c r="R150" s="382">
        <f t="shared" si="95"/>
        <v>16.641443224917513</v>
      </c>
      <c r="S150" s="378">
        <f t="shared" si="95"/>
        <v>19.878574471929117</v>
      </c>
      <c r="T150" s="383">
        <f t="shared" si="85"/>
        <v>0.17274394243092711</v>
      </c>
      <c r="U150" s="383"/>
      <c r="V150" s="401">
        <f t="shared" si="88"/>
        <v>60.565407556999922</v>
      </c>
      <c r="W150" s="301">
        <f t="shared" si="67"/>
        <v>114.73859067500001</v>
      </c>
      <c r="X150" s="341"/>
      <c r="Y150" s="267" t="s">
        <v>37</v>
      </c>
      <c r="Z150" s="384">
        <v>143</v>
      </c>
    </row>
    <row r="151" spans="1:26" ht="10.5" customHeight="1">
      <c r="A151" s="64" t="s">
        <v>203</v>
      </c>
      <c r="B151" s="372"/>
      <c r="C151" s="373">
        <v>5.71</v>
      </c>
      <c r="D151" s="374">
        <f t="shared" si="92"/>
        <v>0.22480314960629921</v>
      </c>
      <c r="E151" s="373">
        <v>3.05</v>
      </c>
      <c r="F151" s="374">
        <f t="shared" si="90"/>
        <v>0.12007874015748031</v>
      </c>
      <c r="G151" s="373">
        <f t="shared" si="93"/>
        <v>2.8296371061824384</v>
      </c>
      <c r="H151" s="375">
        <f t="shared" si="78"/>
        <v>0.11140303567647396</v>
      </c>
      <c r="I151" s="376" t="str">
        <f t="shared" si="94"/>
        <v>c</v>
      </c>
      <c r="J151" s="377">
        <f t="shared" si="81"/>
        <v>4.918713437296395</v>
      </c>
      <c r="K151" s="377">
        <v>1.83</v>
      </c>
      <c r="L151" s="373">
        <f t="shared" si="89"/>
        <v>1.0449300000000001</v>
      </c>
      <c r="M151" s="378">
        <f t="shared" si="91"/>
        <v>0.55815000000000003</v>
      </c>
      <c r="N151" s="379">
        <f t="shared" si="82"/>
        <v>44.274547637179417</v>
      </c>
      <c r="O151" s="380">
        <f t="shared" si="83"/>
        <v>17.023574999999997</v>
      </c>
      <c r="P151" s="381">
        <f t="shared" si="84"/>
        <v>36.967403000000004</v>
      </c>
      <c r="Q151" s="373">
        <f t="shared" si="95"/>
        <v>6.4214870208752188</v>
      </c>
      <c r="R151" s="382">
        <f t="shared" si="95"/>
        <v>2.4690634178179045</v>
      </c>
      <c r="S151" s="378">
        <f t="shared" si="95"/>
        <v>5.3616741723775343</v>
      </c>
      <c r="T151" s="383">
        <f t="shared" si="85"/>
        <v>0.30038924365708797</v>
      </c>
      <c r="U151" s="383"/>
      <c r="V151" s="401">
        <f t="shared" si="88"/>
        <v>25.61835300000001</v>
      </c>
      <c r="W151" s="301">
        <f t="shared" si="67"/>
        <v>17.023575000000001</v>
      </c>
      <c r="X151" s="341"/>
      <c r="Y151" s="267" t="s">
        <v>39</v>
      </c>
      <c r="Z151" s="384">
        <v>144</v>
      </c>
    </row>
    <row r="152" spans="1:26" ht="10.5" customHeight="1">
      <c r="A152" s="64" t="s">
        <v>204</v>
      </c>
      <c r="B152" s="372">
        <v>20</v>
      </c>
      <c r="C152" s="373">
        <v>4.66</v>
      </c>
      <c r="D152" s="374">
        <f t="shared" si="92"/>
        <v>0.18346456692913388</v>
      </c>
      <c r="E152" s="373">
        <v>2.35</v>
      </c>
      <c r="F152" s="374">
        <f t="shared" si="90"/>
        <v>9.2519685039370081E-2</v>
      </c>
      <c r="G152" s="373">
        <f t="shared" si="93"/>
        <v>2.1900978498169863</v>
      </c>
      <c r="H152" s="375">
        <f t="shared" si="78"/>
        <v>8.6224324795944343E-2</v>
      </c>
      <c r="I152" s="376" t="str">
        <f t="shared" si="94"/>
        <v>c</v>
      </c>
      <c r="J152" s="377">
        <f t="shared" si="81"/>
        <v>3.8319844512700345</v>
      </c>
      <c r="K152" s="377">
        <v>7.39</v>
      </c>
      <c r="L152" s="373">
        <f t="shared" si="89"/>
        <v>3.4437399999999996</v>
      </c>
      <c r="M152" s="378">
        <f t="shared" si="91"/>
        <v>1.7366499999999998</v>
      </c>
      <c r="N152" s="379">
        <f t="shared" si="82"/>
        <v>108.51553472898952</v>
      </c>
      <c r="O152" s="380">
        <f t="shared" si="83"/>
        <v>40.811275000000002</v>
      </c>
      <c r="P152" s="381">
        <f t="shared" si="84"/>
        <v>106.06325066666669</v>
      </c>
      <c r="Q152" s="373">
        <f t="shared" si="95"/>
        <v>15.738864314005514</v>
      </c>
      <c r="R152" s="382">
        <f t="shared" si="95"/>
        <v>5.9191812611044634</v>
      </c>
      <c r="S152" s="378">
        <f t="shared" si="95"/>
        <v>15.383190205107754</v>
      </c>
      <c r="T152" s="383">
        <f t="shared" si="85"/>
        <v>0.32947984017884163</v>
      </c>
      <c r="U152" s="383"/>
      <c r="V152" s="401">
        <f t="shared" si="88"/>
        <v>78.855733999999998</v>
      </c>
      <c r="W152" s="301">
        <f t="shared" si="67"/>
        <v>40.811274999999995</v>
      </c>
      <c r="X152" s="341"/>
      <c r="Y152" s="267" t="s">
        <v>32</v>
      </c>
      <c r="Z152" s="384">
        <v>145</v>
      </c>
    </row>
    <row r="153" spans="1:26" ht="10.5" customHeight="1">
      <c r="A153" s="64" t="s">
        <v>205</v>
      </c>
      <c r="B153" s="372"/>
      <c r="C153" s="373">
        <v>4.4480000000000004</v>
      </c>
      <c r="D153" s="374">
        <f t="shared" si="92"/>
        <v>0.17511811023622051</v>
      </c>
      <c r="E153" s="373">
        <v>2.23</v>
      </c>
      <c r="F153" s="374">
        <f t="shared" si="90"/>
        <v>8.7795275590551183E-2</v>
      </c>
      <c r="G153" s="373">
        <f t="shared" si="93"/>
        <v>2.0790974611854409</v>
      </c>
      <c r="H153" s="375">
        <f t="shared" si="78"/>
        <v>8.1854230755332325E-2</v>
      </c>
      <c r="I153" s="376" t="str">
        <f t="shared" si="94"/>
        <v>c</v>
      </c>
      <c r="J153" s="377">
        <f t="shared" si="81"/>
        <v>3.6399318146431989</v>
      </c>
      <c r="K153" s="377">
        <v>8.43</v>
      </c>
      <c r="L153" s="373">
        <f t="shared" si="89"/>
        <v>3.7496640000000001</v>
      </c>
      <c r="M153" s="378">
        <f t="shared" si="91"/>
        <v>1.8798900000000001</v>
      </c>
      <c r="N153" s="379">
        <f t="shared" si="82"/>
        <v>111.68994347657205</v>
      </c>
      <c r="O153" s="380">
        <f t="shared" si="83"/>
        <v>41.921546999999997</v>
      </c>
      <c r="P153" s="381">
        <f t="shared" si="84"/>
        <v>110.88965872000003</v>
      </c>
      <c r="Q153" s="373">
        <f t="shared" si="95"/>
        <v>16.199273864400023</v>
      </c>
      <c r="R153" s="382">
        <f t="shared" si="95"/>
        <v>6.0802127705863152</v>
      </c>
      <c r="S153" s="378">
        <f t="shared" si="95"/>
        <v>16.083202250988073</v>
      </c>
      <c r="T153" s="383">
        <f t="shared" si="85"/>
        <v>0.33213050888332041</v>
      </c>
      <c r="U153" s="383"/>
      <c r="V153" s="401">
        <f t="shared" si="88"/>
        <v>82.94196072000004</v>
      </c>
      <c r="W153" s="301">
        <f t="shared" si="67"/>
        <v>41.921546999999997</v>
      </c>
      <c r="X153" s="341"/>
      <c r="Y153" s="267" t="s">
        <v>37</v>
      </c>
      <c r="Z153" s="384">
        <v>146</v>
      </c>
    </row>
    <row r="154" spans="1:26" ht="10.5" customHeight="1">
      <c r="A154" s="64" t="s">
        <v>206</v>
      </c>
      <c r="B154" s="372"/>
      <c r="C154" s="373">
        <v>3.8</v>
      </c>
      <c r="D154" s="374">
        <f t="shared" si="92"/>
        <v>0.14960629921259844</v>
      </c>
      <c r="E154" s="373"/>
      <c r="F154" s="374">
        <f t="shared" si="90"/>
        <v>0</v>
      </c>
      <c r="G154" s="373">
        <f t="shared" si="93"/>
        <v>0</v>
      </c>
      <c r="H154" s="375">
        <f t="shared" si="78"/>
        <v>0</v>
      </c>
      <c r="I154" s="376" t="str">
        <f t="shared" si="94"/>
        <v/>
      </c>
      <c r="J154" s="377">
        <f t="shared" si="81"/>
        <v>0</v>
      </c>
      <c r="K154" s="377">
        <v>2.8</v>
      </c>
      <c r="L154" s="373">
        <f t="shared" si="89"/>
        <v>1.0639999999999998</v>
      </c>
      <c r="M154" s="378">
        <f t="shared" si="91"/>
        <v>0</v>
      </c>
      <c r="N154" s="379">
        <f t="shared" si="82"/>
        <v>0</v>
      </c>
      <c r="O154" s="380">
        <f t="shared" si="83"/>
        <v>0</v>
      </c>
      <c r="P154" s="381">
        <f t="shared" si="84"/>
        <v>0</v>
      </c>
      <c r="Q154" s="373">
        <f t="shared" si="95"/>
        <v>0</v>
      </c>
      <c r="R154" s="382">
        <f t="shared" si="95"/>
        <v>0</v>
      </c>
      <c r="S154" s="378">
        <f t="shared" si="95"/>
        <v>0</v>
      </c>
      <c r="T154" s="383">
        <f t="shared" si="85"/>
        <v>0</v>
      </c>
      <c r="U154" s="383"/>
      <c r="V154" s="401">
        <f t="shared" si="88"/>
        <v>40.431999999999995</v>
      </c>
      <c r="W154" s="301">
        <f t="shared" si="67"/>
        <v>0</v>
      </c>
      <c r="X154" s="385"/>
      <c r="Y154" s="267" t="s">
        <v>131</v>
      </c>
      <c r="Z154" s="384">
        <v>147</v>
      </c>
    </row>
    <row r="155" spans="1:26" ht="10.5" customHeight="1">
      <c r="A155" s="64" t="s">
        <v>207</v>
      </c>
      <c r="B155" s="372">
        <v>20</v>
      </c>
      <c r="C155" s="373">
        <v>6.15</v>
      </c>
      <c r="D155" s="374">
        <f t="shared" si="92"/>
        <v>0.24212598425196852</v>
      </c>
      <c r="E155" s="373">
        <v>3.26</v>
      </c>
      <c r="F155" s="374">
        <f t="shared" si="90"/>
        <v>0.12834645669291339</v>
      </c>
      <c r="G155" s="373">
        <f t="shared" si="93"/>
        <v>3.0264889140057862</v>
      </c>
      <c r="H155" s="375">
        <f t="shared" si="78"/>
        <v>0.11915310685062151</v>
      </c>
      <c r="I155" s="376" t="str">
        <f t="shared" si="94"/>
        <v>c</v>
      </c>
      <c r="J155" s="377">
        <f t="shared" si="81"/>
        <v>5.2658901575433061</v>
      </c>
      <c r="K155" s="377">
        <v>2.65</v>
      </c>
      <c r="L155" s="373">
        <f t="shared" si="89"/>
        <v>1.62975</v>
      </c>
      <c r="M155" s="378">
        <f t="shared" si="91"/>
        <v>0.86389999999999989</v>
      </c>
      <c r="N155" s="379">
        <f t="shared" si="82"/>
        <v>73.483437750975369</v>
      </c>
      <c r="O155" s="380">
        <f t="shared" si="83"/>
        <v>28.163139999999999</v>
      </c>
      <c r="P155" s="381">
        <f t="shared" si="84"/>
        <v>62.678771666666677</v>
      </c>
      <c r="Q155" s="373">
        <f t="shared" si="95"/>
        <v>10.65788284578489</v>
      </c>
      <c r="R155" s="382">
        <f t="shared" si="95"/>
        <v>4.0847224337358128</v>
      </c>
      <c r="S155" s="378">
        <f t="shared" si="95"/>
        <v>9.0907968623469557</v>
      </c>
      <c r="T155" s="383">
        <f t="shared" si="85"/>
        <v>0.30460306895778255</v>
      </c>
      <c r="U155" s="383"/>
      <c r="V155" s="401">
        <f t="shared" si="88"/>
        <v>43.903345000000016</v>
      </c>
      <c r="W155" s="301">
        <f t="shared" si="67"/>
        <v>28.163139999999995</v>
      </c>
      <c r="X155" s="341"/>
      <c r="Y155" s="267" t="s">
        <v>39</v>
      </c>
      <c r="Z155" s="384">
        <v>148</v>
      </c>
    </row>
    <row r="156" spans="1:26" ht="10.5" customHeight="1">
      <c r="A156" s="64" t="s">
        <v>208</v>
      </c>
      <c r="B156" s="372"/>
      <c r="C156" s="373">
        <v>6.3</v>
      </c>
      <c r="D156" s="374">
        <f t="shared" si="92"/>
        <v>0.24803149606299213</v>
      </c>
      <c r="E156" s="373">
        <v>3.4</v>
      </c>
      <c r="F156" s="374">
        <f t="shared" si="90"/>
        <v>0.13385826771653545</v>
      </c>
      <c r="G156" s="373">
        <f t="shared" si="93"/>
        <v>3.1513887134422625</v>
      </c>
      <c r="H156" s="375">
        <f t="shared" si="78"/>
        <v>0.12407042178906545</v>
      </c>
      <c r="I156" s="376" t="str">
        <f t="shared" si="94"/>
        <v>c</v>
      </c>
      <c r="J156" s="377">
        <f t="shared" si="81"/>
        <v>5.4707794378228565</v>
      </c>
      <c r="K156" s="377">
        <v>10</v>
      </c>
      <c r="L156" s="373">
        <f t="shared" si="89"/>
        <v>6.3</v>
      </c>
      <c r="M156" s="378">
        <f t="shared" si="91"/>
        <v>3.4</v>
      </c>
      <c r="N156" s="379">
        <f t="shared" si="82"/>
        <v>299.29427657305371</v>
      </c>
      <c r="O156" s="380">
        <f t="shared" si="83"/>
        <v>115.6</v>
      </c>
      <c r="P156" s="381">
        <f t="shared" si="84"/>
        <v>242.76666666666668</v>
      </c>
      <c r="Q156" s="373">
        <f t="shared" si="95"/>
        <v>43.409010707140027</v>
      </c>
      <c r="R156" s="382">
        <f t="shared" si="95"/>
        <v>16.766380216831646</v>
      </c>
      <c r="S156" s="378">
        <f t="shared" si="95"/>
        <v>35.210365374620785</v>
      </c>
      <c r="T156" s="383">
        <f t="shared" si="85"/>
        <v>0.29452541770351937</v>
      </c>
      <c r="U156" s="383">
        <v>0.28999999999999998</v>
      </c>
      <c r="V156" s="401">
        <f t="shared" si="88"/>
        <v>165.7</v>
      </c>
      <c r="W156" s="301">
        <f t="shared" ref="W156:W221" si="96">K156*E156*E156</f>
        <v>115.6</v>
      </c>
      <c r="X156" s="385"/>
      <c r="Y156" s="267"/>
      <c r="Z156" s="384">
        <v>149</v>
      </c>
    </row>
    <row r="157" spans="1:26" ht="10.5" customHeight="1">
      <c r="A157" s="64" t="s">
        <v>209</v>
      </c>
      <c r="B157" s="372">
        <v>20</v>
      </c>
      <c r="C157" s="373">
        <v>6.25</v>
      </c>
      <c r="D157" s="374">
        <f t="shared" si="92"/>
        <v>0.24606299212598426</v>
      </c>
      <c r="E157" s="373">
        <v>3.35</v>
      </c>
      <c r="F157" s="374">
        <f t="shared" si="90"/>
        <v>0.13188976377952757</v>
      </c>
      <c r="G157" s="373">
        <v>3.11</v>
      </c>
      <c r="H157" s="375">
        <f t="shared" si="78"/>
        <v>0.12244094488188977</v>
      </c>
      <c r="I157" s="376"/>
      <c r="J157" s="377">
        <f t="shared" si="81"/>
        <v>5.3984841614123615</v>
      </c>
      <c r="K157" s="377">
        <v>10.199999999999999</v>
      </c>
      <c r="L157" s="373">
        <f t="shared" si="89"/>
        <v>6.3749999999999991</v>
      </c>
      <c r="M157" s="378">
        <f t="shared" si="91"/>
        <v>3.4170000000000003</v>
      </c>
      <c r="N157" s="379">
        <f t="shared" si="82"/>
        <v>297.26503865840522</v>
      </c>
      <c r="O157" s="380">
        <f t="shared" si="83"/>
        <v>114.4695</v>
      </c>
      <c r="P157" s="381">
        <f t="shared" si="84"/>
        <v>245.81149999999994</v>
      </c>
      <c r="Q157" s="373">
        <f t="shared" si="95"/>
        <v>43.114694319359685</v>
      </c>
      <c r="R157" s="382">
        <f t="shared" si="95"/>
        <v>16.602414880887633</v>
      </c>
      <c r="S157" s="378">
        <f t="shared" si="95"/>
        <v>35.651981580187815</v>
      </c>
      <c r="T157" s="383">
        <f t="shared" si="85"/>
        <v>0.2984464798850574</v>
      </c>
      <c r="U157" s="383"/>
      <c r="V157" s="401">
        <f t="shared" si="88"/>
        <v>169.49849999999998</v>
      </c>
      <c r="W157" s="301">
        <f t="shared" si="96"/>
        <v>114.46950000000001</v>
      </c>
      <c r="X157" s="341"/>
      <c r="Y157" s="269" t="s">
        <v>39</v>
      </c>
      <c r="Z157" s="384">
        <v>150</v>
      </c>
    </row>
    <row r="158" spans="1:26" ht="10.5" customHeight="1">
      <c r="A158" s="64" t="s">
        <v>210</v>
      </c>
      <c r="B158" s="372"/>
      <c r="C158" s="373">
        <v>5.4</v>
      </c>
      <c r="D158" s="374">
        <f t="shared" si="92"/>
        <v>0.21259842519685043</v>
      </c>
      <c r="E158" s="373">
        <v>2.7</v>
      </c>
      <c r="F158" s="374">
        <f t="shared" si="90"/>
        <v>0.10629921259842522</v>
      </c>
      <c r="G158" s="373">
        <f>IF(T158=0,0,(0.87+1.12*T158)*E158/(1+T158))</f>
        <v>2.5177500000000004</v>
      </c>
      <c r="H158" s="375">
        <f t="shared" ref="H158:H190" si="97">G158/25.4</f>
        <v>9.9124015748031521E-2</v>
      </c>
      <c r="I158" s="376" t="str">
        <f>IF(G158=0,"","c")</f>
        <v>c</v>
      </c>
      <c r="J158" s="377">
        <f t="shared" si="81"/>
        <v>4.4090815370097207</v>
      </c>
      <c r="K158" s="377">
        <v>8.82</v>
      </c>
      <c r="L158" s="373">
        <f t="shared" si="89"/>
        <v>4.7628000000000004</v>
      </c>
      <c r="M158" s="378">
        <f t="shared" si="91"/>
        <v>2.3814000000000002</v>
      </c>
      <c r="N158" s="379">
        <f t="shared" si="82"/>
        <v>171.46080000000001</v>
      </c>
      <c r="O158" s="380">
        <f t="shared" si="83"/>
        <v>64.297800000000009</v>
      </c>
      <c r="P158" s="381">
        <f t="shared" si="84"/>
        <v>171.46080000000001</v>
      </c>
      <c r="Q158" s="373">
        <f t="shared" si="95"/>
        <v>24.868312846731207</v>
      </c>
      <c r="R158" s="382">
        <f t="shared" si="95"/>
        <v>9.3256173175242036</v>
      </c>
      <c r="S158" s="378">
        <f t="shared" si="95"/>
        <v>24.868312846731207</v>
      </c>
      <c r="T158" s="383">
        <f t="shared" si="85"/>
        <v>0.33333333333333331</v>
      </c>
      <c r="U158" s="383">
        <v>0.33</v>
      </c>
      <c r="V158" s="401">
        <f t="shared" si="88"/>
        <v>128.59560000000002</v>
      </c>
      <c r="W158" s="301">
        <f t="shared" si="96"/>
        <v>64.297800000000009</v>
      </c>
      <c r="X158" s="385"/>
      <c r="Y158" s="267"/>
      <c r="Z158" s="384">
        <v>151</v>
      </c>
    </row>
    <row r="159" spans="1:26" ht="10.5" customHeight="1">
      <c r="A159" s="64" t="s">
        <v>211</v>
      </c>
      <c r="B159" s="372">
        <v>20</v>
      </c>
      <c r="C159" s="373">
        <v>6.02</v>
      </c>
      <c r="D159" s="374">
        <f t="shared" si="92"/>
        <v>0.23700787401574802</v>
      </c>
      <c r="E159" s="373">
        <v>2.72</v>
      </c>
      <c r="F159" s="374">
        <f t="shared" si="90"/>
        <v>0.10708661417322836</v>
      </c>
      <c r="G159" s="373">
        <v>1.96</v>
      </c>
      <c r="H159" s="375">
        <f t="shared" si="97"/>
        <v>7.716535433070866E-2</v>
      </c>
      <c r="I159" s="376"/>
      <c r="J159" s="377">
        <f t="shared" si="81"/>
        <v>4.5052636846447012</v>
      </c>
      <c r="K159" s="377">
        <v>8.83</v>
      </c>
      <c r="L159" s="373">
        <f t="shared" si="89"/>
        <v>5.3156599999999994</v>
      </c>
      <c r="M159" s="378">
        <f t="shared" si="91"/>
        <v>2.4017600000000003</v>
      </c>
      <c r="N159" s="379">
        <f t="shared" si="82"/>
        <v>179.2260496660148</v>
      </c>
      <c r="O159" s="380">
        <f t="shared" si="83"/>
        <v>65.327872000000013</v>
      </c>
      <c r="P159" s="381">
        <f t="shared" si="84"/>
        <v>232.89890266666657</v>
      </c>
      <c r="Q159" s="373">
        <f t="shared" si="95"/>
        <v>25.994568282535958</v>
      </c>
      <c r="R159" s="382">
        <f t="shared" si="95"/>
        <v>9.4750167881359015</v>
      </c>
      <c r="S159" s="378">
        <f t="shared" si="95"/>
        <v>33.77916569370413</v>
      </c>
      <c r="T159" s="383">
        <f t="shared" si="85"/>
        <v>0.37174259760072115</v>
      </c>
      <c r="U159" s="383"/>
      <c r="V159" s="401">
        <f t="shared" si="88"/>
        <v>189.3469879999999</v>
      </c>
      <c r="W159" s="301">
        <f t="shared" si="96"/>
        <v>65.327872000000013</v>
      </c>
      <c r="X159" s="341"/>
      <c r="Y159" s="269" t="s">
        <v>32</v>
      </c>
      <c r="Z159" s="384">
        <v>152</v>
      </c>
    </row>
    <row r="160" spans="1:26" ht="10.5" customHeight="1">
      <c r="A160" s="64" t="s">
        <v>211</v>
      </c>
      <c r="B160" s="372">
        <v>20</v>
      </c>
      <c r="C160" s="373">
        <v>5.35</v>
      </c>
      <c r="D160" s="374">
        <f t="shared" si="92"/>
        <v>0.21062992125984251</v>
      </c>
      <c r="E160" s="373">
        <v>2.72</v>
      </c>
      <c r="F160" s="374">
        <f t="shared" si="90"/>
        <v>0.10708661417322836</v>
      </c>
      <c r="G160" s="373">
        <v>1.96</v>
      </c>
      <c r="H160" s="375">
        <f t="shared" si="97"/>
        <v>7.716535433070866E-2</v>
      </c>
      <c r="I160" s="376"/>
      <c r="J160" s="377">
        <f t="shared" si="81"/>
        <v>4.429021307961075</v>
      </c>
      <c r="K160" s="377">
        <v>8.83</v>
      </c>
      <c r="L160" s="373">
        <f t="shared" si="89"/>
        <v>4.7240500000000001</v>
      </c>
      <c r="M160" s="378">
        <f t="shared" si="91"/>
        <v>2.4017600000000003</v>
      </c>
      <c r="N160" s="379">
        <f t="shared" si="82"/>
        <v>173.21130866047562</v>
      </c>
      <c r="O160" s="380">
        <f t="shared" si="83"/>
        <v>65.327872000000013</v>
      </c>
      <c r="P160" s="381">
        <f t="shared" si="84"/>
        <v>165.63284566666661</v>
      </c>
      <c r="Q160" s="373">
        <f t="shared" si="95"/>
        <v>25.122202931284765</v>
      </c>
      <c r="R160" s="382">
        <f t="shared" si="95"/>
        <v>9.4750167881359015</v>
      </c>
      <c r="S160" s="378">
        <f t="shared" si="95"/>
        <v>24.023038640511491</v>
      </c>
      <c r="T160" s="383">
        <f t="shared" si="85"/>
        <v>0.32570756828322511</v>
      </c>
      <c r="U160" s="383"/>
      <c r="V160" s="401">
        <f t="shared" si="88"/>
        <v>122.08093099999994</v>
      </c>
      <c r="W160" s="301">
        <f t="shared" si="96"/>
        <v>65.327872000000013</v>
      </c>
      <c r="X160" s="341"/>
      <c r="Y160" s="269" t="s">
        <v>39</v>
      </c>
      <c r="Z160" s="384">
        <v>153</v>
      </c>
    </row>
    <row r="161" spans="1:26" ht="10.5" customHeight="1">
      <c r="A161" s="64" t="s">
        <v>212</v>
      </c>
      <c r="B161" s="372"/>
      <c r="C161" s="373">
        <v>5.6</v>
      </c>
      <c r="D161" s="374">
        <f t="shared" si="92"/>
        <v>0.22047244094488189</v>
      </c>
      <c r="E161" s="373">
        <v>3</v>
      </c>
      <c r="F161" s="374">
        <f t="shared" si="90"/>
        <v>0.11811023622047245</v>
      </c>
      <c r="G161" s="373">
        <f>IF(T161=0,0,(0.87+1.12*T161)*E161/(1+T161))</f>
        <v>2.782520661157025</v>
      </c>
      <c r="H161" s="375">
        <f t="shared" si="97"/>
        <v>0.10954805752586713</v>
      </c>
      <c r="I161" s="376" t="str">
        <f>IF(G161=0,"","c")</f>
        <v>c</v>
      </c>
      <c r="J161" s="377">
        <f t="shared" si="81"/>
        <v>4.8350242760044919</v>
      </c>
      <c r="K161" s="377">
        <v>8.84</v>
      </c>
      <c r="L161" s="373">
        <f t="shared" si="89"/>
        <v>4.9504000000000001</v>
      </c>
      <c r="M161" s="378">
        <f t="shared" si="91"/>
        <v>2.6520000000000001</v>
      </c>
      <c r="N161" s="379">
        <f t="shared" si="82"/>
        <v>206.65674418604647</v>
      </c>
      <c r="O161" s="380">
        <f t="shared" si="83"/>
        <v>79.56</v>
      </c>
      <c r="P161" s="381">
        <f t="shared" si="84"/>
        <v>171.14240000000001</v>
      </c>
      <c r="Q161" s="373">
        <f t="shared" si="95"/>
        <v>29.973058368475503</v>
      </c>
      <c r="R161" s="382">
        <f t="shared" si="95"/>
        <v>11.539214619819427</v>
      </c>
      <c r="S161" s="378">
        <f t="shared" si="95"/>
        <v>24.822132782189346</v>
      </c>
      <c r="T161" s="383">
        <f t="shared" si="85"/>
        <v>0.298747763864043</v>
      </c>
      <c r="U161" s="383">
        <v>0.3</v>
      </c>
      <c r="V161" s="401">
        <f t="shared" si="88"/>
        <v>118.10239999999996</v>
      </c>
      <c r="W161" s="301">
        <f t="shared" si="96"/>
        <v>79.56</v>
      </c>
      <c r="X161" s="385"/>
      <c r="Y161" s="267"/>
      <c r="Z161" s="384">
        <v>154</v>
      </c>
    </row>
    <row r="162" spans="1:26" ht="10.5" customHeight="1">
      <c r="A162" s="64" t="s">
        <v>213</v>
      </c>
      <c r="B162" s="372">
        <v>20</v>
      </c>
      <c r="C162" s="373">
        <v>5.63</v>
      </c>
      <c r="D162" s="374">
        <f t="shared" si="92"/>
        <v>0.22165354330708661</v>
      </c>
      <c r="E162" s="373">
        <v>2.96</v>
      </c>
      <c r="F162" s="374">
        <f t="shared" si="90"/>
        <v>0.11653543307086614</v>
      </c>
      <c r="G162" s="373">
        <v>2.64</v>
      </c>
      <c r="H162" s="375">
        <f t="shared" si="97"/>
        <v>0.10393700787401576</v>
      </c>
      <c r="I162" s="376"/>
      <c r="J162" s="377">
        <f t="shared" si="81"/>
        <v>4.7893369387486935</v>
      </c>
      <c r="K162" s="377">
        <v>8.8800000000000008</v>
      </c>
      <c r="L162" s="373">
        <f t="shared" si="89"/>
        <v>4.9994400000000008</v>
      </c>
      <c r="M162" s="378">
        <f t="shared" si="91"/>
        <v>2.6284800000000001</v>
      </c>
      <c r="N162" s="379">
        <f t="shared" si="82"/>
        <v>203.68720501822088</v>
      </c>
      <c r="O162" s="380">
        <f t="shared" si="83"/>
        <v>77.803008000000005</v>
      </c>
      <c r="P162" s="381">
        <f t="shared" si="84"/>
        <v>177.73112799999998</v>
      </c>
      <c r="Q162" s="373">
        <f t="shared" si="95"/>
        <v>29.542362669889535</v>
      </c>
      <c r="R162" s="382">
        <f t="shared" si="95"/>
        <v>11.284384205373655</v>
      </c>
      <c r="S162" s="378">
        <f t="shared" si="95"/>
        <v>25.777747996664125</v>
      </c>
      <c r="T162" s="383">
        <f t="shared" si="85"/>
        <v>0.30899312413615687</v>
      </c>
      <c r="U162" s="383"/>
      <c r="V162" s="401">
        <f t="shared" si="88"/>
        <v>125.86245600000001</v>
      </c>
      <c r="W162" s="301">
        <f t="shared" si="96"/>
        <v>77.803008000000005</v>
      </c>
      <c r="X162" s="341"/>
      <c r="Y162" s="269" t="s">
        <v>32</v>
      </c>
      <c r="Z162" s="384">
        <v>155</v>
      </c>
    </row>
    <row r="163" spans="1:26" ht="10.5" customHeight="1">
      <c r="A163" s="64" t="s">
        <v>214</v>
      </c>
      <c r="B163" s="372"/>
      <c r="C163" s="373">
        <v>4.92</v>
      </c>
      <c r="D163" s="374">
        <f t="shared" si="92"/>
        <v>0.19370078740157481</v>
      </c>
      <c r="E163" s="373">
        <v>2.1</v>
      </c>
      <c r="F163" s="374">
        <f t="shared" si="90"/>
        <v>8.2677165354330714E-2</v>
      </c>
      <c r="G163" s="373">
        <f t="shared" ref="G163:G196" si="98">IF(T163=0,0,(0.87+1.12*T163)*E163/(1+T163))</f>
        <v>1.9739257464641173</v>
      </c>
      <c r="H163" s="375">
        <f t="shared" si="97"/>
        <v>7.7713612065516441E-2</v>
      </c>
      <c r="I163" s="376" t="str">
        <f t="shared" ref="I163:I196" si="99">IF(G163=0,"","c")</f>
        <v>c</v>
      </c>
      <c r="J163" s="377">
        <f t="shared" si="81"/>
        <v>3.4996562842684482</v>
      </c>
      <c r="K163" s="377">
        <v>8.57</v>
      </c>
      <c r="L163" s="373">
        <f t="shared" si="89"/>
        <v>4.2164400000000004</v>
      </c>
      <c r="M163" s="378">
        <f t="shared" si="91"/>
        <v>1.7997000000000001</v>
      </c>
      <c r="N163" s="379">
        <f t="shared" si="82"/>
        <v>104.96188150572837</v>
      </c>
      <c r="O163" s="380">
        <f t="shared" si="83"/>
        <v>37.793700000000001</v>
      </c>
      <c r="P163" s="381">
        <f t="shared" si="84"/>
        <v>157.05724799999999</v>
      </c>
      <c r="Q163" s="373">
        <f t="shared" si="95"/>
        <v>15.223449944628648</v>
      </c>
      <c r="R163" s="382">
        <f t="shared" si="95"/>
        <v>5.4815185467203307</v>
      </c>
      <c r="S163" s="378">
        <f t="shared" si="95"/>
        <v>22.779252039595342</v>
      </c>
      <c r="T163" s="383">
        <f t="shared" si="85"/>
        <v>0.38861611202036728</v>
      </c>
      <c r="U163" s="383">
        <v>0.39</v>
      </c>
      <c r="V163" s="401">
        <f t="shared" si="88"/>
        <v>131.861448</v>
      </c>
      <c r="W163" s="301">
        <f t="shared" si="96"/>
        <v>37.793700000000001</v>
      </c>
      <c r="X163" s="385" t="s">
        <v>7</v>
      </c>
      <c r="Y163" s="267" t="s">
        <v>32</v>
      </c>
      <c r="Z163" s="384">
        <v>156</v>
      </c>
    </row>
    <row r="164" spans="1:26" ht="10.5" customHeight="1">
      <c r="A164" s="64" t="s">
        <v>215</v>
      </c>
      <c r="B164" s="372"/>
      <c r="C164" s="373">
        <v>3</v>
      </c>
      <c r="D164" s="374">
        <f t="shared" si="92"/>
        <v>0.11811023622047245</v>
      </c>
      <c r="E164" s="373"/>
      <c r="F164" s="374">
        <f t="shared" si="90"/>
        <v>0</v>
      </c>
      <c r="G164" s="373">
        <f t="shared" si="98"/>
        <v>0</v>
      </c>
      <c r="H164" s="375">
        <f t="shared" si="97"/>
        <v>0</v>
      </c>
      <c r="I164" s="376" t="str">
        <f t="shared" si="99"/>
        <v/>
      </c>
      <c r="J164" s="377">
        <f t="shared" si="81"/>
        <v>0</v>
      </c>
      <c r="K164" s="377">
        <v>12</v>
      </c>
      <c r="L164" s="373">
        <f t="shared" si="89"/>
        <v>3.6</v>
      </c>
      <c r="M164" s="378">
        <f t="shared" si="91"/>
        <v>0</v>
      </c>
      <c r="N164" s="379">
        <f t="shared" si="82"/>
        <v>0</v>
      </c>
      <c r="O164" s="380">
        <f t="shared" si="83"/>
        <v>0</v>
      </c>
      <c r="P164" s="381">
        <f t="shared" si="84"/>
        <v>0</v>
      </c>
      <c r="Q164" s="373">
        <f t="shared" si="95"/>
        <v>0</v>
      </c>
      <c r="R164" s="382">
        <f t="shared" si="95"/>
        <v>0</v>
      </c>
      <c r="S164" s="378">
        <f t="shared" si="95"/>
        <v>0</v>
      </c>
      <c r="T164" s="383">
        <f t="shared" si="85"/>
        <v>0</v>
      </c>
      <c r="U164" s="383"/>
      <c r="V164" s="401">
        <f t="shared" si="88"/>
        <v>108</v>
      </c>
      <c r="W164" s="301">
        <f t="shared" si="96"/>
        <v>0</v>
      </c>
      <c r="X164" s="341"/>
      <c r="Y164" s="267" t="s">
        <v>39</v>
      </c>
      <c r="Z164" s="384">
        <v>157</v>
      </c>
    </row>
    <row r="165" spans="1:26" ht="10.5" customHeight="1">
      <c r="A165" s="64" t="s">
        <v>216</v>
      </c>
      <c r="B165" s="372"/>
      <c r="C165" s="373">
        <v>1.94</v>
      </c>
      <c r="D165" s="374">
        <f t="shared" si="92"/>
        <v>7.6377952755905518E-2</v>
      </c>
      <c r="E165" s="373"/>
      <c r="F165" s="374">
        <f t="shared" si="90"/>
        <v>0</v>
      </c>
      <c r="G165" s="373">
        <f t="shared" si="98"/>
        <v>0</v>
      </c>
      <c r="H165" s="375">
        <f t="shared" si="97"/>
        <v>0</v>
      </c>
      <c r="I165" s="376" t="str">
        <f t="shared" si="99"/>
        <v/>
      </c>
      <c r="J165" s="377">
        <f t="shared" si="81"/>
        <v>0</v>
      </c>
      <c r="K165" s="377">
        <v>0.91</v>
      </c>
      <c r="L165" s="373">
        <f t="shared" si="89"/>
        <v>0.17654</v>
      </c>
      <c r="M165" s="378">
        <f t="shared" si="91"/>
        <v>0</v>
      </c>
      <c r="N165" s="379">
        <f t="shared" si="82"/>
        <v>0</v>
      </c>
      <c r="O165" s="380">
        <f t="shared" si="83"/>
        <v>0</v>
      </c>
      <c r="P165" s="381">
        <f t="shared" si="84"/>
        <v>0</v>
      </c>
      <c r="Q165" s="373">
        <f t="shared" si="95"/>
        <v>0</v>
      </c>
      <c r="R165" s="382">
        <f t="shared" si="95"/>
        <v>0</v>
      </c>
      <c r="S165" s="378">
        <f t="shared" si="95"/>
        <v>0</v>
      </c>
      <c r="T165" s="383">
        <f t="shared" si="85"/>
        <v>0</v>
      </c>
      <c r="U165" s="383"/>
      <c r="V165" s="401">
        <f t="shared" si="88"/>
        <v>3.4248759999999998</v>
      </c>
      <c r="W165" s="301">
        <f t="shared" si="96"/>
        <v>0</v>
      </c>
      <c r="X165" s="385"/>
      <c r="Y165" s="267" t="s">
        <v>35</v>
      </c>
      <c r="Z165" s="384">
        <v>158</v>
      </c>
    </row>
    <row r="166" spans="1:26" ht="10.5" customHeight="1">
      <c r="A166" s="64" t="s">
        <v>217</v>
      </c>
      <c r="B166" s="372"/>
      <c r="C166" s="373">
        <v>2.17</v>
      </c>
      <c r="D166" s="374">
        <f t="shared" si="92"/>
        <v>8.5433070866141728E-2</v>
      </c>
      <c r="E166" s="373">
        <v>1.03</v>
      </c>
      <c r="F166" s="374">
        <f t="shared" si="90"/>
        <v>4.0551181102362208E-2</v>
      </c>
      <c r="G166" s="373">
        <f t="shared" si="98"/>
        <v>0.96350579878782983</v>
      </c>
      <c r="H166" s="375">
        <f t="shared" si="97"/>
        <v>3.7933299164875194E-2</v>
      </c>
      <c r="I166" s="376" t="str">
        <f t="shared" si="99"/>
        <v>c</v>
      </c>
      <c r="J166" s="377">
        <f t="shared" si="81"/>
        <v>1.6953384221682184</v>
      </c>
      <c r="K166" s="377">
        <v>0.83</v>
      </c>
      <c r="L166" s="373">
        <f t="shared" si="89"/>
        <v>0.18010999999999999</v>
      </c>
      <c r="M166" s="378">
        <f t="shared" si="91"/>
        <v>8.5489999999999997E-2</v>
      </c>
      <c r="N166" s="379">
        <f t="shared" si="82"/>
        <v>2.3855630635142537</v>
      </c>
      <c r="O166" s="380">
        <f t="shared" si="83"/>
        <v>0.88054699999999997</v>
      </c>
      <c r="P166" s="381">
        <f t="shared" si="84"/>
        <v>2.7343243333333325</v>
      </c>
      <c r="Q166" s="373">
        <f t="shared" si="95"/>
        <v>0.34599703593520487</v>
      </c>
      <c r="R166" s="382">
        <f t="shared" si="95"/>
        <v>0.12771267993763369</v>
      </c>
      <c r="S166" s="378">
        <f t="shared" si="95"/>
        <v>0.3965806350242333</v>
      </c>
      <c r="T166" s="383">
        <f t="shared" si="85"/>
        <v>0.35459155701754386</v>
      </c>
      <c r="U166" s="383">
        <v>0.36</v>
      </c>
      <c r="V166" s="401">
        <f t="shared" si="88"/>
        <v>2.1472929999999999</v>
      </c>
      <c r="W166" s="301">
        <f t="shared" si="96"/>
        <v>0.88054699999999997</v>
      </c>
      <c r="X166" s="385" t="s">
        <v>218</v>
      </c>
      <c r="Y166" s="267" t="s">
        <v>41</v>
      </c>
      <c r="Z166" s="384">
        <v>159</v>
      </c>
    </row>
    <row r="167" spans="1:26" ht="10.5" customHeight="1">
      <c r="A167" s="64" t="s">
        <v>219</v>
      </c>
      <c r="B167" s="372"/>
      <c r="C167" s="373">
        <v>3.26</v>
      </c>
      <c r="D167" s="374">
        <f t="shared" si="92"/>
        <v>0.12834645669291339</v>
      </c>
      <c r="E167" s="373">
        <v>1.73</v>
      </c>
      <c r="F167" s="374">
        <f t="shared" si="90"/>
        <v>6.811023622047245E-2</v>
      </c>
      <c r="G167" s="373">
        <f t="shared" si="98"/>
        <v>1.6059265950821646</v>
      </c>
      <c r="H167" s="375">
        <f t="shared" si="97"/>
        <v>6.3225456499297825E-2</v>
      </c>
      <c r="I167" s="376" t="str">
        <f t="shared" si="99"/>
        <v>c</v>
      </c>
      <c r="J167" s="377">
        <f t="shared" si="81"/>
        <v>2.793822639244</v>
      </c>
      <c r="K167" s="377">
        <v>21.4</v>
      </c>
      <c r="L167" s="373">
        <f t="shared" si="89"/>
        <v>6.9763999999999999</v>
      </c>
      <c r="M167" s="378">
        <f t="shared" si="91"/>
        <v>3.7021999999999999</v>
      </c>
      <c r="N167" s="379">
        <f t="shared" si="82"/>
        <v>167.03652170641939</v>
      </c>
      <c r="O167" s="380">
        <f t="shared" si="83"/>
        <v>64.048059999999992</v>
      </c>
      <c r="P167" s="381">
        <f t="shared" si="84"/>
        <v>142.03322666666662</v>
      </c>
      <c r="Q167" s="373">
        <f t="shared" si="95"/>
        <v>24.226624853173703</v>
      </c>
      <c r="R167" s="382">
        <f t="shared" si="95"/>
        <v>9.2893955545886353</v>
      </c>
      <c r="S167" s="378">
        <f t="shared" si="95"/>
        <v>20.600199668830143</v>
      </c>
      <c r="T167" s="383">
        <f t="shared" si="85"/>
        <v>0.30399360813129522</v>
      </c>
      <c r="U167" s="383">
        <v>0.32</v>
      </c>
      <c r="V167" s="401">
        <f t="shared" si="88"/>
        <v>99.334519999999969</v>
      </c>
      <c r="W167" s="301">
        <f t="shared" si="96"/>
        <v>64.048059999999992</v>
      </c>
      <c r="X167" s="385"/>
      <c r="Y167" s="267" t="s">
        <v>43</v>
      </c>
      <c r="Z167" s="384">
        <v>160</v>
      </c>
    </row>
    <row r="168" spans="1:26" ht="10.5" customHeight="1">
      <c r="A168" s="64" t="s">
        <v>220</v>
      </c>
      <c r="B168" s="372">
        <v>20</v>
      </c>
      <c r="C168" s="373">
        <v>3.96</v>
      </c>
      <c r="D168" s="374">
        <f t="shared" si="92"/>
        <v>0.15590551181102363</v>
      </c>
      <c r="E168" s="373">
        <v>1.67</v>
      </c>
      <c r="F168" s="374">
        <f t="shared" si="90"/>
        <v>6.5748031496062995E-2</v>
      </c>
      <c r="G168" s="373">
        <f t="shared" si="98"/>
        <v>1.5704377690224356</v>
      </c>
      <c r="H168" s="375">
        <f t="shared" si="97"/>
        <v>6.1828258622930538E-2</v>
      </c>
      <c r="I168" s="376" t="str">
        <f t="shared" si="99"/>
        <v>c</v>
      </c>
      <c r="J168" s="377">
        <f t="shared" si="81"/>
        <v>2.7862906743689333</v>
      </c>
      <c r="K168" s="377">
        <v>21.4</v>
      </c>
      <c r="L168" s="373">
        <f t="shared" si="89"/>
        <v>8.4743999999999993</v>
      </c>
      <c r="M168" s="378">
        <f t="shared" si="91"/>
        <v>3.5737999999999999</v>
      </c>
      <c r="N168" s="379">
        <f t="shared" si="82"/>
        <v>166.1370964524111</v>
      </c>
      <c r="O168" s="380">
        <f t="shared" si="83"/>
        <v>59.682459999999992</v>
      </c>
      <c r="P168" s="381">
        <f t="shared" si="84"/>
        <v>256.00962666666663</v>
      </c>
      <c r="Q168" s="373">
        <f t="shared" ref="Q168:S187" si="100">N168/6.89475</f>
        <v>24.096174111086132</v>
      </c>
      <c r="R168" s="382">
        <f t="shared" si="100"/>
        <v>8.6562181369882865</v>
      </c>
      <c r="S168" s="378">
        <f t="shared" si="100"/>
        <v>37.131096365592171</v>
      </c>
      <c r="T168" s="383">
        <f t="shared" si="85"/>
        <v>0.3918418950258673</v>
      </c>
      <c r="U168" s="383"/>
      <c r="V168" s="401">
        <f t="shared" si="88"/>
        <v>216.22131999999999</v>
      </c>
      <c r="W168" s="301">
        <f t="shared" si="96"/>
        <v>59.682459999999999</v>
      </c>
      <c r="X168" s="341"/>
      <c r="Y168" s="267" t="s">
        <v>75</v>
      </c>
      <c r="Z168" s="384">
        <v>161</v>
      </c>
    </row>
    <row r="169" spans="1:26" ht="10.5" customHeight="1">
      <c r="A169" s="64" t="s">
        <v>221</v>
      </c>
      <c r="B169" s="372"/>
      <c r="C169" s="373">
        <v>4.3250000000000002</v>
      </c>
      <c r="D169" s="374">
        <f t="shared" si="92"/>
        <v>0.17027559055118111</v>
      </c>
      <c r="E169" s="373">
        <v>2.23</v>
      </c>
      <c r="F169" s="374">
        <f t="shared" si="90"/>
        <v>8.7795275590551183E-2</v>
      </c>
      <c r="G169" s="373">
        <f t="shared" si="98"/>
        <v>2.0749120183352647</v>
      </c>
      <c r="H169" s="375">
        <f t="shared" si="97"/>
        <v>8.1689449540758463E-2</v>
      </c>
      <c r="I169" s="376" t="str">
        <f t="shared" si="99"/>
        <v>c</v>
      </c>
      <c r="J169" s="377">
        <f t="shared" si="81"/>
        <v>3.6218657368539953</v>
      </c>
      <c r="K169" s="377">
        <v>21.67</v>
      </c>
      <c r="L169" s="373">
        <f t="shared" si="89"/>
        <v>9.3722750000000001</v>
      </c>
      <c r="M169" s="378">
        <f t="shared" si="91"/>
        <v>4.8324100000000003</v>
      </c>
      <c r="N169" s="379">
        <f t="shared" si="82"/>
        <v>284.26514038031962</v>
      </c>
      <c r="O169" s="380">
        <f t="shared" si="83"/>
        <v>107.76274300000001</v>
      </c>
      <c r="P169" s="381">
        <f t="shared" si="84"/>
        <v>261.6672364166667</v>
      </c>
      <c r="Q169" s="373">
        <f t="shared" si="100"/>
        <v>41.229216487953821</v>
      </c>
      <c r="R169" s="382">
        <f t="shared" si="100"/>
        <v>15.62968098915842</v>
      </c>
      <c r="S169" s="378">
        <f t="shared" si="100"/>
        <v>37.951664152676557</v>
      </c>
      <c r="T169" s="383">
        <f t="shared" si="85"/>
        <v>0.3189397952700575</v>
      </c>
      <c r="U169" s="383"/>
      <c r="V169" s="401">
        <f t="shared" si="88"/>
        <v>189.82540775000004</v>
      </c>
      <c r="W169" s="301">
        <f t="shared" si="96"/>
        <v>107.762743</v>
      </c>
      <c r="X169" s="341"/>
      <c r="Y169" s="267" t="s">
        <v>37</v>
      </c>
      <c r="Z169" s="384">
        <v>162</v>
      </c>
    </row>
    <row r="170" spans="1:26" ht="10.5" customHeight="1">
      <c r="A170" s="64" t="s">
        <v>222</v>
      </c>
      <c r="B170" s="372"/>
      <c r="C170" s="373">
        <v>2.2559999999999998</v>
      </c>
      <c r="D170" s="374">
        <f t="shared" si="92"/>
        <v>8.8818897637795269E-2</v>
      </c>
      <c r="E170" s="373">
        <v>1.4790000000000001</v>
      </c>
      <c r="F170" s="374">
        <f t="shared" si="90"/>
        <v>5.822834645669292E-2</v>
      </c>
      <c r="G170" s="373">
        <f t="shared" si="98"/>
        <v>1.327265302961691</v>
      </c>
      <c r="H170" s="375">
        <f t="shared" si="97"/>
        <v>5.2254539486680747E-2</v>
      </c>
      <c r="I170" s="376" t="str">
        <f t="shared" si="99"/>
        <v>c</v>
      </c>
      <c r="J170" s="377">
        <f t="shared" si="81"/>
        <v>2.2166527073555633</v>
      </c>
      <c r="K170" s="377">
        <v>19.75</v>
      </c>
      <c r="L170" s="373">
        <f t="shared" si="89"/>
        <v>4.4555999999999996</v>
      </c>
      <c r="M170" s="378">
        <f t="shared" si="91"/>
        <v>2.9210250000000002</v>
      </c>
      <c r="N170" s="379">
        <f t="shared" si="82"/>
        <v>97.042597194278258</v>
      </c>
      <c r="O170" s="380">
        <f t="shared" si="83"/>
        <v>43.20195975</v>
      </c>
      <c r="P170" s="381">
        <f t="shared" si="84"/>
        <v>42.915722999999964</v>
      </c>
      <c r="Q170" s="373">
        <f t="shared" si="100"/>
        <v>14.074853648686066</v>
      </c>
      <c r="R170" s="382">
        <f t="shared" si="100"/>
        <v>6.2659211356466873</v>
      </c>
      <c r="S170" s="378">
        <f t="shared" si="100"/>
        <v>6.2244059610573208</v>
      </c>
      <c r="T170" s="383">
        <f t="shared" si="85"/>
        <v>0.12312725806701688</v>
      </c>
      <c r="U170" s="383"/>
      <c r="V170" s="401">
        <f t="shared" si="88"/>
        <v>14.114416499999972</v>
      </c>
      <c r="W170" s="301">
        <f t="shared" si="96"/>
        <v>43.201959750000007</v>
      </c>
      <c r="X170" s="341"/>
      <c r="Y170" s="267" t="s">
        <v>37</v>
      </c>
      <c r="Z170" s="384">
        <v>163</v>
      </c>
    </row>
    <row r="171" spans="1:26" ht="10.5" customHeight="1">
      <c r="A171" s="64" t="s">
        <v>223</v>
      </c>
      <c r="B171" s="372"/>
      <c r="C171" s="373">
        <v>1.732</v>
      </c>
      <c r="D171" s="374">
        <f t="shared" si="92"/>
        <v>6.8188976377952765E-2</v>
      </c>
      <c r="E171" s="373">
        <v>1.0880000000000001</v>
      </c>
      <c r="F171" s="374">
        <f t="shared" si="90"/>
        <v>4.2834645669291342E-2</v>
      </c>
      <c r="G171" s="373">
        <f t="shared" si="98"/>
        <v>0.98689193887390225</v>
      </c>
      <c r="H171" s="375">
        <f t="shared" si="97"/>
        <v>3.8854013341492216E-2</v>
      </c>
      <c r="I171" s="376" t="str">
        <f t="shared" si="99"/>
        <v>c</v>
      </c>
      <c r="J171" s="377">
        <f t="shared" si="81"/>
        <v>1.6672290282401194</v>
      </c>
      <c r="K171" s="377">
        <v>15.771000000000001</v>
      </c>
      <c r="L171" s="373">
        <f t="shared" si="89"/>
        <v>2.7315372</v>
      </c>
      <c r="M171" s="378">
        <f t="shared" si="91"/>
        <v>1.7158848000000002</v>
      </c>
      <c r="N171" s="379">
        <f t="shared" si="82"/>
        <v>43.837901668837006</v>
      </c>
      <c r="O171" s="380">
        <f t="shared" si="83"/>
        <v>18.668826624000005</v>
      </c>
      <c r="P171" s="381">
        <f t="shared" si="84"/>
        <v>22.418455472000002</v>
      </c>
      <c r="Q171" s="373">
        <f t="shared" si="100"/>
        <v>6.3581568104480954</v>
      </c>
      <c r="R171" s="382">
        <f t="shared" si="100"/>
        <v>2.707687243772436</v>
      </c>
      <c r="S171" s="378">
        <f t="shared" si="100"/>
        <v>3.2515255044780451</v>
      </c>
      <c r="T171" s="383">
        <f t="shared" si="85"/>
        <v>0.17409365226201487</v>
      </c>
      <c r="U171" s="383"/>
      <c r="V171" s="401">
        <f t="shared" si="88"/>
        <v>9.9725710559999943</v>
      </c>
      <c r="W171" s="301">
        <f t="shared" si="96"/>
        <v>18.668826624000005</v>
      </c>
      <c r="X171" s="341"/>
      <c r="Y171" s="267" t="s">
        <v>37</v>
      </c>
      <c r="Z171" s="384">
        <v>164</v>
      </c>
    </row>
    <row r="172" spans="1:26" ht="10.5" customHeight="1">
      <c r="A172" s="64" t="s">
        <v>224</v>
      </c>
      <c r="B172" s="372"/>
      <c r="C172" s="373">
        <v>3.09</v>
      </c>
      <c r="D172" s="374">
        <f t="shared" si="92"/>
        <v>0.12165354330708661</v>
      </c>
      <c r="E172" s="373">
        <v>1.73</v>
      </c>
      <c r="F172" s="374">
        <f t="shared" si="90"/>
        <v>6.811023622047245E-2</v>
      </c>
      <c r="G172" s="373">
        <f t="shared" si="98"/>
        <v>1.5975082332195745</v>
      </c>
      <c r="H172" s="375">
        <f t="shared" si="97"/>
        <v>6.2894024929904507E-2</v>
      </c>
      <c r="I172" s="376" t="str">
        <f t="shared" si="99"/>
        <v>c</v>
      </c>
      <c r="J172" s="377">
        <f t="shared" si="81"/>
        <v>2.7590279350060087</v>
      </c>
      <c r="K172" s="377">
        <v>1.81</v>
      </c>
      <c r="L172" s="373">
        <f t="shared" ref="L172:L205" si="101">C172*K172/10</f>
        <v>0.55929000000000006</v>
      </c>
      <c r="M172" s="378">
        <f t="shared" si="91"/>
        <v>0.31313000000000002</v>
      </c>
      <c r="N172" s="379">
        <f t="shared" si="82"/>
        <v>13.77814561451977</v>
      </c>
      <c r="O172" s="380">
        <f t="shared" si="83"/>
        <v>5.4171490000000002</v>
      </c>
      <c r="P172" s="381">
        <f t="shared" si="84"/>
        <v>10.059195666666664</v>
      </c>
      <c r="Q172" s="373">
        <f t="shared" si="100"/>
        <v>1.998353183874654</v>
      </c>
      <c r="R172" s="382">
        <f t="shared" si="100"/>
        <v>0.78569186700025384</v>
      </c>
      <c r="S172" s="378">
        <f t="shared" si="100"/>
        <v>1.4589645261491226</v>
      </c>
      <c r="T172" s="383">
        <f t="shared" si="85"/>
        <v>0.27171558457407857</v>
      </c>
      <c r="U172" s="383">
        <v>0.27</v>
      </c>
      <c r="V172" s="401">
        <f t="shared" si="88"/>
        <v>6.4477629999999992</v>
      </c>
      <c r="W172" s="301">
        <f t="shared" si="96"/>
        <v>5.4171490000000002</v>
      </c>
      <c r="X172" s="385" t="s">
        <v>225</v>
      </c>
      <c r="Y172" s="267" t="s">
        <v>41</v>
      </c>
      <c r="Z172" s="384">
        <v>165</v>
      </c>
    </row>
    <row r="173" spans="1:26" ht="10.5" customHeight="1">
      <c r="A173" s="64" t="s">
        <v>226</v>
      </c>
      <c r="B173" s="372"/>
      <c r="C173" s="373">
        <v>3.2</v>
      </c>
      <c r="D173" s="374">
        <f t="shared" si="92"/>
        <v>0.12598425196850396</v>
      </c>
      <c r="E173" s="373">
        <v>1.81</v>
      </c>
      <c r="F173" s="374">
        <f t="shared" si="90"/>
        <v>7.1259842519685049E-2</v>
      </c>
      <c r="G173" s="373">
        <f t="shared" si="98"/>
        <v>1.6694302107223147</v>
      </c>
      <c r="H173" s="375">
        <f t="shared" si="97"/>
        <v>6.5725598847335226E-2</v>
      </c>
      <c r="I173" s="376" t="str">
        <f t="shared" si="99"/>
        <v>c</v>
      </c>
      <c r="J173" s="377">
        <f t="shared" si="81"/>
        <v>2.8787306506948238</v>
      </c>
      <c r="K173" s="377">
        <v>3.2</v>
      </c>
      <c r="L173" s="373">
        <f t="shared" si="101"/>
        <v>1.0240000000000002</v>
      </c>
      <c r="M173" s="378">
        <f t="shared" si="91"/>
        <v>0.57920000000000005</v>
      </c>
      <c r="N173" s="379">
        <f t="shared" si="82"/>
        <v>26.518688509599503</v>
      </c>
      <c r="O173" s="380">
        <f t="shared" si="83"/>
        <v>10.48352</v>
      </c>
      <c r="P173" s="381">
        <f t="shared" si="84"/>
        <v>18.789973333333339</v>
      </c>
      <c r="Q173" s="373">
        <f t="shared" si="100"/>
        <v>3.8462146574711924</v>
      </c>
      <c r="R173" s="382">
        <f t="shared" si="100"/>
        <v>1.5205076326190217</v>
      </c>
      <c r="S173" s="378">
        <f t="shared" si="100"/>
        <v>2.7252581070137913</v>
      </c>
      <c r="T173" s="383">
        <f t="shared" si="85"/>
        <v>0.26477979293212145</v>
      </c>
      <c r="U173" s="383">
        <v>0.31</v>
      </c>
      <c r="V173" s="401">
        <f t="shared" si="88"/>
        <v>11.800960000000007</v>
      </c>
      <c r="W173" s="301">
        <f t="shared" si="96"/>
        <v>10.483520000000002</v>
      </c>
      <c r="X173" s="385" t="s">
        <v>225</v>
      </c>
      <c r="Y173" s="267" t="s">
        <v>41</v>
      </c>
      <c r="Z173" s="384">
        <v>166</v>
      </c>
    </row>
    <row r="174" spans="1:26" ht="10.5" customHeight="1">
      <c r="A174" s="64" t="s">
        <v>227</v>
      </c>
      <c r="B174" s="372"/>
      <c r="C174" s="373">
        <v>5.6</v>
      </c>
      <c r="D174" s="374">
        <f t="shared" si="92"/>
        <v>0.22047244094488189</v>
      </c>
      <c r="E174" s="373">
        <v>3.4</v>
      </c>
      <c r="F174" s="374">
        <f t="shared" si="90"/>
        <v>0.13385826771653545</v>
      </c>
      <c r="G174" s="373">
        <f t="shared" si="98"/>
        <v>3.1044046822742475</v>
      </c>
      <c r="H174" s="375">
        <f t="shared" si="97"/>
        <v>0.1222206567824507</v>
      </c>
      <c r="I174" s="376" t="str">
        <f t="shared" si="99"/>
        <v>c</v>
      </c>
      <c r="J174" s="377">
        <f t="shared" si="81"/>
        <v>5.2849624674947586</v>
      </c>
      <c r="K174" s="377">
        <v>2.4</v>
      </c>
      <c r="L174" s="373">
        <f t="shared" si="101"/>
        <v>1.3439999999999999</v>
      </c>
      <c r="M174" s="378">
        <f t="shared" si="91"/>
        <v>0.81600000000000006</v>
      </c>
      <c r="N174" s="379">
        <f t="shared" si="82"/>
        <v>67.033987878787869</v>
      </c>
      <c r="O174" s="380">
        <f t="shared" si="83"/>
        <v>27.743999999999996</v>
      </c>
      <c r="P174" s="381">
        <f t="shared" si="84"/>
        <v>38.271999999999984</v>
      </c>
      <c r="Q174" s="373">
        <f t="shared" si="100"/>
        <v>9.7224682372512223</v>
      </c>
      <c r="R174" s="382">
        <f t="shared" si="100"/>
        <v>4.0239312520395947</v>
      </c>
      <c r="S174" s="378">
        <f t="shared" si="100"/>
        <v>5.5508901700569249</v>
      </c>
      <c r="T174" s="383">
        <f t="shared" si="85"/>
        <v>0.20808080808080803</v>
      </c>
      <c r="U174" s="383"/>
      <c r="V174" s="401">
        <f t="shared" si="88"/>
        <v>19.775999999999996</v>
      </c>
      <c r="W174" s="301">
        <f t="shared" si="96"/>
        <v>27.744</v>
      </c>
      <c r="X174" s="341"/>
      <c r="Y174" s="267" t="s">
        <v>39</v>
      </c>
      <c r="Z174" s="384">
        <v>167</v>
      </c>
    </row>
    <row r="175" spans="1:26" ht="10.5" customHeight="1">
      <c r="A175" s="64" t="s">
        <v>227</v>
      </c>
      <c r="B175" s="372"/>
      <c r="C175" s="373">
        <v>5.9</v>
      </c>
      <c r="D175" s="374">
        <f t="shared" si="92"/>
        <v>0.23228346456692917</v>
      </c>
      <c r="E175" s="373"/>
      <c r="F175" s="374">
        <f t="shared" ref="F175:F210" si="102">E175/25.4</f>
        <v>0</v>
      </c>
      <c r="G175" s="373">
        <f t="shared" si="98"/>
        <v>0</v>
      </c>
      <c r="H175" s="375">
        <f t="shared" si="97"/>
        <v>0</v>
      </c>
      <c r="I175" s="376" t="str">
        <f t="shared" si="99"/>
        <v/>
      </c>
      <c r="J175" s="377">
        <f t="shared" si="81"/>
        <v>0</v>
      </c>
      <c r="K175" s="377">
        <v>2.2999999999999998</v>
      </c>
      <c r="L175" s="373">
        <f t="shared" si="101"/>
        <v>1.357</v>
      </c>
      <c r="M175" s="378">
        <f t="shared" ref="M175:M210" si="103">E175*K175/10</f>
        <v>0</v>
      </c>
      <c r="N175" s="379">
        <f t="shared" si="82"/>
        <v>0</v>
      </c>
      <c r="O175" s="380">
        <f t="shared" si="83"/>
        <v>0</v>
      </c>
      <c r="P175" s="381">
        <f t="shared" si="84"/>
        <v>0</v>
      </c>
      <c r="Q175" s="373">
        <f t="shared" si="100"/>
        <v>0</v>
      </c>
      <c r="R175" s="382">
        <f t="shared" si="100"/>
        <v>0</v>
      </c>
      <c r="S175" s="378">
        <f t="shared" si="100"/>
        <v>0</v>
      </c>
      <c r="T175" s="383">
        <f t="shared" si="85"/>
        <v>0</v>
      </c>
      <c r="U175" s="383"/>
      <c r="V175" s="401">
        <f t="shared" si="88"/>
        <v>80.063000000000002</v>
      </c>
      <c r="W175" s="301">
        <f t="shared" si="96"/>
        <v>0</v>
      </c>
      <c r="X175" s="385"/>
      <c r="Y175" s="267" t="s">
        <v>131</v>
      </c>
      <c r="Z175" s="384">
        <v>168</v>
      </c>
    </row>
    <row r="176" spans="1:26" ht="10.5" customHeight="1">
      <c r="A176" s="64" t="s">
        <v>228</v>
      </c>
      <c r="B176" s="372">
        <v>64</v>
      </c>
      <c r="C176" s="373">
        <v>1.82</v>
      </c>
      <c r="D176" s="374">
        <f t="shared" si="92"/>
        <v>7.165354330708662E-2</v>
      </c>
      <c r="E176" s="373"/>
      <c r="F176" s="374">
        <f t="shared" si="102"/>
        <v>0</v>
      </c>
      <c r="G176" s="373">
        <f t="shared" si="98"/>
        <v>0</v>
      </c>
      <c r="H176" s="375">
        <f t="shared" si="97"/>
        <v>0</v>
      </c>
      <c r="I176" s="376" t="str">
        <f t="shared" si="99"/>
        <v/>
      </c>
      <c r="J176" s="377">
        <f t="shared" si="81"/>
        <v>0</v>
      </c>
      <c r="K176" s="377">
        <v>0.83</v>
      </c>
      <c r="L176" s="373">
        <f t="shared" si="101"/>
        <v>0.15106</v>
      </c>
      <c r="M176" s="378">
        <f t="shared" si="103"/>
        <v>0</v>
      </c>
      <c r="N176" s="379">
        <f t="shared" si="82"/>
        <v>0</v>
      </c>
      <c r="O176" s="380">
        <f t="shared" si="83"/>
        <v>0</v>
      </c>
      <c r="P176" s="381">
        <f t="shared" si="84"/>
        <v>0</v>
      </c>
      <c r="Q176" s="373">
        <f t="shared" si="100"/>
        <v>0</v>
      </c>
      <c r="R176" s="382">
        <f t="shared" si="100"/>
        <v>0</v>
      </c>
      <c r="S176" s="378">
        <f t="shared" si="100"/>
        <v>0</v>
      </c>
      <c r="T176" s="383">
        <f t="shared" si="85"/>
        <v>0</v>
      </c>
      <c r="U176" s="383"/>
      <c r="V176" s="401">
        <f t="shared" si="88"/>
        <v>2.7492920000000001</v>
      </c>
      <c r="W176" s="301">
        <f t="shared" si="96"/>
        <v>0</v>
      </c>
      <c r="X176" s="341"/>
      <c r="Y176" s="267" t="s">
        <v>39</v>
      </c>
      <c r="Z176" s="384">
        <v>169</v>
      </c>
    </row>
    <row r="177" spans="1:26" ht="10.5" customHeight="1">
      <c r="A177" s="64" t="s">
        <v>229</v>
      </c>
      <c r="B177" s="372"/>
      <c r="C177" s="373">
        <v>2.4</v>
      </c>
      <c r="D177" s="374">
        <f t="shared" ref="D177:D210" si="104">C177/25.4</f>
        <v>9.4488188976377951E-2</v>
      </c>
      <c r="E177" s="373"/>
      <c r="F177" s="374">
        <f t="shared" si="102"/>
        <v>0</v>
      </c>
      <c r="G177" s="373">
        <f t="shared" si="98"/>
        <v>0</v>
      </c>
      <c r="H177" s="375">
        <f t="shared" si="97"/>
        <v>0</v>
      </c>
      <c r="I177" s="376" t="str">
        <f t="shared" si="99"/>
        <v/>
      </c>
      <c r="J177" s="377">
        <f t="shared" si="81"/>
        <v>0</v>
      </c>
      <c r="K177" s="377">
        <v>1.8</v>
      </c>
      <c r="L177" s="373">
        <f t="shared" si="101"/>
        <v>0.43200000000000005</v>
      </c>
      <c r="M177" s="378">
        <f t="shared" si="103"/>
        <v>0</v>
      </c>
      <c r="N177" s="379">
        <f t="shared" si="82"/>
        <v>0</v>
      </c>
      <c r="O177" s="380">
        <f t="shared" si="83"/>
        <v>0</v>
      </c>
      <c r="P177" s="381">
        <f t="shared" si="84"/>
        <v>0</v>
      </c>
      <c r="Q177" s="373">
        <f t="shared" si="100"/>
        <v>0</v>
      </c>
      <c r="R177" s="382">
        <f t="shared" si="100"/>
        <v>0</v>
      </c>
      <c r="S177" s="378">
        <f t="shared" si="100"/>
        <v>0</v>
      </c>
      <c r="T177" s="383">
        <f t="shared" si="85"/>
        <v>0</v>
      </c>
      <c r="U177" s="383"/>
      <c r="V177" s="401">
        <f t="shared" si="88"/>
        <v>10.368</v>
      </c>
      <c r="W177" s="301">
        <f t="shared" si="96"/>
        <v>0</v>
      </c>
      <c r="X177" s="385"/>
      <c r="Y177" s="267"/>
      <c r="Z177" s="384">
        <v>170</v>
      </c>
    </row>
    <row r="178" spans="1:26" ht="10.5" customHeight="1">
      <c r="A178" s="64" t="s">
        <v>230</v>
      </c>
      <c r="B178" s="372"/>
      <c r="C178" s="373">
        <v>6.94</v>
      </c>
      <c r="D178" s="374">
        <f t="shared" si="104"/>
        <v>0.27322834645669292</v>
      </c>
      <c r="E178" s="373"/>
      <c r="F178" s="374">
        <f t="shared" si="102"/>
        <v>0</v>
      </c>
      <c r="G178" s="373">
        <f t="shared" si="98"/>
        <v>0</v>
      </c>
      <c r="H178" s="375">
        <f t="shared" si="97"/>
        <v>0</v>
      </c>
      <c r="I178" s="376" t="str">
        <f t="shared" si="99"/>
        <v/>
      </c>
      <c r="J178" s="377">
        <f t="shared" si="81"/>
        <v>0</v>
      </c>
      <c r="K178" s="377">
        <v>4.46</v>
      </c>
      <c r="L178" s="373">
        <f t="shared" si="101"/>
        <v>3.09524</v>
      </c>
      <c r="M178" s="378">
        <f t="shared" si="103"/>
        <v>0</v>
      </c>
      <c r="N178" s="379">
        <f t="shared" si="82"/>
        <v>0</v>
      </c>
      <c r="O178" s="380">
        <f t="shared" si="83"/>
        <v>0</v>
      </c>
      <c r="P178" s="381">
        <f t="shared" si="84"/>
        <v>0</v>
      </c>
      <c r="Q178" s="373">
        <f t="shared" si="100"/>
        <v>0</v>
      </c>
      <c r="R178" s="382">
        <f t="shared" si="100"/>
        <v>0</v>
      </c>
      <c r="S178" s="378">
        <f t="shared" si="100"/>
        <v>0</v>
      </c>
      <c r="T178" s="383">
        <f t="shared" si="85"/>
        <v>0</v>
      </c>
      <c r="U178" s="383"/>
      <c r="V178" s="401">
        <f t="shared" si="88"/>
        <v>214.80965600000002</v>
      </c>
      <c r="W178" s="301">
        <f t="shared" si="96"/>
        <v>0</v>
      </c>
      <c r="X178" s="385"/>
      <c r="Y178" s="267"/>
      <c r="Z178" s="384">
        <v>171</v>
      </c>
    </row>
    <row r="179" spans="1:26" ht="10.5" customHeight="1">
      <c r="A179" s="64" t="s">
        <v>231</v>
      </c>
      <c r="B179" s="372"/>
      <c r="C179" s="373">
        <v>2.2999999999999998</v>
      </c>
      <c r="D179" s="374">
        <f t="shared" si="104"/>
        <v>9.0551181102362197E-2</v>
      </c>
      <c r="E179" s="373"/>
      <c r="F179" s="374">
        <f t="shared" si="102"/>
        <v>0</v>
      </c>
      <c r="G179" s="373">
        <f t="shared" si="98"/>
        <v>0</v>
      </c>
      <c r="H179" s="375">
        <f t="shared" si="97"/>
        <v>0</v>
      </c>
      <c r="I179" s="376" t="str">
        <f t="shared" si="99"/>
        <v/>
      </c>
      <c r="J179" s="377">
        <f t="shared" si="81"/>
        <v>0</v>
      </c>
      <c r="K179" s="377">
        <v>1.79</v>
      </c>
      <c r="L179" s="373">
        <f t="shared" si="101"/>
        <v>0.41170000000000001</v>
      </c>
      <c r="M179" s="378">
        <f t="shared" si="103"/>
        <v>0</v>
      </c>
      <c r="N179" s="379">
        <f t="shared" si="82"/>
        <v>0</v>
      </c>
      <c r="O179" s="380">
        <f t="shared" si="83"/>
        <v>0</v>
      </c>
      <c r="P179" s="381">
        <f t="shared" si="84"/>
        <v>0</v>
      </c>
      <c r="Q179" s="373">
        <f t="shared" si="100"/>
        <v>0</v>
      </c>
      <c r="R179" s="382">
        <f t="shared" si="100"/>
        <v>0</v>
      </c>
      <c r="S179" s="378">
        <f t="shared" si="100"/>
        <v>0</v>
      </c>
      <c r="T179" s="383">
        <f t="shared" si="85"/>
        <v>0</v>
      </c>
      <c r="U179" s="383"/>
      <c r="V179" s="401">
        <f t="shared" si="88"/>
        <v>9.4690999999999992</v>
      </c>
      <c r="W179" s="301">
        <f t="shared" si="96"/>
        <v>0</v>
      </c>
      <c r="X179" s="385" t="s">
        <v>232</v>
      </c>
      <c r="Y179" s="267"/>
      <c r="Z179" s="384">
        <v>172</v>
      </c>
    </row>
    <row r="180" spans="1:26" ht="10.5" customHeight="1">
      <c r="A180" s="64" t="s">
        <v>233</v>
      </c>
      <c r="B180" s="372">
        <v>20</v>
      </c>
      <c r="C180" s="373">
        <v>4.41</v>
      </c>
      <c r="D180" s="374">
        <f t="shared" si="104"/>
        <v>0.1736220472440945</v>
      </c>
      <c r="E180" s="373">
        <v>1.67</v>
      </c>
      <c r="F180" s="374">
        <f t="shared" si="102"/>
        <v>6.5748031496062995E-2</v>
      </c>
      <c r="G180" s="373">
        <f t="shared" si="98"/>
        <v>1.5756168845507506</v>
      </c>
      <c r="H180" s="375">
        <f t="shared" si="97"/>
        <v>6.203216080908467E-2</v>
      </c>
      <c r="I180" s="376" t="str">
        <f t="shared" si="99"/>
        <v>c</v>
      </c>
      <c r="J180" s="377">
        <f t="shared" si="81"/>
        <v>2.8106606059862225</v>
      </c>
      <c r="K180" s="377">
        <v>7.6</v>
      </c>
      <c r="L180" s="373">
        <f t="shared" si="101"/>
        <v>3.3515999999999999</v>
      </c>
      <c r="M180" s="378">
        <f t="shared" si="103"/>
        <v>1.2691999999999999</v>
      </c>
      <c r="N180" s="379">
        <f t="shared" si="82"/>
        <v>60.038579119525565</v>
      </c>
      <c r="O180" s="380">
        <f t="shared" si="83"/>
        <v>21.195639999999997</v>
      </c>
      <c r="P180" s="381">
        <f t="shared" si="84"/>
        <v>119.54470666666664</v>
      </c>
      <c r="Q180" s="373">
        <f t="shared" si="100"/>
        <v>8.7078689030821366</v>
      </c>
      <c r="R180" s="382">
        <f t="shared" si="100"/>
        <v>3.0741709271547188</v>
      </c>
      <c r="S180" s="378">
        <f t="shared" si="100"/>
        <v>17.338512152966626</v>
      </c>
      <c r="T180" s="383">
        <f t="shared" si="85"/>
        <v>0.41629550038417207</v>
      </c>
      <c r="U180" s="383"/>
      <c r="V180" s="401">
        <f t="shared" si="88"/>
        <v>105.41427999999999</v>
      </c>
      <c r="W180" s="301">
        <f t="shared" si="96"/>
        <v>21.195639999999997</v>
      </c>
      <c r="X180" s="341"/>
      <c r="Y180" s="267" t="s">
        <v>32</v>
      </c>
      <c r="Z180" s="384">
        <v>173</v>
      </c>
    </row>
    <row r="181" spans="1:26" ht="10.5" customHeight="1">
      <c r="A181" s="64" t="s">
        <v>234</v>
      </c>
      <c r="B181" s="372">
        <v>20</v>
      </c>
      <c r="C181" s="373">
        <v>4.5999999999999996</v>
      </c>
      <c r="D181" s="374">
        <f t="shared" si="104"/>
        <v>0.18110236220472439</v>
      </c>
      <c r="E181" s="373">
        <v>1.85</v>
      </c>
      <c r="F181" s="374">
        <f t="shared" si="102"/>
        <v>7.2834645669291348E-2</v>
      </c>
      <c r="G181" s="373">
        <f t="shared" si="98"/>
        <v>1.7424722333801972</v>
      </c>
      <c r="H181" s="375">
        <f t="shared" si="97"/>
        <v>6.8601269030716422E-2</v>
      </c>
      <c r="I181" s="376" t="str">
        <f t="shared" si="99"/>
        <v>c</v>
      </c>
      <c r="J181" s="377">
        <f t="shared" si="81"/>
        <v>3.0995353035505677</v>
      </c>
      <c r="K181" s="377">
        <v>7.5</v>
      </c>
      <c r="L181" s="373">
        <f t="shared" si="101"/>
        <v>3.45</v>
      </c>
      <c r="M181" s="378">
        <f t="shared" si="103"/>
        <v>1.3875</v>
      </c>
      <c r="N181" s="379">
        <f t="shared" si="82"/>
        <v>72.053393234672328</v>
      </c>
      <c r="O181" s="380">
        <f t="shared" si="83"/>
        <v>25.668750000000003</v>
      </c>
      <c r="P181" s="381">
        <f t="shared" si="84"/>
        <v>124.47499999999995</v>
      </c>
      <c r="Q181" s="373">
        <f t="shared" si="100"/>
        <v>10.450472204891016</v>
      </c>
      <c r="R181" s="382">
        <f t="shared" si="100"/>
        <v>3.7229413684325032</v>
      </c>
      <c r="S181" s="378">
        <f t="shared" si="100"/>
        <v>18.053591500779572</v>
      </c>
      <c r="T181" s="383">
        <f t="shared" si="85"/>
        <v>0.4035236081747709</v>
      </c>
      <c r="U181" s="383"/>
      <c r="V181" s="401">
        <f t="shared" si="88"/>
        <v>107.36249999999997</v>
      </c>
      <c r="W181" s="301">
        <f t="shared" si="96"/>
        <v>25.668750000000003</v>
      </c>
      <c r="X181" s="341"/>
      <c r="Y181" s="267" t="s">
        <v>32</v>
      </c>
      <c r="Z181" s="384">
        <v>174</v>
      </c>
    </row>
    <row r="182" spans="1:26" ht="10.5" customHeight="1">
      <c r="A182" s="64" t="s">
        <v>235</v>
      </c>
      <c r="B182" s="372">
        <v>20</v>
      </c>
      <c r="C182" s="373">
        <v>4.3499999999999996</v>
      </c>
      <c r="D182" s="374">
        <f t="shared" si="104"/>
        <v>0.17125984251968504</v>
      </c>
      <c r="E182" s="373">
        <v>1.65</v>
      </c>
      <c r="F182" s="374">
        <f t="shared" si="102"/>
        <v>6.4960629921259838E-2</v>
      </c>
      <c r="G182" s="373">
        <f t="shared" si="98"/>
        <v>1.5566807258460029</v>
      </c>
      <c r="H182" s="375">
        <f t="shared" si="97"/>
        <v>6.1286642749842635E-2</v>
      </c>
      <c r="I182" s="376" t="str">
        <f t="shared" si="99"/>
        <v>c</v>
      </c>
      <c r="J182" s="377">
        <f t="shared" si="81"/>
        <v>2.7766830481709648</v>
      </c>
      <c r="K182" s="377">
        <v>7.75</v>
      </c>
      <c r="L182" s="373">
        <f t="shared" si="101"/>
        <v>3.3712499999999999</v>
      </c>
      <c r="M182" s="378">
        <f t="shared" si="103"/>
        <v>1.2787500000000001</v>
      </c>
      <c r="N182" s="379">
        <f t="shared" si="82"/>
        <v>59.752257812500012</v>
      </c>
      <c r="O182" s="380">
        <f t="shared" si="83"/>
        <v>21.099374999999998</v>
      </c>
      <c r="P182" s="381">
        <f t="shared" si="84"/>
        <v>118.51687499999997</v>
      </c>
      <c r="Q182" s="373">
        <f t="shared" si="100"/>
        <v>8.6663414645201069</v>
      </c>
      <c r="R182" s="382">
        <f t="shared" si="100"/>
        <v>3.0602088545632542</v>
      </c>
      <c r="S182" s="378">
        <f t="shared" si="100"/>
        <v>17.189437615577067</v>
      </c>
      <c r="T182" s="383">
        <f t="shared" si="85"/>
        <v>0.41597222222222219</v>
      </c>
      <c r="U182" s="383"/>
      <c r="V182" s="401">
        <f t="shared" si="88"/>
        <v>104.45062499999996</v>
      </c>
      <c r="W182" s="301">
        <f t="shared" si="96"/>
        <v>21.099374999999998</v>
      </c>
      <c r="X182" s="341"/>
      <c r="Y182" s="267" t="s">
        <v>32</v>
      </c>
      <c r="Z182" s="384">
        <v>175</v>
      </c>
    </row>
    <row r="183" spans="1:26" ht="10.5" customHeight="1">
      <c r="A183" s="64" t="s">
        <v>236</v>
      </c>
      <c r="B183" s="372">
        <v>20</v>
      </c>
      <c r="C183" s="373">
        <v>4.5599999999999996</v>
      </c>
      <c r="D183" s="374">
        <f t="shared" si="104"/>
        <v>0.17952755905511811</v>
      </c>
      <c r="E183" s="373">
        <v>1.75</v>
      </c>
      <c r="F183" s="374">
        <f t="shared" si="102"/>
        <v>6.8897637795275593E-2</v>
      </c>
      <c r="G183" s="373">
        <f t="shared" si="98"/>
        <v>1.6505153618134962</v>
      </c>
      <c r="H183" s="375">
        <f t="shared" si="97"/>
        <v>6.498091975643687E-2</v>
      </c>
      <c r="I183" s="376" t="str">
        <f t="shared" si="99"/>
        <v>c</v>
      </c>
      <c r="J183" s="377">
        <f t="shared" si="81"/>
        <v>2.9425410265681138</v>
      </c>
      <c r="K183" s="377">
        <v>7.5</v>
      </c>
      <c r="L183" s="373">
        <f t="shared" si="101"/>
        <v>3.4199999999999995</v>
      </c>
      <c r="M183" s="378">
        <f t="shared" si="103"/>
        <v>1.3125</v>
      </c>
      <c r="N183" s="379">
        <f t="shared" si="82"/>
        <v>64.939107697773963</v>
      </c>
      <c r="O183" s="380">
        <f t="shared" si="83"/>
        <v>22.96875</v>
      </c>
      <c r="P183" s="381">
        <f t="shared" si="84"/>
        <v>125.327</v>
      </c>
      <c r="Q183" s="373">
        <f t="shared" si="100"/>
        <v>9.4186312335869982</v>
      </c>
      <c r="R183" s="382">
        <f t="shared" si="100"/>
        <v>3.3313390623300339</v>
      </c>
      <c r="S183" s="378">
        <f t="shared" si="100"/>
        <v>18.17716378403858</v>
      </c>
      <c r="T183" s="383">
        <f t="shared" si="85"/>
        <v>0.41364043967943331</v>
      </c>
      <c r="U183" s="383"/>
      <c r="V183" s="401">
        <f t="shared" si="88"/>
        <v>110.01449999999998</v>
      </c>
      <c r="W183" s="301">
        <f t="shared" si="96"/>
        <v>22.96875</v>
      </c>
      <c r="X183" s="341"/>
      <c r="Y183" s="267" t="s">
        <v>32</v>
      </c>
      <c r="Z183" s="384">
        <v>176</v>
      </c>
    </row>
    <row r="184" spans="1:26" ht="10.5" customHeight="1">
      <c r="A184" s="64" t="s">
        <v>237</v>
      </c>
      <c r="B184" s="372"/>
      <c r="C184" s="373">
        <v>4.72</v>
      </c>
      <c r="D184" s="374">
        <f t="shared" si="104"/>
        <v>0.1858267716535433</v>
      </c>
      <c r="E184" s="373"/>
      <c r="F184" s="374">
        <f t="shared" si="102"/>
        <v>0</v>
      </c>
      <c r="G184" s="373">
        <f t="shared" si="98"/>
        <v>0</v>
      </c>
      <c r="H184" s="375">
        <f t="shared" si="97"/>
        <v>0</v>
      </c>
      <c r="I184" s="376" t="str">
        <f t="shared" si="99"/>
        <v/>
      </c>
      <c r="J184" s="377">
        <f t="shared" si="81"/>
        <v>0</v>
      </c>
      <c r="K184" s="377">
        <v>7.95</v>
      </c>
      <c r="L184" s="373">
        <f t="shared" si="101"/>
        <v>3.7524000000000002</v>
      </c>
      <c r="M184" s="378">
        <f t="shared" si="103"/>
        <v>0</v>
      </c>
      <c r="N184" s="379">
        <f t="shared" si="82"/>
        <v>0</v>
      </c>
      <c r="O184" s="380">
        <f t="shared" si="83"/>
        <v>0</v>
      </c>
      <c r="P184" s="381">
        <f t="shared" si="84"/>
        <v>0</v>
      </c>
      <c r="Q184" s="373">
        <f t="shared" si="100"/>
        <v>0</v>
      </c>
      <c r="R184" s="382">
        <f t="shared" si="100"/>
        <v>0</v>
      </c>
      <c r="S184" s="378">
        <f t="shared" si="100"/>
        <v>0</v>
      </c>
      <c r="T184" s="383">
        <f t="shared" si="85"/>
        <v>0</v>
      </c>
      <c r="U184" s="383"/>
      <c r="V184" s="401">
        <f t="shared" si="88"/>
        <v>177.11327999999997</v>
      </c>
      <c r="W184" s="301">
        <f t="shared" si="96"/>
        <v>0</v>
      </c>
      <c r="X184" s="385" t="s">
        <v>238</v>
      </c>
      <c r="Y184" s="267" t="s">
        <v>35</v>
      </c>
      <c r="Z184" s="384">
        <v>177</v>
      </c>
    </row>
    <row r="185" spans="1:26" ht="10.5" customHeight="1">
      <c r="A185" s="64" t="s">
        <v>239</v>
      </c>
      <c r="B185" s="372"/>
      <c r="C185" s="373">
        <v>4.4400000000000004</v>
      </c>
      <c r="D185" s="374">
        <f t="shared" si="104"/>
        <v>0.17480314960629922</v>
      </c>
      <c r="E185" s="373"/>
      <c r="F185" s="374">
        <f t="shared" si="102"/>
        <v>0</v>
      </c>
      <c r="G185" s="373">
        <f t="shared" si="98"/>
        <v>0</v>
      </c>
      <c r="H185" s="375">
        <f t="shared" si="97"/>
        <v>0</v>
      </c>
      <c r="I185" s="376" t="str">
        <f t="shared" si="99"/>
        <v/>
      </c>
      <c r="J185" s="377">
        <f t="shared" si="81"/>
        <v>0</v>
      </c>
      <c r="K185" s="377">
        <v>7.43</v>
      </c>
      <c r="L185" s="373">
        <f t="shared" si="101"/>
        <v>3.2989200000000003</v>
      </c>
      <c r="M185" s="378">
        <f t="shared" si="103"/>
        <v>0</v>
      </c>
      <c r="N185" s="379">
        <f t="shared" si="82"/>
        <v>0</v>
      </c>
      <c r="O185" s="380">
        <f t="shared" si="83"/>
        <v>0</v>
      </c>
      <c r="P185" s="381">
        <f t="shared" si="84"/>
        <v>0</v>
      </c>
      <c r="Q185" s="373">
        <f t="shared" si="100"/>
        <v>0</v>
      </c>
      <c r="R185" s="382">
        <f t="shared" si="100"/>
        <v>0</v>
      </c>
      <c r="S185" s="378">
        <f t="shared" si="100"/>
        <v>0</v>
      </c>
      <c r="T185" s="383">
        <f t="shared" si="85"/>
        <v>0</v>
      </c>
      <c r="U185" s="383"/>
      <c r="V185" s="401">
        <f t="shared" si="88"/>
        <v>146.47204800000003</v>
      </c>
      <c r="W185" s="301">
        <f t="shared" si="96"/>
        <v>0</v>
      </c>
      <c r="X185" s="385" t="s">
        <v>240</v>
      </c>
      <c r="Y185" s="267"/>
      <c r="Z185" s="384">
        <v>178</v>
      </c>
    </row>
    <row r="186" spans="1:26" ht="10.5" customHeight="1">
      <c r="A186" s="64" t="s">
        <v>241</v>
      </c>
      <c r="B186" s="372"/>
      <c r="C186" s="373">
        <v>5.75</v>
      </c>
      <c r="D186" s="374">
        <f t="shared" si="104"/>
        <v>0.22637795275590553</v>
      </c>
      <c r="E186" s="373">
        <v>2.2000000000000002</v>
      </c>
      <c r="F186" s="374">
        <f t="shared" si="102"/>
        <v>8.6614173228346469E-2</v>
      </c>
      <c r="G186" s="373">
        <f t="shared" si="98"/>
        <v>2.0751020638251232</v>
      </c>
      <c r="H186" s="375">
        <f t="shared" si="97"/>
        <v>8.1696931646658394E-2</v>
      </c>
      <c r="I186" s="376" t="str">
        <f t="shared" si="99"/>
        <v>c</v>
      </c>
      <c r="J186" s="377">
        <f t="shared" si="81"/>
        <v>3.6999955709070838</v>
      </c>
      <c r="K186" s="377">
        <v>2.65</v>
      </c>
      <c r="L186" s="373">
        <f t="shared" si="101"/>
        <v>1.5237499999999999</v>
      </c>
      <c r="M186" s="378">
        <f t="shared" si="103"/>
        <v>0.58299999999999996</v>
      </c>
      <c r="N186" s="379">
        <f t="shared" si="82"/>
        <v>36.278413145539886</v>
      </c>
      <c r="O186" s="380">
        <f t="shared" si="83"/>
        <v>12.826000000000002</v>
      </c>
      <c r="P186" s="381">
        <f t="shared" si="84"/>
        <v>70.514291666666651</v>
      </c>
      <c r="Q186" s="373">
        <f t="shared" si="100"/>
        <v>5.2617445368635387</v>
      </c>
      <c r="R186" s="382">
        <f t="shared" si="100"/>
        <v>1.8602559918778785</v>
      </c>
      <c r="S186" s="378">
        <f t="shared" si="100"/>
        <v>10.227244159203256</v>
      </c>
      <c r="T186" s="383">
        <f t="shared" si="85"/>
        <v>0.41425281247231821</v>
      </c>
      <c r="U186" s="383">
        <v>0.42</v>
      </c>
      <c r="V186" s="401">
        <f t="shared" si="88"/>
        <v>61.963625</v>
      </c>
      <c r="W186" s="301">
        <f t="shared" si="96"/>
        <v>12.826000000000001</v>
      </c>
      <c r="X186" s="385" t="s">
        <v>242</v>
      </c>
      <c r="Y186" s="267" t="s">
        <v>109</v>
      </c>
      <c r="Z186" s="384">
        <v>179</v>
      </c>
    </row>
    <row r="187" spans="1:26" ht="10.5" customHeight="1">
      <c r="A187" s="64" t="s">
        <v>243</v>
      </c>
      <c r="B187" s="372"/>
      <c r="C187" s="373">
        <v>5.96</v>
      </c>
      <c r="D187" s="374">
        <f t="shared" si="104"/>
        <v>0.23464566929133859</v>
      </c>
      <c r="E187" s="373">
        <v>3.76</v>
      </c>
      <c r="F187" s="374">
        <f t="shared" si="102"/>
        <v>0.14803149606299212</v>
      </c>
      <c r="G187" s="373">
        <f t="shared" si="98"/>
        <v>3.4073930963882395</v>
      </c>
      <c r="H187" s="375">
        <f t="shared" si="97"/>
        <v>0.13414933450347399</v>
      </c>
      <c r="I187" s="376" t="str">
        <f t="shared" si="99"/>
        <v>c</v>
      </c>
      <c r="J187" s="377">
        <f t="shared" si="81"/>
        <v>5.7503053052537032</v>
      </c>
      <c r="K187" s="377">
        <v>2.2000000000000002</v>
      </c>
      <c r="L187" s="373">
        <f t="shared" si="101"/>
        <v>1.3111999999999999</v>
      </c>
      <c r="M187" s="378">
        <f t="shared" si="103"/>
        <v>0.82720000000000005</v>
      </c>
      <c r="N187" s="379">
        <f t="shared" si="82"/>
        <v>72.745224427983544</v>
      </c>
      <c r="O187" s="380">
        <f t="shared" si="83"/>
        <v>31.102720000000001</v>
      </c>
      <c r="P187" s="381">
        <f t="shared" si="84"/>
        <v>36.67722666666667</v>
      </c>
      <c r="Q187" s="373">
        <f t="shared" si="100"/>
        <v>10.550813942200014</v>
      </c>
      <c r="R187" s="382">
        <f t="shared" si="100"/>
        <v>4.5110729177997753</v>
      </c>
      <c r="S187" s="378">
        <f t="shared" si="100"/>
        <v>5.3195876089295</v>
      </c>
      <c r="T187" s="383">
        <f t="shared" si="85"/>
        <v>0.16943509165731388</v>
      </c>
      <c r="U187" s="383"/>
      <c r="V187" s="401">
        <f t="shared" si="88"/>
        <v>15.942080000000004</v>
      </c>
      <c r="W187" s="301">
        <f t="shared" si="96"/>
        <v>31.102719999999998</v>
      </c>
      <c r="X187" s="341"/>
      <c r="Y187" s="267" t="s">
        <v>57</v>
      </c>
      <c r="Z187" s="384">
        <v>180</v>
      </c>
    </row>
    <row r="188" spans="1:26" ht="10.5" customHeight="1">
      <c r="A188" s="64" t="s">
        <v>244</v>
      </c>
      <c r="B188" s="372"/>
      <c r="C188" s="373">
        <v>5.73</v>
      </c>
      <c r="D188" s="374">
        <f t="shared" si="104"/>
        <v>0.22559055118110238</v>
      </c>
      <c r="E188" s="373"/>
      <c r="F188" s="374">
        <f t="shared" si="102"/>
        <v>0</v>
      </c>
      <c r="G188" s="373">
        <f t="shared" si="98"/>
        <v>0</v>
      </c>
      <c r="H188" s="375">
        <f t="shared" si="97"/>
        <v>0</v>
      </c>
      <c r="I188" s="376" t="str">
        <f t="shared" si="99"/>
        <v/>
      </c>
      <c r="J188" s="377">
        <f t="shared" si="81"/>
        <v>0</v>
      </c>
      <c r="K188" s="377">
        <v>2.65</v>
      </c>
      <c r="L188" s="373">
        <f t="shared" si="101"/>
        <v>1.5184500000000001</v>
      </c>
      <c r="M188" s="378">
        <f t="shared" si="103"/>
        <v>0</v>
      </c>
      <c r="N188" s="379">
        <f t="shared" si="82"/>
        <v>0</v>
      </c>
      <c r="O188" s="380">
        <f t="shared" si="83"/>
        <v>0</v>
      </c>
      <c r="P188" s="381">
        <f t="shared" si="84"/>
        <v>0</v>
      </c>
      <c r="Q188" s="373">
        <f t="shared" ref="Q188:S209" si="105">N188/6.89475</f>
        <v>0</v>
      </c>
      <c r="R188" s="382">
        <f t="shared" si="105"/>
        <v>0</v>
      </c>
      <c r="S188" s="378">
        <f t="shared" si="105"/>
        <v>0</v>
      </c>
      <c r="T188" s="383">
        <f t="shared" si="85"/>
        <v>0</v>
      </c>
      <c r="U188" s="383"/>
      <c r="V188" s="401">
        <f t="shared" si="88"/>
        <v>87.007185000000007</v>
      </c>
      <c r="W188" s="301">
        <f t="shared" si="96"/>
        <v>0</v>
      </c>
      <c r="X188" s="341"/>
      <c r="Y188" s="267" t="s">
        <v>39</v>
      </c>
      <c r="Z188" s="384">
        <v>181</v>
      </c>
    </row>
    <row r="189" spans="1:26" ht="10.5" customHeight="1">
      <c r="A189" s="64" t="s">
        <v>976</v>
      </c>
      <c r="B189" s="372"/>
      <c r="C189" s="373">
        <v>0.82199999999999995</v>
      </c>
      <c r="D189" s="374">
        <f t="shared" si="104"/>
        <v>3.2362204724409448E-2</v>
      </c>
      <c r="E189" s="373">
        <v>1.1100000000000001</v>
      </c>
      <c r="F189" s="374">
        <f t="shared" si="102"/>
        <v>4.3700787401574806E-2</v>
      </c>
      <c r="G189" s="373">
        <v>1.03</v>
      </c>
      <c r="H189" s="375">
        <f t="shared" si="97"/>
        <v>4.0551181102362208E-2</v>
      </c>
      <c r="I189" s="376"/>
      <c r="J189" s="377">
        <f>IF(T189=0,0,C189*SQRT((1+T189)*(1-2*T189)/(1-T189)))</f>
        <v>2.5346796928184703</v>
      </c>
      <c r="K189" s="377">
        <v>5</v>
      </c>
      <c r="L189" s="373">
        <f>C189*K189/10</f>
        <v>0.41099999999999992</v>
      </c>
      <c r="M189" s="378">
        <f>E189*K189/10</f>
        <v>0.55500000000000005</v>
      </c>
      <c r="N189" s="379">
        <f>IF(T189=0,0,C189*C189*K189*(1+T189)*(1-2*T189)/(1-T189))</f>
        <v>32.123005725931684</v>
      </c>
      <c r="O189" s="380">
        <f>E189*E189*K189</f>
        <v>6.1605000000000008</v>
      </c>
      <c r="P189" s="381">
        <f>IF(T189=0,0,N189/(3*(1-2*T189)))</f>
        <v>-4.8355800000000029</v>
      </c>
      <c r="Q189" s="373">
        <f>N189/6.89475</f>
        <v>4.6590530078583967</v>
      </c>
      <c r="R189" s="382">
        <f>O189/6.89475</f>
        <v>0.89350592842380083</v>
      </c>
      <c r="S189" s="378">
        <f>P189/6.89475</f>
        <v>-0.70134232568258492</v>
      </c>
      <c r="T189" s="383">
        <f>IF(E189&gt;0,(1-2*((E189/C189)^2))/(2-2*((E189/C189)^2)),0)</f>
        <v>1.607175207039337</v>
      </c>
      <c r="U189" s="383"/>
      <c r="V189" s="401">
        <f>K189*(C189*C189-2*E189*E189)</f>
        <v>-8.9425800000000031</v>
      </c>
      <c r="W189" s="301">
        <f>K189*E189*E189</f>
        <v>6.1605000000000016</v>
      </c>
      <c r="X189" s="341"/>
      <c r="Y189" s="267" t="s">
        <v>972</v>
      </c>
      <c r="Z189" s="384">
        <v>182</v>
      </c>
    </row>
    <row r="190" spans="1:26" ht="10.5" customHeight="1">
      <c r="A190" s="64" t="s">
        <v>245</v>
      </c>
      <c r="B190" s="372">
        <v>20</v>
      </c>
      <c r="C190" s="373">
        <v>3.75</v>
      </c>
      <c r="D190" s="374">
        <f t="shared" si="104"/>
        <v>0.14763779527559057</v>
      </c>
      <c r="E190" s="373"/>
      <c r="F190" s="374">
        <f t="shared" si="102"/>
        <v>0</v>
      </c>
      <c r="G190" s="373">
        <f t="shared" si="98"/>
        <v>0</v>
      </c>
      <c r="H190" s="375">
        <f t="shared" si="97"/>
        <v>0</v>
      </c>
      <c r="I190" s="376" t="str">
        <f t="shared" si="99"/>
        <v/>
      </c>
      <c r="J190" s="377">
        <f t="shared" si="81"/>
        <v>0</v>
      </c>
      <c r="K190" s="377">
        <v>1.73</v>
      </c>
      <c r="L190" s="373">
        <f t="shared" si="101"/>
        <v>0.64874999999999994</v>
      </c>
      <c r="M190" s="378">
        <f t="shared" si="103"/>
        <v>0</v>
      </c>
      <c r="N190" s="379">
        <f t="shared" si="82"/>
        <v>0</v>
      </c>
      <c r="O190" s="380">
        <f t="shared" si="83"/>
        <v>0</v>
      </c>
      <c r="P190" s="381">
        <f t="shared" si="84"/>
        <v>0</v>
      </c>
      <c r="Q190" s="373">
        <f t="shared" si="105"/>
        <v>0</v>
      </c>
      <c r="R190" s="382">
        <f t="shared" si="105"/>
        <v>0</v>
      </c>
      <c r="S190" s="378">
        <f t="shared" si="105"/>
        <v>0</v>
      </c>
      <c r="T190" s="383">
        <f t="shared" si="85"/>
        <v>0</v>
      </c>
      <c r="U190" s="383"/>
      <c r="V190" s="401">
        <f t="shared" si="88"/>
        <v>24.328125</v>
      </c>
      <c r="W190" s="301">
        <f t="shared" si="96"/>
        <v>0</v>
      </c>
      <c r="X190" s="341"/>
      <c r="Y190" s="267" t="s">
        <v>32</v>
      </c>
      <c r="Z190" s="384">
        <v>182</v>
      </c>
    </row>
    <row r="191" spans="1:26" ht="10.5" customHeight="1">
      <c r="A191" s="64" t="s">
        <v>246</v>
      </c>
      <c r="B191" s="372">
        <v>20</v>
      </c>
      <c r="C191" s="373">
        <v>4.78</v>
      </c>
      <c r="D191" s="374">
        <f t="shared" si="104"/>
        <v>0.18818897637795279</v>
      </c>
      <c r="E191" s="373"/>
      <c r="F191" s="374">
        <f t="shared" si="102"/>
        <v>0</v>
      </c>
      <c r="G191" s="373">
        <f t="shared" si="98"/>
        <v>0</v>
      </c>
      <c r="H191" s="375">
        <f t="shared" ref="H191:H223" si="106">G191/25.4</f>
        <v>0</v>
      </c>
      <c r="I191" s="376" t="str">
        <f t="shared" si="99"/>
        <v/>
      </c>
      <c r="J191" s="377">
        <f t="shared" si="81"/>
        <v>0</v>
      </c>
      <c r="K191" s="377">
        <v>2.17</v>
      </c>
      <c r="L191" s="373">
        <f t="shared" si="101"/>
        <v>1.0372600000000001</v>
      </c>
      <c r="M191" s="378">
        <f t="shared" si="103"/>
        <v>0</v>
      </c>
      <c r="N191" s="379">
        <f t="shared" si="82"/>
        <v>0</v>
      </c>
      <c r="O191" s="380">
        <f t="shared" si="83"/>
        <v>0</v>
      </c>
      <c r="P191" s="381">
        <f t="shared" si="84"/>
        <v>0</v>
      </c>
      <c r="Q191" s="373">
        <f t="shared" si="105"/>
        <v>0</v>
      </c>
      <c r="R191" s="382">
        <f t="shared" si="105"/>
        <v>0</v>
      </c>
      <c r="S191" s="378">
        <f t="shared" si="105"/>
        <v>0</v>
      </c>
      <c r="T191" s="383">
        <f t="shared" si="85"/>
        <v>0</v>
      </c>
      <c r="U191" s="383"/>
      <c r="V191" s="401">
        <f t="shared" si="88"/>
        <v>49.581028000000003</v>
      </c>
      <c r="W191" s="301">
        <f t="shared" si="96"/>
        <v>0</v>
      </c>
      <c r="X191" s="341"/>
      <c r="Y191" s="267" t="s">
        <v>32</v>
      </c>
      <c r="Z191" s="384">
        <v>183</v>
      </c>
    </row>
    <row r="192" spans="1:26" ht="10.5" customHeight="1">
      <c r="A192" s="64" t="s">
        <v>978</v>
      </c>
      <c r="B192" s="372"/>
      <c r="C192" s="373">
        <v>5.96</v>
      </c>
      <c r="D192" s="374">
        <f t="shared" si="104"/>
        <v>0.23464566929133859</v>
      </c>
      <c r="E192" s="373">
        <v>3.76</v>
      </c>
      <c r="F192" s="374">
        <f t="shared" si="102"/>
        <v>0.14803149606299212</v>
      </c>
      <c r="G192" s="373">
        <v>1.03</v>
      </c>
      <c r="H192" s="375">
        <f t="shared" si="106"/>
        <v>4.0551181102362208E-2</v>
      </c>
      <c r="I192" s="376" t="s">
        <v>286</v>
      </c>
      <c r="J192" s="377">
        <f t="shared" si="81"/>
        <v>5.7503053052537032</v>
      </c>
      <c r="K192" s="377">
        <v>2.2000000000000002</v>
      </c>
      <c r="L192" s="373">
        <f>C192*K192/10</f>
        <v>1.3111999999999999</v>
      </c>
      <c r="M192" s="378">
        <f>E192*K192/10</f>
        <v>0.82720000000000005</v>
      </c>
      <c r="N192" s="379">
        <f>IF(T192=0,0,C192*C192*K192*(1+T192)*(1-2*T192)/(1-T192))</f>
        <v>72.745224427983544</v>
      </c>
      <c r="O192" s="380">
        <f>E192*E192*K192</f>
        <v>31.102720000000001</v>
      </c>
      <c r="P192" s="381">
        <f>IF(T192=0,0,N192/(3*(1-2*T192)))</f>
        <v>36.67722666666667</v>
      </c>
      <c r="Q192" s="373">
        <f>N192/6.89475</f>
        <v>10.550813942200014</v>
      </c>
      <c r="R192" s="382">
        <f>O192/6.89475</f>
        <v>4.5110729177997753</v>
      </c>
      <c r="S192" s="378">
        <f>P192/6.89475</f>
        <v>5.3195876089295</v>
      </c>
      <c r="T192" s="383">
        <f>IF(E192&gt;0,(1-2*((E192/C192)^2))/(2-2*((E192/C192)^2)),0)</f>
        <v>0.16943509165731388</v>
      </c>
      <c r="U192" s="383"/>
      <c r="V192" s="401">
        <f>K192*(C192*C192-2*E192*E192)</f>
        <v>15.942080000000004</v>
      </c>
      <c r="W192" s="301">
        <f>K192*E192*E192</f>
        <v>31.102719999999998</v>
      </c>
      <c r="X192" s="341"/>
      <c r="Y192" s="267" t="s">
        <v>32</v>
      </c>
      <c r="Z192" s="384">
        <v>183</v>
      </c>
    </row>
    <row r="193" spans="1:26" ht="10.5" customHeight="1">
      <c r="A193" s="64" t="s">
        <v>247</v>
      </c>
      <c r="B193" s="372"/>
      <c r="C193" s="373">
        <v>1.26</v>
      </c>
      <c r="D193" s="374">
        <f t="shared" si="104"/>
        <v>4.9606299212598431E-2</v>
      </c>
      <c r="E193" s="373"/>
      <c r="F193" s="374">
        <f t="shared" si="102"/>
        <v>0</v>
      </c>
      <c r="G193" s="373">
        <f t="shared" si="98"/>
        <v>0</v>
      </c>
      <c r="H193" s="375">
        <f t="shared" si="106"/>
        <v>0</v>
      </c>
      <c r="I193" s="376" t="str">
        <f t="shared" si="99"/>
        <v/>
      </c>
      <c r="J193" s="377">
        <f t="shared" si="81"/>
        <v>0</v>
      </c>
      <c r="K193" s="377">
        <v>1.53</v>
      </c>
      <c r="L193" s="373">
        <f t="shared" si="101"/>
        <v>0.19278000000000001</v>
      </c>
      <c r="M193" s="378">
        <f t="shared" si="103"/>
        <v>0</v>
      </c>
      <c r="N193" s="379">
        <f t="shared" si="82"/>
        <v>0</v>
      </c>
      <c r="O193" s="380">
        <f t="shared" si="83"/>
        <v>0</v>
      </c>
      <c r="P193" s="381">
        <f t="shared" si="84"/>
        <v>0</v>
      </c>
      <c r="Q193" s="373">
        <f t="shared" si="105"/>
        <v>0</v>
      </c>
      <c r="R193" s="382">
        <f t="shared" si="105"/>
        <v>0</v>
      </c>
      <c r="S193" s="378">
        <f t="shared" si="105"/>
        <v>0</v>
      </c>
      <c r="T193" s="383">
        <f t="shared" si="85"/>
        <v>0</v>
      </c>
      <c r="U193" s="383"/>
      <c r="V193" s="401">
        <f t="shared" si="88"/>
        <v>2.4290280000000002</v>
      </c>
      <c r="W193" s="301">
        <f t="shared" si="96"/>
        <v>0</v>
      </c>
      <c r="X193" s="385" t="s">
        <v>7</v>
      </c>
      <c r="Y193" s="267" t="s">
        <v>32</v>
      </c>
      <c r="Z193" s="384">
        <v>184</v>
      </c>
    </row>
    <row r="194" spans="1:26" ht="10.5" customHeight="1">
      <c r="A194" s="64" t="s">
        <v>248</v>
      </c>
      <c r="B194" s="372"/>
      <c r="C194" s="373">
        <v>4.78</v>
      </c>
      <c r="D194" s="374">
        <f t="shared" si="104"/>
        <v>0.18818897637795279</v>
      </c>
      <c r="E194" s="373"/>
      <c r="F194" s="374">
        <f t="shared" si="102"/>
        <v>0</v>
      </c>
      <c r="G194" s="373">
        <f t="shared" si="98"/>
        <v>0</v>
      </c>
      <c r="H194" s="375">
        <f t="shared" si="106"/>
        <v>0</v>
      </c>
      <c r="I194" s="376" t="str">
        <f t="shared" si="99"/>
        <v/>
      </c>
      <c r="J194" s="377">
        <f t="shared" si="81"/>
        <v>0</v>
      </c>
      <c r="K194" s="377">
        <v>2.17</v>
      </c>
      <c r="L194" s="373">
        <f t="shared" si="101"/>
        <v>1.0372600000000001</v>
      </c>
      <c r="M194" s="378">
        <f t="shared" si="103"/>
        <v>0</v>
      </c>
      <c r="N194" s="379">
        <f t="shared" si="82"/>
        <v>0</v>
      </c>
      <c r="O194" s="380">
        <f t="shared" si="83"/>
        <v>0</v>
      </c>
      <c r="P194" s="381">
        <f t="shared" si="84"/>
        <v>0</v>
      </c>
      <c r="Q194" s="373">
        <f t="shared" si="105"/>
        <v>0</v>
      </c>
      <c r="R194" s="382">
        <f t="shared" si="105"/>
        <v>0</v>
      </c>
      <c r="S194" s="378">
        <f t="shared" si="105"/>
        <v>0</v>
      </c>
      <c r="T194" s="383">
        <f t="shared" si="85"/>
        <v>0</v>
      </c>
      <c r="U194" s="383"/>
      <c r="V194" s="401">
        <f t="shared" si="88"/>
        <v>49.581028000000003</v>
      </c>
      <c r="W194" s="301">
        <f t="shared" si="96"/>
        <v>0</v>
      </c>
      <c r="X194" s="385"/>
      <c r="Y194" s="267" t="s">
        <v>32</v>
      </c>
      <c r="Z194" s="384">
        <v>185</v>
      </c>
    </row>
    <row r="195" spans="1:26" ht="10.5" customHeight="1">
      <c r="A195" s="64" t="s">
        <v>249</v>
      </c>
      <c r="B195" s="372">
        <v>20</v>
      </c>
      <c r="C195" s="373">
        <v>9.8000000000000007</v>
      </c>
      <c r="D195" s="374">
        <f t="shared" si="104"/>
        <v>0.38582677165354334</v>
      </c>
      <c r="E195" s="373"/>
      <c r="F195" s="374">
        <f t="shared" si="102"/>
        <v>0</v>
      </c>
      <c r="G195" s="373">
        <f t="shared" si="98"/>
        <v>0</v>
      </c>
      <c r="H195" s="375">
        <f t="shared" si="106"/>
        <v>0</v>
      </c>
      <c r="I195" s="376" t="str">
        <f t="shared" si="99"/>
        <v/>
      </c>
      <c r="J195" s="377">
        <f t="shared" si="81"/>
        <v>0</v>
      </c>
      <c r="K195" s="377">
        <v>2.6</v>
      </c>
      <c r="L195" s="373">
        <f t="shared" si="101"/>
        <v>2.5480000000000005</v>
      </c>
      <c r="M195" s="378">
        <f t="shared" si="103"/>
        <v>0</v>
      </c>
      <c r="N195" s="379">
        <f t="shared" si="82"/>
        <v>0</v>
      </c>
      <c r="O195" s="380">
        <f t="shared" si="83"/>
        <v>0</v>
      </c>
      <c r="P195" s="381">
        <f t="shared" si="84"/>
        <v>0</v>
      </c>
      <c r="Q195" s="373">
        <f t="shared" si="105"/>
        <v>0</v>
      </c>
      <c r="R195" s="382">
        <f t="shared" si="105"/>
        <v>0</v>
      </c>
      <c r="S195" s="378">
        <f t="shared" si="105"/>
        <v>0</v>
      </c>
      <c r="T195" s="383">
        <f t="shared" si="85"/>
        <v>0</v>
      </c>
      <c r="U195" s="383"/>
      <c r="V195" s="401">
        <f t="shared" si="88"/>
        <v>249.70400000000006</v>
      </c>
      <c r="W195" s="301">
        <f t="shared" si="96"/>
        <v>0</v>
      </c>
      <c r="X195" s="341"/>
      <c r="Y195" s="267" t="s">
        <v>145</v>
      </c>
      <c r="Z195" s="384">
        <v>186</v>
      </c>
    </row>
    <row r="196" spans="1:26" ht="10.5" customHeight="1">
      <c r="A196" s="64" t="s">
        <v>250</v>
      </c>
      <c r="B196" s="372"/>
      <c r="C196" s="373">
        <v>11.1</v>
      </c>
      <c r="D196" s="374">
        <f t="shared" si="104"/>
        <v>0.43700787401574803</v>
      </c>
      <c r="E196" s="373">
        <v>6.04</v>
      </c>
      <c r="F196" s="374">
        <f t="shared" si="102"/>
        <v>0.23779527559055119</v>
      </c>
      <c r="G196" s="373">
        <f t="shared" si="98"/>
        <v>5.5939660572292986</v>
      </c>
      <c r="H196" s="375">
        <f t="shared" si="106"/>
        <v>0.22023488414288578</v>
      </c>
      <c r="I196" s="376" t="str">
        <f t="shared" si="99"/>
        <v>c</v>
      </c>
      <c r="J196" s="377">
        <f t="shared" si="81"/>
        <v>9.7004695774728145</v>
      </c>
      <c r="K196" s="377">
        <v>3.99</v>
      </c>
      <c r="L196" s="373">
        <f t="shared" si="101"/>
        <v>4.4289000000000005</v>
      </c>
      <c r="M196" s="378">
        <f t="shared" si="103"/>
        <v>2.4099600000000003</v>
      </c>
      <c r="N196" s="379">
        <f t="shared" si="82"/>
        <v>375.45544899366769</v>
      </c>
      <c r="O196" s="380">
        <f t="shared" si="83"/>
        <v>145.56158400000001</v>
      </c>
      <c r="P196" s="381">
        <f t="shared" si="84"/>
        <v>297.52578799999998</v>
      </c>
      <c r="Q196" s="373">
        <f t="shared" si="105"/>
        <v>54.455266542466035</v>
      </c>
      <c r="R196" s="382">
        <f t="shared" si="105"/>
        <v>21.111945175677146</v>
      </c>
      <c r="S196" s="378">
        <f t="shared" si="105"/>
        <v>43.152512853983097</v>
      </c>
      <c r="T196" s="383">
        <f t="shared" si="85"/>
        <v>0.28967904400404015</v>
      </c>
      <c r="U196" s="383"/>
      <c r="V196" s="401">
        <f t="shared" si="88"/>
        <v>200.48473199999998</v>
      </c>
      <c r="W196" s="301">
        <f t="shared" si="96"/>
        <v>145.56158400000001</v>
      </c>
      <c r="X196" s="385"/>
      <c r="Y196" s="267" t="s">
        <v>82</v>
      </c>
      <c r="Z196" s="384">
        <v>187</v>
      </c>
    </row>
    <row r="197" spans="1:26" ht="10.5" customHeight="1">
      <c r="A197" s="64" t="s">
        <v>251</v>
      </c>
      <c r="B197" s="372"/>
      <c r="C197" s="373">
        <v>11.2</v>
      </c>
      <c r="D197" s="374">
        <f t="shared" si="104"/>
        <v>0.44094488188976377</v>
      </c>
      <c r="E197" s="373">
        <v>6.1</v>
      </c>
      <c r="F197" s="374">
        <f t="shared" si="102"/>
        <v>0.24015748031496062</v>
      </c>
      <c r="G197" s="373">
        <f t="shared" ref="G197:G213" si="107">IF(T197=0,0,(0.87+1.12*T197)*E197/(1+T197))</f>
        <v>5.6490322665728847</v>
      </c>
      <c r="H197" s="375">
        <f t="shared" si="106"/>
        <v>0.22240284514066477</v>
      </c>
      <c r="I197" s="376" t="str">
        <f t="shared" ref="I197:I213" si="108">IF(G197=0,"","c")</f>
        <v>c</v>
      </c>
      <c r="J197" s="377">
        <f t="shared" si="81"/>
        <v>9.7947488631911455</v>
      </c>
      <c r="K197" s="377">
        <v>3.9649999999999999</v>
      </c>
      <c r="L197" s="373">
        <f t="shared" si="101"/>
        <v>4.4407999999999994</v>
      </c>
      <c r="M197" s="378">
        <f t="shared" si="103"/>
        <v>2.41865</v>
      </c>
      <c r="N197" s="379">
        <f t="shared" si="82"/>
        <v>380.3906224866825</v>
      </c>
      <c r="O197" s="380">
        <f t="shared" si="83"/>
        <v>147.53764999999996</v>
      </c>
      <c r="P197" s="381">
        <f t="shared" si="84"/>
        <v>300.65273333333334</v>
      </c>
      <c r="Q197" s="373">
        <f t="shared" si="105"/>
        <v>55.171053698347656</v>
      </c>
      <c r="R197" s="382">
        <f t="shared" si="105"/>
        <v>21.398549621088502</v>
      </c>
      <c r="S197" s="378">
        <f t="shared" si="105"/>
        <v>43.606038410868173</v>
      </c>
      <c r="T197" s="383">
        <f t="shared" si="85"/>
        <v>0.28913068117420382</v>
      </c>
      <c r="U197" s="383"/>
      <c r="V197" s="401">
        <f t="shared" si="88"/>
        <v>202.29429999999996</v>
      </c>
      <c r="W197" s="301">
        <f t="shared" si="96"/>
        <v>147.53764999999999</v>
      </c>
      <c r="X197" s="341"/>
      <c r="Y197" s="267" t="s">
        <v>39</v>
      </c>
      <c r="Z197" s="384">
        <v>188</v>
      </c>
    </row>
    <row r="198" spans="1:26" ht="10.5" customHeight="1">
      <c r="A198" s="64" t="s">
        <v>252</v>
      </c>
      <c r="B198" s="372"/>
      <c r="C198" s="373">
        <v>5.96</v>
      </c>
      <c r="D198" s="374">
        <f t="shared" si="104"/>
        <v>0.23464566929133859</v>
      </c>
      <c r="E198" s="373">
        <v>3.76</v>
      </c>
      <c r="F198" s="374">
        <f t="shared" si="102"/>
        <v>0.14803149606299212</v>
      </c>
      <c r="G198" s="373">
        <f t="shared" si="107"/>
        <v>3.4073930963882395</v>
      </c>
      <c r="H198" s="375">
        <f t="shared" si="106"/>
        <v>0.13414933450347399</v>
      </c>
      <c r="I198" s="376" t="str">
        <f t="shared" si="108"/>
        <v>c</v>
      </c>
      <c r="J198" s="377">
        <f t="shared" si="81"/>
        <v>5.7503053052537032</v>
      </c>
      <c r="K198" s="377">
        <v>2.2000000000000002</v>
      </c>
      <c r="L198" s="373">
        <f t="shared" si="101"/>
        <v>1.3111999999999999</v>
      </c>
      <c r="M198" s="378">
        <f t="shared" si="103"/>
        <v>0.82720000000000005</v>
      </c>
      <c r="N198" s="379">
        <f t="shared" si="82"/>
        <v>72.745224427983544</v>
      </c>
      <c r="O198" s="380">
        <f t="shared" si="83"/>
        <v>31.102720000000001</v>
      </c>
      <c r="P198" s="381">
        <f t="shared" si="84"/>
        <v>36.67722666666667</v>
      </c>
      <c r="Q198" s="373">
        <f t="shared" si="105"/>
        <v>10.550813942200014</v>
      </c>
      <c r="R198" s="382">
        <f t="shared" si="105"/>
        <v>4.5110729177997753</v>
      </c>
      <c r="S198" s="378">
        <f t="shared" si="105"/>
        <v>5.3195876089295</v>
      </c>
      <c r="T198" s="383">
        <f t="shared" si="85"/>
        <v>0.16943509165731388</v>
      </c>
      <c r="U198" s="383"/>
      <c r="V198" s="401">
        <f t="shared" si="88"/>
        <v>15.942080000000004</v>
      </c>
      <c r="W198" s="301">
        <f t="shared" si="96"/>
        <v>31.102719999999998</v>
      </c>
      <c r="X198" s="341"/>
      <c r="Y198" s="267" t="s">
        <v>43</v>
      </c>
      <c r="Z198" s="384">
        <v>189</v>
      </c>
    </row>
    <row r="199" spans="1:26" ht="10.5" customHeight="1">
      <c r="A199" s="64" t="s">
        <v>253</v>
      </c>
      <c r="B199" s="372"/>
      <c r="C199" s="373">
        <v>8.43</v>
      </c>
      <c r="D199" s="374">
        <f t="shared" si="104"/>
        <v>0.33188976377952756</v>
      </c>
      <c r="E199" s="373">
        <v>5.84</v>
      </c>
      <c r="F199" s="374">
        <f t="shared" si="102"/>
        <v>0.22992125984251968</v>
      </c>
      <c r="G199" s="373">
        <f t="shared" si="107"/>
        <v>5.1350695998426508</v>
      </c>
      <c r="H199" s="375">
        <f t="shared" si="106"/>
        <v>0.20216809448199413</v>
      </c>
      <c r="I199" s="376" t="str">
        <f t="shared" si="108"/>
        <v>c</v>
      </c>
      <c r="J199" s="377">
        <f t="shared" si="81"/>
        <v>8.4169210658782543</v>
      </c>
      <c r="K199" s="377">
        <v>2.34</v>
      </c>
      <c r="L199" s="373">
        <f t="shared" si="101"/>
        <v>1.9726199999999998</v>
      </c>
      <c r="M199" s="378">
        <f t="shared" si="103"/>
        <v>1.36656</v>
      </c>
      <c r="N199" s="379">
        <f t="shared" si="82"/>
        <v>165.77627093638677</v>
      </c>
      <c r="O199" s="380">
        <f t="shared" si="83"/>
        <v>79.807103999999981</v>
      </c>
      <c r="P199" s="381">
        <f t="shared" si="84"/>
        <v>59.882393999999991</v>
      </c>
      <c r="Q199" s="373">
        <f t="shared" si="105"/>
        <v>24.043840739169188</v>
      </c>
      <c r="R199" s="382">
        <f t="shared" si="105"/>
        <v>11.575054062873923</v>
      </c>
      <c r="S199" s="378">
        <f t="shared" si="105"/>
        <v>8.6852161427172838</v>
      </c>
      <c r="T199" s="383">
        <f t="shared" si="85"/>
        <v>3.860598009161427E-2</v>
      </c>
      <c r="U199" s="383"/>
      <c r="V199" s="401">
        <f t="shared" si="88"/>
        <v>6.6776580000000081</v>
      </c>
      <c r="W199" s="301">
        <f t="shared" si="96"/>
        <v>79.807103999999995</v>
      </c>
      <c r="X199" s="385"/>
      <c r="Y199" s="267" t="s">
        <v>35</v>
      </c>
      <c r="Z199" s="384">
        <v>190</v>
      </c>
    </row>
    <row r="200" spans="1:26" ht="10.5" customHeight="1">
      <c r="A200" s="64" t="s">
        <v>254</v>
      </c>
      <c r="B200" s="372"/>
      <c r="C200" s="373">
        <v>12.2</v>
      </c>
      <c r="D200" s="374">
        <f t="shared" si="104"/>
        <v>0.48031496062992124</v>
      </c>
      <c r="E200" s="373">
        <v>7.9</v>
      </c>
      <c r="F200" s="374">
        <f t="shared" si="102"/>
        <v>0.31102362204724415</v>
      </c>
      <c r="G200" s="373">
        <f t="shared" si="107"/>
        <v>7.1139564201544099</v>
      </c>
      <c r="H200" s="375">
        <f t="shared" si="106"/>
        <v>0.28007702441552795</v>
      </c>
      <c r="I200" s="376" t="str">
        <f t="shared" si="108"/>
        <v>c</v>
      </c>
      <c r="J200" s="377">
        <f t="shared" si="81"/>
        <v>11.923277043758722</v>
      </c>
      <c r="K200" s="377">
        <v>3.19</v>
      </c>
      <c r="L200" s="373">
        <f t="shared" si="101"/>
        <v>3.8917999999999999</v>
      </c>
      <c r="M200" s="378">
        <f t="shared" si="103"/>
        <v>2.5201000000000002</v>
      </c>
      <c r="N200" s="379">
        <f t="shared" si="82"/>
        <v>453.50486812449367</v>
      </c>
      <c r="O200" s="380">
        <f t="shared" si="83"/>
        <v>199.08790000000002</v>
      </c>
      <c r="P200" s="381">
        <f t="shared" si="84"/>
        <v>209.34906666666654</v>
      </c>
      <c r="Q200" s="373">
        <f t="shared" si="105"/>
        <v>65.77538969861034</v>
      </c>
      <c r="R200" s="382">
        <f t="shared" si="105"/>
        <v>28.875289169295481</v>
      </c>
      <c r="S200" s="378">
        <f t="shared" si="105"/>
        <v>30.363547143357849</v>
      </c>
      <c r="T200" s="383">
        <f t="shared" si="85"/>
        <v>0.13895638088626625</v>
      </c>
      <c r="U200" s="383"/>
      <c r="V200" s="401">
        <f t="shared" si="88"/>
        <v>76.623799999999889</v>
      </c>
      <c r="W200" s="301">
        <f t="shared" si="96"/>
        <v>199.08790000000002</v>
      </c>
      <c r="X200" s="341"/>
      <c r="Y200" s="267" t="s">
        <v>39</v>
      </c>
      <c r="Z200" s="384">
        <v>191</v>
      </c>
    </row>
    <row r="201" spans="1:26" ht="10.5" customHeight="1">
      <c r="A201" s="64" t="s">
        <v>255</v>
      </c>
      <c r="B201" s="372"/>
      <c r="C201" s="373">
        <v>13.06</v>
      </c>
      <c r="D201" s="374">
        <f t="shared" si="104"/>
        <v>0.51417322834645673</v>
      </c>
      <c r="E201" s="373">
        <v>7.27</v>
      </c>
      <c r="F201" s="374">
        <f t="shared" si="102"/>
        <v>0.2862204724409449</v>
      </c>
      <c r="G201" s="373">
        <f t="shared" si="107"/>
        <v>6.7174648246698396</v>
      </c>
      <c r="H201" s="375">
        <f t="shared" si="106"/>
        <v>0.26446711908148979</v>
      </c>
      <c r="I201" s="376" t="str">
        <f t="shared" si="108"/>
        <v>c</v>
      </c>
      <c r="J201" s="377">
        <f t="shared" si="81"/>
        <v>11.611519737972339</v>
      </c>
      <c r="K201" s="377">
        <v>3.2170000000000001</v>
      </c>
      <c r="L201" s="373">
        <f t="shared" si="101"/>
        <v>4.2014019999999999</v>
      </c>
      <c r="M201" s="378">
        <f t="shared" si="103"/>
        <v>2.338759</v>
      </c>
      <c r="N201" s="379">
        <f t="shared" si="82"/>
        <v>433.73971564165834</v>
      </c>
      <c r="O201" s="380">
        <f t="shared" si="83"/>
        <v>170.02777929999996</v>
      </c>
      <c r="P201" s="381">
        <f t="shared" si="84"/>
        <v>321.99939546666673</v>
      </c>
      <c r="Q201" s="373">
        <f t="shared" si="105"/>
        <v>62.908693664260248</v>
      </c>
      <c r="R201" s="382">
        <f t="shared" si="105"/>
        <v>24.66047054643025</v>
      </c>
      <c r="S201" s="378">
        <f t="shared" si="105"/>
        <v>46.702113269758399</v>
      </c>
      <c r="T201" s="383">
        <f t="shared" si="85"/>
        <v>0.27549662010335518</v>
      </c>
      <c r="U201" s="383"/>
      <c r="V201" s="401">
        <f t="shared" si="88"/>
        <v>208.64754260000009</v>
      </c>
      <c r="W201" s="301">
        <f t="shared" si="96"/>
        <v>170.02777929999999</v>
      </c>
      <c r="X201" s="385"/>
      <c r="Y201" s="267" t="s">
        <v>82</v>
      </c>
      <c r="Z201" s="384">
        <v>192</v>
      </c>
    </row>
    <row r="202" spans="1:26" ht="10.5" customHeight="1">
      <c r="A202" s="64" t="s">
        <v>256</v>
      </c>
      <c r="B202" s="372"/>
      <c r="C202" s="373">
        <v>11</v>
      </c>
      <c r="D202" s="374">
        <f t="shared" si="104"/>
        <v>0.43307086614173229</v>
      </c>
      <c r="E202" s="373">
        <v>6.25</v>
      </c>
      <c r="F202" s="374">
        <f t="shared" si="102"/>
        <v>0.24606299212598426</v>
      </c>
      <c r="G202" s="373">
        <f t="shared" si="107"/>
        <v>5.7615250906892381</v>
      </c>
      <c r="H202" s="375">
        <f t="shared" si="106"/>
        <v>0.22683169648382828</v>
      </c>
      <c r="I202" s="376" t="str">
        <f t="shared" si="108"/>
        <v>c</v>
      </c>
      <c r="J202" s="377">
        <f t="shared" ref="J202:J263" si="109">IF(T202=0,0,C202*SQRT((1+T202)*(1-2*T202)/(1-T202)))</f>
        <v>9.9279920778160236</v>
      </c>
      <c r="K202" s="377">
        <v>3.27</v>
      </c>
      <c r="L202" s="373">
        <f t="shared" si="101"/>
        <v>3.597</v>
      </c>
      <c r="M202" s="378">
        <f t="shared" si="103"/>
        <v>2.0437500000000002</v>
      </c>
      <c r="N202" s="379">
        <f t="shared" ref="N202:N261" si="110">IF(T202=0,0,C202*C202*K202*(1+T202)*(1-2*T202)/(1-T202))</f>
        <v>322.30763729977122</v>
      </c>
      <c r="O202" s="380">
        <f t="shared" ref="O202:O263" si="111">E202*E202*K202</f>
        <v>127.734375</v>
      </c>
      <c r="P202" s="381">
        <f t="shared" ref="P202:P261" si="112">IF(T202=0,0,N202/(3*(1-2*T202)))</f>
        <v>225.35749999999996</v>
      </c>
      <c r="Q202" s="373">
        <f t="shared" si="105"/>
        <v>46.746820015195794</v>
      </c>
      <c r="R202" s="382">
        <f t="shared" si="105"/>
        <v>18.526324377243554</v>
      </c>
      <c r="S202" s="378">
        <f t="shared" si="105"/>
        <v>32.685376554624888</v>
      </c>
      <c r="T202" s="383">
        <f t="shared" ref="T202:T261" si="113">IF(E202&gt;0,(1-2*((E202/C202)^2))/(2-2*((E202/C202)^2)),0)</f>
        <v>0.26163234172387484</v>
      </c>
      <c r="U202" s="383">
        <v>0.26</v>
      </c>
      <c r="V202" s="401">
        <f t="shared" si="88"/>
        <v>140.20124999999999</v>
      </c>
      <c r="W202" s="301">
        <f t="shared" si="96"/>
        <v>127.734375</v>
      </c>
      <c r="X202" s="341"/>
      <c r="Y202" s="267" t="s">
        <v>57</v>
      </c>
      <c r="Z202" s="384">
        <v>193</v>
      </c>
    </row>
    <row r="203" spans="1:26" ht="10.5" customHeight="1">
      <c r="A203" s="64" t="s">
        <v>257</v>
      </c>
      <c r="B203" s="372"/>
      <c r="C203" s="373">
        <v>3.6</v>
      </c>
      <c r="D203" s="374">
        <f t="shared" si="104"/>
        <v>0.14173228346456693</v>
      </c>
      <c r="E203" s="373">
        <v>1.6</v>
      </c>
      <c r="F203" s="374">
        <f t="shared" si="102"/>
        <v>6.2992125984251982E-2</v>
      </c>
      <c r="G203" s="373">
        <f t="shared" si="107"/>
        <v>1.5014972067039107</v>
      </c>
      <c r="H203" s="375">
        <f t="shared" si="106"/>
        <v>5.9114063256059481E-2</v>
      </c>
      <c r="I203" s="376" t="str">
        <f t="shared" si="108"/>
        <v>c</v>
      </c>
      <c r="J203" s="377">
        <f t="shared" si="109"/>
        <v>2.6551546384054836</v>
      </c>
      <c r="K203" s="377">
        <v>10.6</v>
      </c>
      <c r="L203" s="373">
        <f t="shared" si="101"/>
        <v>3.8159999999999998</v>
      </c>
      <c r="M203" s="378">
        <f t="shared" si="103"/>
        <v>1.6960000000000002</v>
      </c>
      <c r="N203" s="379">
        <f t="shared" si="110"/>
        <v>74.728369230769246</v>
      </c>
      <c r="O203" s="380">
        <f t="shared" si="111"/>
        <v>27.136000000000003</v>
      </c>
      <c r="P203" s="381">
        <f t="shared" si="112"/>
        <v>101.19466666666668</v>
      </c>
      <c r="Q203" s="373">
        <f t="shared" si="105"/>
        <v>10.838445082239275</v>
      </c>
      <c r="R203" s="382">
        <f t="shared" si="105"/>
        <v>3.9357482142209657</v>
      </c>
      <c r="S203" s="378">
        <f t="shared" si="105"/>
        <v>14.677061048865683</v>
      </c>
      <c r="T203" s="383">
        <f t="shared" si="113"/>
        <v>0.37692307692307692</v>
      </c>
      <c r="U203" s="383">
        <v>0.38</v>
      </c>
      <c r="V203" s="401">
        <f t="shared" ref="V203:V266" si="114">K203*(C203*C203-2*E203*E203)</f>
        <v>83.103999999999999</v>
      </c>
      <c r="W203" s="301">
        <f t="shared" si="96"/>
        <v>27.136000000000003</v>
      </c>
      <c r="X203" s="385"/>
      <c r="Y203" s="267"/>
      <c r="Z203" s="384">
        <v>194</v>
      </c>
    </row>
    <row r="204" spans="1:26" ht="10.5" customHeight="1">
      <c r="A204" s="64" t="s">
        <v>258</v>
      </c>
      <c r="B204" s="372">
        <v>20</v>
      </c>
      <c r="C204" s="373">
        <v>3.6</v>
      </c>
      <c r="D204" s="374">
        <f t="shared" si="104"/>
        <v>0.14173228346456693</v>
      </c>
      <c r="E204" s="373">
        <v>1.59</v>
      </c>
      <c r="F204" s="374">
        <f t="shared" si="102"/>
        <v>6.2598425196850396E-2</v>
      </c>
      <c r="G204" s="373">
        <f t="shared" si="107"/>
        <v>1.4925117694906771</v>
      </c>
      <c r="H204" s="375">
        <f t="shared" si="106"/>
        <v>5.8760305885459732E-2</v>
      </c>
      <c r="I204" s="376" t="str">
        <f t="shared" si="108"/>
        <v>c</v>
      </c>
      <c r="J204" s="377">
        <f t="shared" si="109"/>
        <v>2.6403848512830468</v>
      </c>
      <c r="K204" s="377">
        <v>10.49</v>
      </c>
      <c r="L204" s="373">
        <f t="shared" si="101"/>
        <v>3.7764000000000002</v>
      </c>
      <c r="M204" s="378">
        <f t="shared" si="103"/>
        <v>1.6679100000000002</v>
      </c>
      <c r="N204" s="379">
        <f t="shared" si="110"/>
        <v>73.132421388663616</v>
      </c>
      <c r="O204" s="380">
        <f t="shared" si="111"/>
        <v>26.519769000000004</v>
      </c>
      <c r="P204" s="381">
        <f t="shared" si="112"/>
        <v>100.59070800000001</v>
      </c>
      <c r="Q204" s="373">
        <f t="shared" si="105"/>
        <v>10.606972172836377</v>
      </c>
      <c r="R204" s="382">
        <f t="shared" si="105"/>
        <v>3.8463713695202877</v>
      </c>
      <c r="S204" s="378">
        <f t="shared" si="105"/>
        <v>14.58946415751115</v>
      </c>
      <c r="T204" s="383">
        <f t="shared" si="113"/>
        <v>0.37882840134587181</v>
      </c>
      <c r="U204" s="383"/>
      <c r="V204" s="401">
        <f t="shared" si="114"/>
        <v>82.910862000000009</v>
      </c>
      <c r="W204" s="301">
        <f t="shared" si="96"/>
        <v>26.519769000000004</v>
      </c>
      <c r="X204" s="341"/>
      <c r="Y204" s="267" t="s">
        <v>39</v>
      </c>
      <c r="Z204" s="384">
        <v>195</v>
      </c>
    </row>
    <row r="205" spans="1:26" ht="10.5" customHeight="1">
      <c r="A205" s="64" t="s">
        <v>259</v>
      </c>
      <c r="B205" s="372">
        <v>20</v>
      </c>
      <c r="C205" s="373">
        <v>4.62</v>
      </c>
      <c r="D205" s="374">
        <f t="shared" si="104"/>
        <v>0.18188976377952756</v>
      </c>
      <c r="E205" s="373">
        <v>2.3199999999999998</v>
      </c>
      <c r="F205" s="374">
        <f t="shared" si="102"/>
        <v>9.1338582677165353E-2</v>
      </c>
      <c r="G205" s="373">
        <f t="shared" si="107"/>
        <v>2.1627681946940962</v>
      </c>
      <c r="H205" s="375">
        <f t="shared" si="106"/>
        <v>8.5148354121814818E-2</v>
      </c>
      <c r="I205" s="376" t="str">
        <f t="shared" si="108"/>
        <v>c</v>
      </c>
      <c r="J205" s="377">
        <f t="shared" si="109"/>
        <v>3.7857958389311506</v>
      </c>
      <c r="K205" s="377">
        <v>8.75</v>
      </c>
      <c r="L205" s="373">
        <f t="shared" si="101"/>
        <v>4.0425000000000004</v>
      </c>
      <c r="M205" s="378">
        <f t="shared" si="103"/>
        <v>2.0299999999999998</v>
      </c>
      <c r="N205" s="379">
        <f t="shared" si="110"/>
        <v>125.40718867309864</v>
      </c>
      <c r="O205" s="380">
        <f t="shared" si="111"/>
        <v>47.095999999999997</v>
      </c>
      <c r="P205" s="381">
        <f t="shared" si="112"/>
        <v>123.96883333333334</v>
      </c>
      <c r="Q205" s="373">
        <f t="shared" si="105"/>
        <v>18.188794180078848</v>
      </c>
      <c r="R205" s="382">
        <f t="shared" si="105"/>
        <v>6.8307045215562558</v>
      </c>
      <c r="S205" s="378">
        <f t="shared" si="105"/>
        <v>17.980178154876295</v>
      </c>
      <c r="T205" s="383">
        <f t="shared" si="113"/>
        <v>0.33139957398822201</v>
      </c>
      <c r="U205" s="383"/>
      <c r="V205" s="401">
        <f t="shared" si="114"/>
        <v>92.571500000000015</v>
      </c>
      <c r="W205" s="301">
        <f t="shared" si="96"/>
        <v>47.095999999999989</v>
      </c>
      <c r="X205" s="341"/>
      <c r="Y205" s="267" t="s">
        <v>39</v>
      </c>
      <c r="Z205" s="384">
        <v>196</v>
      </c>
    </row>
    <row r="206" spans="1:26" ht="10.5" customHeight="1">
      <c r="A206" s="64" t="s">
        <v>260</v>
      </c>
      <c r="B206" s="372"/>
      <c r="C206" s="373">
        <v>1.9</v>
      </c>
      <c r="D206" s="374">
        <f t="shared" si="104"/>
        <v>7.4803149606299218E-2</v>
      </c>
      <c r="E206" s="373">
        <v>0.98</v>
      </c>
      <c r="F206" s="374">
        <f t="shared" si="102"/>
        <v>3.858267716535433E-2</v>
      </c>
      <c r="G206" s="373">
        <f t="shared" si="107"/>
        <v>0.91182013622574543</v>
      </c>
      <c r="H206" s="375">
        <f t="shared" si="106"/>
        <v>3.5898430560068723E-2</v>
      </c>
      <c r="I206" s="376" t="str">
        <f t="shared" si="108"/>
        <v>c</v>
      </c>
      <c r="J206" s="377">
        <f t="shared" si="109"/>
        <v>1.5915665231414431</v>
      </c>
      <c r="K206" s="377">
        <v>2.71</v>
      </c>
      <c r="L206" s="373">
        <f t="shared" ref="L206:L232" si="115">C206*K206/10</f>
        <v>0.51490000000000002</v>
      </c>
      <c r="M206" s="378">
        <f t="shared" si="103"/>
        <v>0.26557999999999998</v>
      </c>
      <c r="N206" s="379">
        <f t="shared" si="110"/>
        <v>6.8646576334541072</v>
      </c>
      <c r="O206" s="380">
        <f t="shared" si="111"/>
        <v>2.6026839999999996</v>
      </c>
      <c r="P206" s="381">
        <f t="shared" si="112"/>
        <v>6.3128546666666656</v>
      </c>
      <c r="Q206" s="373">
        <f t="shared" si="105"/>
        <v>0.99563546661649904</v>
      </c>
      <c r="R206" s="382">
        <f t="shared" si="105"/>
        <v>0.37748779868740701</v>
      </c>
      <c r="S206" s="378">
        <f t="shared" si="105"/>
        <v>0.91560312798385224</v>
      </c>
      <c r="T206" s="383">
        <f t="shared" si="113"/>
        <v>0.31876509661835745</v>
      </c>
      <c r="U206" s="383">
        <v>0.32</v>
      </c>
      <c r="V206" s="401">
        <f t="shared" si="114"/>
        <v>4.5777320000000001</v>
      </c>
      <c r="W206" s="301">
        <f t="shared" si="96"/>
        <v>2.6026839999999996</v>
      </c>
      <c r="X206" s="385" t="s">
        <v>261</v>
      </c>
      <c r="Y206" s="267" t="s">
        <v>35</v>
      </c>
      <c r="Z206" s="384">
        <v>197</v>
      </c>
    </row>
    <row r="207" spans="1:26" ht="10.5" customHeight="1">
      <c r="A207" s="64" t="s">
        <v>262</v>
      </c>
      <c r="B207" s="372">
        <v>20</v>
      </c>
      <c r="C207" s="373">
        <v>4.76</v>
      </c>
      <c r="D207" s="374">
        <f t="shared" si="104"/>
        <v>0.18740157480314962</v>
      </c>
      <c r="E207" s="373">
        <v>2.16</v>
      </c>
      <c r="F207" s="374">
        <f t="shared" si="102"/>
        <v>8.503937007874017E-2</v>
      </c>
      <c r="G207" s="373">
        <f t="shared" si="107"/>
        <v>2.0251378954541033</v>
      </c>
      <c r="H207" s="375">
        <f t="shared" si="106"/>
        <v>7.9729838403704859E-2</v>
      </c>
      <c r="I207" s="376" t="str">
        <f t="shared" si="108"/>
        <v>c</v>
      </c>
      <c r="J207" s="377">
        <f t="shared" si="109"/>
        <v>3.5758829348700814</v>
      </c>
      <c r="K207" s="377">
        <v>8.6999999999999993</v>
      </c>
      <c r="L207" s="373">
        <f t="shared" si="115"/>
        <v>4.1411999999999995</v>
      </c>
      <c r="M207" s="378">
        <f t="shared" si="103"/>
        <v>1.8791999999999998</v>
      </c>
      <c r="N207" s="379">
        <f t="shared" si="110"/>
        <v>111.24636724588709</v>
      </c>
      <c r="O207" s="380">
        <f t="shared" si="111"/>
        <v>40.590719999999997</v>
      </c>
      <c r="P207" s="381">
        <f t="shared" si="112"/>
        <v>143.00015999999997</v>
      </c>
      <c r="Q207" s="373">
        <f t="shared" si="105"/>
        <v>16.134938503337626</v>
      </c>
      <c r="R207" s="382">
        <f t="shared" si="105"/>
        <v>5.8871924290220816</v>
      </c>
      <c r="S207" s="378">
        <f t="shared" si="105"/>
        <v>20.740441640378542</v>
      </c>
      <c r="T207" s="383">
        <f t="shared" si="113"/>
        <v>0.37034237438861711</v>
      </c>
      <c r="U207" s="383"/>
      <c r="V207" s="401">
        <f t="shared" si="114"/>
        <v>115.93967999999997</v>
      </c>
      <c r="W207" s="301">
        <f t="shared" si="96"/>
        <v>40.590719999999997</v>
      </c>
      <c r="X207" s="341"/>
      <c r="Y207" s="267" t="s">
        <v>39</v>
      </c>
      <c r="Z207" s="384">
        <v>198</v>
      </c>
    </row>
    <row r="208" spans="1:26" ht="10.5" customHeight="1">
      <c r="A208" s="64" t="s">
        <v>263</v>
      </c>
      <c r="B208" s="372"/>
      <c r="C208" s="373">
        <v>4.5</v>
      </c>
      <c r="D208" s="374">
        <f t="shared" si="104"/>
        <v>0.17716535433070868</v>
      </c>
      <c r="E208" s="373"/>
      <c r="F208" s="374">
        <f t="shared" si="102"/>
        <v>0</v>
      </c>
      <c r="G208" s="373">
        <f t="shared" si="107"/>
        <v>0</v>
      </c>
      <c r="H208" s="375">
        <f t="shared" si="106"/>
        <v>0</v>
      </c>
      <c r="I208" s="376" t="str">
        <f t="shared" si="108"/>
        <v/>
      </c>
      <c r="J208" s="377">
        <f t="shared" si="109"/>
        <v>0</v>
      </c>
      <c r="K208" s="377">
        <v>3</v>
      </c>
      <c r="L208" s="373">
        <f t="shared" si="115"/>
        <v>1.35</v>
      </c>
      <c r="M208" s="378">
        <f t="shared" si="103"/>
        <v>0</v>
      </c>
      <c r="N208" s="379">
        <f t="shared" si="110"/>
        <v>0</v>
      </c>
      <c r="O208" s="380">
        <f t="shared" si="111"/>
        <v>0</v>
      </c>
      <c r="P208" s="381">
        <f t="shared" si="112"/>
        <v>0</v>
      </c>
      <c r="Q208" s="373">
        <f t="shared" si="105"/>
        <v>0</v>
      </c>
      <c r="R208" s="382">
        <f t="shared" si="105"/>
        <v>0</v>
      </c>
      <c r="S208" s="378">
        <f t="shared" si="105"/>
        <v>0</v>
      </c>
      <c r="T208" s="383">
        <f t="shared" si="113"/>
        <v>0</v>
      </c>
      <c r="U208" s="383"/>
      <c r="V208" s="401">
        <f t="shared" si="114"/>
        <v>60.75</v>
      </c>
      <c r="W208" s="301">
        <f t="shared" si="96"/>
        <v>0</v>
      </c>
      <c r="X208" s="385"/>
      <c r="Y208" s="267" t="s">
        <v>131</v>
      </c>
      <c r="Z208" s="384">
        <v>199</v>
      </c>
    </row>
    <row r="209" spans="1:26" ht="10.5" customHeight="1">
      <c r="A209" s="64" t="s">
        <v>264</v>
      </c>
      <c r="B209" s="372"/>
      <c r="C209" s="373">
        <v>4.5</v>
      </c>
      <c r="D209" s="374">
        <f t="shared" si="104"/>
        <v>0.17716535433070868</v>
      </c>
      <c r="E209" s="373"/>
      <c r="F209" s="374">
        <f t="shared" si="102"/>
        <v>0</v>
      </c>
      <c r="G209" s="373">
        <f t="shared" si="107"/>
        <v>0</v>
      </c>
      <c r="H209" s="375">
        <f t="shared" si="106"/>
        <v>0</v>
      </c>
      <c r="I209" s="376" t="str">
        <f t="shared" si="108"/>
        <v/>
      </c>
      <c r="J209" s="377">
        <f t="shared" si="109"/>
        <v>0</v>
      </c>
      <c r="K209" s="377">
        <v>2.6</v>
      </c>
      <c r="L209" s="373">
        <f t="shared" si="115"/>
        <v>1.1700000000000002</v>
      </c>
      <c r="M209" s="378">
        <f t="shared" si="103"/>
        <v>0</v>
      </c>
      <c r="N209" s="379">
        <f t="shared" si="110"/>
        <v>0</v>
      </c>
      <c r="O209" s="380">
        <f t="shared" si="111"/>
        <v>0</v>
      </c>
      <c r="P209" s="381">
        <f t="shared" si="112"/>
        <v>0</v>
      </c>
      <c r="Q209" s="373">
        <f t="shared" si="105"/>
        <v>0</v>
      </c>
      <c r="R209" s="382">
        <f t="shared" si="105"/>
        <v>0</v>
      </c>
      <c r="S209" s="378">
        <f t="shared" si="105"/>
        <v>0</v>
      </c>
      <c r="T209" s="383">
        <f t="shared" si="113"/>
        <v>0</v>
      </c>
      <c r="U209" s="383"/>
      <c r="V209" s="401">
        <f t="shared" si="114"/>
        <v>52.65</v>
      </c>
      <c r="W209" s="301">
        <f t="shared" si="96"/>
        <v>0</v>
      </c>
      <c r="X209" s="341"/>
      <c r="Y209" s="267" t="s">
        <v>39</v>
      </c>
      <c r="Z209" s="384">
        <v>200</v>
      </c>
    </row>
    <row r="210" spans="1:26" ht="10.5" customHeight="1">
      <c r="A210" s="64" t="s">
        <v>265</v>
      </c>
      <c r="B210" s="372">
        <v>98</v>
      </c>
      <c r="C210" s="373">
        <v>2.39</v>
      </c>
      <c r="D210" s="374">
        <f t="shared" si="104"/>
        <v>9.4094488188976394E-2</v>
      </c>
      <c r="E210" s="373"/>
      <c r="F210" s="374">
        <f t="shared" si="102"/>
        <v>0</v>
      </c>
      <c r="G210" s="373">
        <f t="shared" si="107"/>
        <v>0</v>
      </c>
      <c r="H210" s="375">
        <f t="shared" si="106"/>
        <v>0</v>
      </c>
      <c r="I210" s="376" t="str">
        <f t="shared" si="108"/>
        <v/>
      </c>
      <c r="J210" s="377">
        <f t="shared" si="109"/>
        <v>0</v>
      </c>
      <c r="K210" s="377">
        <v>0.97</v>
      </c>
      <c r="L210" s="373">
        <f t="shared" si="115"/>
        <v>0.23183000000000004</v>
      </c>
      <c r="M210" s="378">
        <f t="shared" si="103"/>
        <v>0</v>
      </c>
      <c r="N210" s="379">
        <f t="shared" si="110"/>
        <v>0</v>
      </c>
      <c r="O210" s="380">
        <f t="shared" si="111"/>
        <v>0</v>
      </c>
      <c r="P210" s="381">
        <f t="shared" si="112"/>
        <v>0</v>
      </c>
      <c r="Q210" s="373">
        <f t="shared" ref="Q210:S229" si="116">N210/6.89475</f>
        <v>0</v>
      </c>
      <c r="R210" s="382">
        <f t="shared" si="116"/>
        <v>0</v>
      </c>
      <c r="S210" s="378">
        <f t="shared" si="116"/>
        <v>0</v>
      </c>
      <c r="T210" s="383">
        <f t="shared" si="113"/>
        <v>0</v>
      </c>
      <c r="U210" s="383"/>
      <c r="V210" s="401">
        <f t="shared" si="114"/>
        <v>5.540737</v>
      </c>
      <c r="W210" s="301">
        <f t="shared" si="96"/>
        <v>0</v>
      </c>
      <c r="X210" s="341"/>
      <c r="Y210" s="267" t="s">
        <v>39</v>
      </c>
      <c r="Z210" s="384">
        <v>201</v>
      </c>
    </row>
    <row r="211" spans="1:26" ht="10.5" customHeight="1">
      <c r="A211" s="64" t="s">
        <v>266</v>
      </c>
      <c r="B211" s="372">
        <v>20</v>
      </c>
      <c r="C211" s="373">
        <v>4.0599999999999996</v>
      </c>
      <c r="D211" s="374">
        <f t="shared" ref="D211:D242" si="117">C211/25.4</f>
        <v>0.15984251968503937</v>
      </c>
      <c r="E211" s="373"/>
      <c r="F211" s="374"/>
      <c r="G211" s="373">
        <f t="shared" si="107"/>
        <v>0</v>
      </c>
      <c r="H211" s="375">
        <f t="shared" si="106"/>
        <v>0</v>
      </c>
      <c r="I211" s="376" t="str">
        <f t="shared" si="108"/>
        <v/>
      </c>
      <c r="J211" s="377">
        <f t="shared" si="109"/>
        <v>0</v>
      </c>
      <c r="K211" s="377">
        <v>6.5</v>
      </c>
      <c r="L211" s="373">
        <f t="shared" si="115"/>
        <v>2.6389999999999998</v>
      </c>
      <c r="M211" s="378"/>
      <c r="N211" s="379">
        <f t="shared" si="110"/>
        <v>0</v>
      </c>
      <c r="O211" s="380">
        <f t="shared" si="111"/>
        <v>0</v>
      </c>
      <c r="P211" s="381">
        <f t="shared" si="112"/>
        <v>0</v>
      </c>
      <c r="Q211" s="373">
        <f t="shared" si="116"/>
        <v>0</v>
      </c>
      <c r="R211" s="382">
        <f t="shared" si="116"/>
        <v>0</v>
      </c>
      <c r="S211" s="378">
        <f t="shared" si="116"/>
        <v>0</v>
      </c>
      <c r="T211" s="383">
        <f t="shared" si="113"/>
        <v>0</v>
      </c>
      <c r="U211" s="383"/>
      <c r="V211" s="401">
        <f t="shared" si="114"/>
        <v>107.14339999999997</v>
      </c>
      <c r="W211" s="301">
        <f t="shared" si="96"/>
        <v>0</v>
      </c>
      <c r="X211" s="341"/>
      <c r="Y211" s="267" t="s">
        <v>32</v>
      </c>
      <c r="Z211" s="384">
        <v>202</v>
      </c>
    </row>
    <row r="212" spans="1:26" ht="10.5" customHeight="1">
      <c r="A212" s="64" t="s">
        <v>267</v>
      </c>
      <c r="B212" s="372"/>
      <c r="C212" s="373">
        <v>5.87</v>
      </c>
      <c r="D212" s="374">
        <f t="shared" si="117"/>
        <v>0.23110236220472444</v>
      </c>
      <c r="E212" s="373"/>
      <c r="F212" s="374">
        <f t="shared" ref="F212:F232" si="118">E212/25.4</f>
        <v>0</v>
      </c>
      <c r="G212" s="373">
        <f t="shared" si="107"/>
        <v>0</v>
      </c>
      <c r="H212" s="375">
        <f t="shared" si="106"/>
        <v>0</v>
      </c>
      <c r="I212" s="376" t="str">
        <f t="shared" si="108"/>
        <v/>
      </c>
      <c r="J212" s="377">
        <f t="shared" si="109"/>
        <v>0</v>
      </c>
      <c r="K212" s="377">
        <v>7.8</v>
      </c>
      <c r="L212" s="373">
        <f t="shared" si="115"/>
        <v>4.5785999999999998</v>
      </c>
      <c r="M212" s="378">
        <f t="shared" ref="M212:M232" si="119">E212*K212/10</f>
        <v>0</v>
      </c>
      <c r="N212" s="379">
        <f t="shared" si="110"/>
        <v>0</v>
      </c>
      <c r="O212" s="380">
        <f t="shared" si="111"/>
        <v>0</v>
      </c>
      <c r="P212" s="381">
        <f t="shared" si="112"/>
        <v>0</v>
      </c>
      <c r="Q212" s="373">
        <f t="shared" si="116"/>
        <v>0</v>
      </c>
      <c r="R212" s="382">
        <f t="shared" si="116"/>
        <v>0</v>
      </c>
      <c r="S212" s="378">
        <f t="shared" si="116"/>
        <v>0</v>
      </c>
      <c r="T212" s="383">
        <f t="shared" si="113"/>
        <v>0</v>
      </c>
      <c r="U212" s="383"/>
      <c r="V212" s="401">
        <f t="shared" si="114"/>
        <v>268.76382000000001</v>
      </c>
      <c r="W212" s="301">
        <f t="shared" si="96"/>
        <v>0</v>
      </c>
      <c r="X212" s="341"/>
      <c r="Y212" s="267"/>
      <c r="Z212" s="384">
        <v>203</v>
      </c>
    </row>
    <row r="213" spans="1:26" ht="10.5" customHeight="1">
      <c r="A213" s="64" t="s">
        <v>268</v>
      </c>
      <c r="B213" s="372"/>
      <c r="C213" s="373">
        <v>5.96</v>
      </c>
      <c r="D213" s="374">
        <f t="shared" si="117"/>
        <v>0.23464566929133859</v>
      </c>
      <c r="E213" s="373">
        <v>3.23</v>
      </c>
      <c r="F213" s="374">
        <f t="shared" si="118"/>
        <v>0.12716535433070866</v>
      </c>
      <c r="G213" s="373">
        <f t="shared" si="107"/>
        <v>2.9926385527785144</v>
      </c>
      <c r="H213" s="375">
        <f t="shared" si="106"/>
        <v>0.11782041546372105</v>
      </c>
      <c r="I213" s="376" t="str">
        <f t="shared" si="108"/>
        <v>c</v>
      </c>
      <c r="J213" s="377">
        <f t="shared" si="109"/>
        <v>5.1923286326770342</v>
      </c>
      <c r="K213" s="377"/>
      <c r="L213" s="373">
        <f t="shared" si="115"/>
        <v>0</v>
      </c>
      <c r="M213" s="378">
        <f t="shared" si="119"/>
        <v>0</v>
      </c>
      <c r="N213" s="379">
        <f t="shared" si="110"/>
        <v>0</v>
      </c>
      <c r="O213" s="380">
        <f t="shared" si="111"/>
        <v>0</v>
      </c>
      <c r="P213" s="381">
        <f t="shared" si="112"/>
        <v>0</v>
      </c>
      <c r="Q213" s="373">
        <f t="shared" si="116"/>
        <v>0</v>
      </c>
      <c r="R213" s="382">
        <f t="shared" si="116"/>
        <v>0</v>
      </c>
      <c r="S213" s="378">
        <f t="shared" si="116"/>
        <v>0</v>
      </c>
      <c r="T213" s="383">
        <f t="shared" si="113"/>
        <v>0.29207970122007126</v>
      </c>
      <c r="U213" s="383"/>
      <c r="V213" s="401">
        <f t="shared" si="114"/>
        <v>0</v>
      </c>
      <c r="W213" s="301">
        <f t="shared" si="96"/>
        <v>0</v>
      </c>
      <c r="X213" s="341"/>
      <c r="Y213" s="267" t="s">
        <v>189</v>
      </c>
      <c r="Z213" s="384">
        <v>204</v>
      </c>
    </row>
    <row r="214" spans="1:26" ht="10.5" customHeight="1">
      <c r="A214" s="64" t="s">
        <v>269</v>
      </c>
      <c r="B214" s="372">
        <v>20</v>
      </c>
      <c r="C214" s="373">
        <v>5.66</v>
      </c>
      <c r="D214" s="374">
        <f t="shared" si="117"/>
        <v>0.22283464566929137</v>
      </c>
      <c r="E214" s="373">
        <v>3.12</v>
      </c>
      <c r="F214" s="374">
        <f t="shared" si="118"/>
        <v>0.12283464566929135</v>
      </c>
      <c r="G214" s="373">
        <v>2.78</v>
      </c>
      <c r="H214" s="375">
        <f t="shared" si="106"/>
        <v>0.10944881889763779</v>
      </c>
      <c r="I214" s="376"/>
      <c r="J214" s="377">
        <f t="shared" si="109"/>
        <v>4.9954145587184033</v>
      </c>
      <c r="K214" s="377">
        <v>8.0299999999999994</v>
      </c>
      <c r="L214" s="373">
        <f t="shared" si="115"/>
        <v>4.5449799999999998</v>
      </c>
      <c r="M214" s="378">
        <f t="shared" si="119"/>
        <v>2.50536</v>
      </c>
      <c r="N214" s="379">
        <f t="shared" si="110"/>
        <v>200.38195790604988</v>
      </c>
      <c r="O214" s="380">
        <f t="shared" si="111"/>
        <v>78.167231999999998</v>
      </c>
      <c r="P214" s="381">
        <f t="shared" si="112"/>
        <v>153.02289199999996</v>
      </c>
      <c r="Q214" s="373">
        <f t="shared" si="116"/>
        <v>29.062976599013723</v>
      </c>
      <c r="R214" s="382">
        <f t="shared" si="116"/>
        <v>11.337210486239529</v>
      </c>
      <c r="S214" s="378">
        <f t="shared" si="116"/>
        <v>22.19411755321077</v>
      </c>
      <c r="T214" s="383">
        <f t="shared" si="113"/>
        <v>0.28175165461948232</v>
      </c>
      <c r="U214" s="383"/>
      <c r="V214" s="401">
        <f t="shared" si="114"/>
        <v>100.91140399999999</v>
      </c>
      <c r="W214" s="301">
        <f t="shared" si="96"/>
        <v>78.167231999999998</v>
      </c>
      <c r="X214" s="341"/>
      <c r="Y214" s="267" t="s">
        <v>39</v>
      </c>
      <c r="Z214" s="384">
        <v>205</v>
      </c>
    </row>
    <row r="215" spans="1:26" ht="10.5" customHeight="1">
      <c r="A215" s="64" t="s">
        <v>270</v>
      </c>
      <c r="B215" s="372"/>
      <c r="C215" s="373">
        <v>5.79</v>
      </c>
      <c r="D215" s="374">
        <f t="shared" si="117"/>
        <v>0.22795275590551181</v>
      </c>
      <c r="E215" s="373">
        <v>3.18</v>
      </c>
      <c r="F215" s="374">
        <f t="shared" si="118"/>
        <v>0.12519685039370079</v>
      </c>
      <c r="G215" s="373">
        <f>IF(T215=0,0,(0.87+1.12*T215)*E215/(1+T215))</f>
        <v>2.9424560992769786</v>
      </c>
      <c r="H215" s="375">
        <f t="shared" si="106"/>
        <v>0.11584472831799129</v>
      </c>
      <c r="I215" s="376" t="str">
        <f>IF(G215=0,"","c")</f>
        <v>c</v>
      </c>
      <c r="J215" s="377">
        <f t="shared" si="109"/>
        <v>5.0960054366580723</v>
      </c>
      <c r="K215" s="377">
        <v>7.9</v>
      </c>
      <c r="L215" s="373">
        <f t="shared" si="115"/>
        <v>4.5740999999999996</v>
      </c>
      <c r="M215" s="378">
        <f t="shared" si="119"/>
        <v>2.5122000000000004</v>
      </c>
      <c r="N215" s="379">
        <f t="shared" si="110"/>
        <v>205.15724414254416</v>
      </c>
      <c r="O215" s="380">
        <f t="shared" si="111"/>
        <v>79.887960000000007</v>
      </c>
      <c r="P215" s="381">
        <f t="shared" si="112"/>
        <v>158.32310999999999</v>
      </c>
      <c r="Q215" s="373">
        <f t="shared" si="116"/>
        <v>29.755574044387998</v>
      </c>
      <c r="R215" s="382">
        <f t="shared" si="116"/>
        <v>11.586781246600674</v>
      </c>
      <c r="S215" s="378">
        <f t="shared" si="116"/>
        <v>22.962849994561076</v>
      </c>
      <c r="T215" s="383">
        <f t="shared" si="113"/>
        <v>0.28403106139238066</v>
      </c>
      <c r="U215" s="383"/>
      <c r="V215" s="401">
        <f t="shared" si="114"/>
        <v>105.06446999999997</v>
      </c>
      <c r="W215" s="301">
        <f t="shared" si="96"/>
        <v>79.887960000000021</v>
      </c>
      <c r="X215" s="341"/>
      <c r="Y215" s="267"/>
      <c r="Z215" s="384">
        <v>206</v>
      </c>
    </row>
    <row r="216" spans="1:26" ht="10.5" customHeight="1">
      <c r="A216" s="64" t="s">
        <v>271</v>
      </c>
      <c r="B216" s="372"/>
      <c r="C216" s="373">
        <v>5.79</v>
      </c>
      <c r="D216" s="374">
        <f t="shared" si="117"/>
        <v>0.22795275590551181</v>
      </c>
      <c r="E216" s="373">
        <v>3.1</v>
      </c>
      <c r="F216" s="374">
        <f t="shared" si="118"/>
        <v>0.12204724409448819</v>
      </c>
      <c r="G216" s="373">
        <f>IF(T216=0,0,(0.87+1.12*T216)*E216/(1+T216))</f>
        <v>2.8754205236245882</v>
      </c>
      <c r="H216" s="375">
        <f t="shared" si="106"/>
        <v>0.11320553242616489</v>
      </c>
      <c r="I216" s="376" t="str">
        <f>IF(G216=0,"","c")</f>
        <v>c</v>
      </c>
      <c r="J216" s="377">
        <f t="shared" si="109"/>
        <v>4.9968163577838176</v>
      </c>
      <c r="K216" s="377">
        <v>7.89</v>
      </c>
      <c r="L216" s="373">
        <f t="shared" si="115"/>
        <v>4.5683099999999994</v>
      </c>
      <c r="M216" s="378">
        <f t="shared" si="119"/>
        <v>2.4459</v>
      </c>
      <c r="N216" s="379">
        <f t="shared" si="110"/>
        <v>196.99889059885172</v>
      </c>
      <c r="O216" s="380">
        <f t="shared" si="111"/>
        <v>75.822900000000004</v>
      </c>
      <c r="P216" s="381">
        <f t="shared" si="112"/>
        <v>163.407949</v>
      </c>
      <c r="Q216" s="373">
        <f t="shared" si="116"/>
        <v>28.572303651162365</v>
      </c>
      <c r="R216" s="382">
        <f t="shared" si="116"/>
        <v>10.997193516806266</v>
      </c>
      <c r="S216" s="378">
        <f t="shared" si="116"/>
        <v>23.700344319953587</v>
      </c>
      <c r="T216" s="383">
        <f t="shared" si="113"/>
        <v>0.29907251370530358</v>
      </c>
      <c r="U216" s="383"/>
      <c r="V216" s="401">
        <f t="shared" si="114"/>
        <v>112.85934899999995</v>
      </c>
      <c r="W216" s="301">
        <f t="shared" si="96"/>
        <v>75.822900000000004</v>
      </c>
      <c r="X216" s="341"/>
      <c r="Y216" s="267"/>
      <c r="Z216" s="384">
        <v>207</v>
      </c>
    </row>
    <row r="217" spans="1:26" ht="10.5" customHeight="1">
      <c r="A217" s="64" t="s">
        <v>272</v>
      </c>
      <c r="B217" s="372"/>
      <c r="C217" s="373">
        <v>5.74</v>
      </c>
      <c r="D217" s="374">
        <f t="shared" si="117"/>
        <v>0.22598425196850397</v>
      </c>
      <c r="E217" s="373">
        <v>3.09</v>
      </c>
      <c r="F217" s="374">
        <f t="shared" si="118"/>
        <v>0.12165354330708661</v>
      </c>
      <c r="G217" s="373">
        <f>IF(T217=0,0,(0.87+1.12*T217)*E217/(1+T217))</f>
        <v>2.8647243352063629</v>
      </c>
      <c r="H217" s="375">
        <f t="shared" si="106"/>
        <v>0.11278442264591981</v>
      </c>
      <c r="I217" s="376" t="str">
        <f>IF(G217=0,"","c")</f>
        <v>c</v>
      </c>
      <c r="J217" s="377">
        <f t="shared" si="109"/>
        <v>4.9747587595694256</v>
      </c>
      <c r="K217" s="377">
        <v>7.91</v>
      </c>
      <c r="L217" s="373">
        <f t="shared" si="115"/>
        <v>4.5403400000000005</v>
      </c>
      <c r="M217" s="378">
        <f t="shared" si="119"/>
        <v>2.4441899999999999</v>
      </c>
      <c r="N217" s="379">
        <f t="shared" si="110"/>
        <v>195.75845750286967</v>
      </c>
      <c r="O217" s="380">
        <f t="shared" si="111"/>
        <v>75.525470999999996</v>
      </c>
      <c r="P217" s="381">
        <f t="shared" si="112"/>
        <v>159.91488800000005</v>
      </c>
      <c r="Q217" s="373">
        <f t="shared" si="116"/>
        <v>28.392393850809626</v>
      </c>
      <c r="R217" s="382">
        <f t="shared" si="116"/>
        <v>10.954055041879689</v>
      </c>
      <c r="S217" s="378">
        <f t="shared" si="116"/>
        <v>23.193718118858559</v>
      </c>
      <c r="T217" s="383">
        <f t="shared" si="113"/>
        <v>0.29597640975234524</v>
      </c>
      <c r="U217" s="383"/>
      <c r="V217" s="401">
        <f t="shared" si="114"/>
        <v>109.56457400000002</v>
      </c>
      <c r="W217" s="301">
        <f t="shared" si="96"/>
        <v>75.525470999999996</v>
      </c>
      <c r="X217" s="341"/>
      <c r="Y217" s="267" t="s">
        <v>39</v>
      </c>
      <c r="Z217" s="384">
        <v>208</v>
      </c>
    </row>
    <row r="218" spans="1:26" ht="10.5" customHeight="1">
      <c r="A218" s="64" t="s">
        <v>273</v>
      </c>
      <c r="B218" s="372">
        <v>20</v>
      </c>
      <c r="C218" s="373">
        <v>7.39</v>
      </c>
      <c r="D218" s="374">
        <f t="shared" si="117"/>
        <v>0.29094488188976381</v>
      </c>
      <c r="E218" s="373">
        <v>2.99</v>
      </c>
      <c r="F218" s="374">
        <f t="shared" si="118"/>
        <v>0.11771653543307088</v>
      </c>
      <c r="G218" s="373">
        <v>2.16</v>
      </c>
      <c r="H218" s="375">
        <f t="shared" si="106"/>
        <v>8.503937007874017E-2</v>
      </c>
      <c r="I218" s="376"/>
      <c r="J218" s="377">
        <f t="shared" si="109"/>
        <v>5.0070264029337759</v>
      </c>
      <c r="K218" s="377">
        <v>7.67</v>
      </c>
      <c r="L218" s="373">
        <f t="shared" si="115"/>
        <v>5.6681299999999997</v>
      </c>
      <c r="M218" s="378">
        <f t="shared" si="119"/>
        <v>2.2933300000000001</v>
      </c>
      <c r="N218" s="379">
        <f t="shared" si="110"/>
        <v>192.28930377551458</v>
      </c>
      <c r="O218" s="380">
        <f t="shared" si="111"/>
        <v>68.570567000000011</v>
      </c>
      <c r="P218" s="381">
        <f t="shared" si="112"/>
        <v>327.44738433333333</v>
      </c>
      <c r="Q218" s="373">
        <f t="shared" si="116"/>
        <v>27.889235110122133</v>
      </c>
      <c r="R218" s="382">
        <f t="shared" si="116"/>
        <v>9.9453304325755116</v>
      </c>
      <c r="S218" s="378">
        <f t="shared" si="116"/>
        <v>47.492278085983294</v>
      </c>
      <c r="T218" s="383">
        <f t="shared" si="113"/>
        <v>0.40212712383955157</v>
      </c>
      <c r="U218" s="383"/>
      <c r="V218" s="401">
        <f t="shared" si="114"/>
        <v>281.73367299999995</v>
      </c>
      <c r="W218" s="301">
        <f t="shared" si="96"/>
        <v>68.570567000000011</v>
      </c>
      <c r="X218" s="341"/>
      <c r="Y218" s="267" t="s">
        <v>39</v>
      </c>
      <c r="Z218" s="384">
        <v>209</v>
      </c>
    </row>
    <row r="219" spans="1:26" ht="10.5" customHeight="1">
      <c r="A219" s="64" t="s">
        <v>274</v>
      </c>
      <c r="B219" s="372"/>
      <c r="C219" s="373">
        <v>5.87</v>
      </c>
      <c r="D219" s="374">
        <f t="shared" si="117"/>
        <v>0.23110236220472444</v>
      </c>
      <c r="E219" s="373">
        <v>3.18</v>
      </c>
      <c r="F219" s="374">
        <f t="shared" si="118"/>
        <v>0.12519685039370079</v>
      </c>
      <c r="G219" s="373">
        <f t="shared" ref="G219:G228" si="120">IF(T219=0,0,(0.87+1.12*T219)*E219/(1+T219))</f>
        <v>2.9464207517033243</v>
      </c>
      <c r="H219" s="375">
        <f t="shared" si="106"/>
        <v>0.11600081699619387</v>
      </c>
      <c r="I219" s="376" t="str">
        <f t="shared" ref="I219:I228" si="121">IF(G219=0,"","c")</f>
        <v>c</v>
      </c>
      <c r="J219" s="377">
        <f t="shared" si="109"/>
        <v>5.1124002051669706</v>
      </c>
      <c r="K219" s="377">
        <v>7.7450000000000001</v>
      </c>
      <c r="L219" s="373">
        <f t="shared" si="115"/>
        <v>4.5463149999999999</v>
      </c>
      <c r="M219" s="378">
        <f t="shared" si="119"/>
        <v>2.4629099999999999</v>
      </c>
      <c r="N219" s="379">
        <f t="shared" si="110"/>
        <v>202.42824471859348</v>
      </c>
      <c r="O219" s="380">
        <f t="shared" si="111"/>
        <v>78.320538000000013</v>
      </c>
      <c r="P219" s="381">
        <f t="shared" si="112"/>
        <v>162.4413065</v>
      </c>
      <c r="Q219" s="373">
        <f t="shared" si="116"/>
        <v>29.359765722991185</v>
      </c>
      <c r="R219" s="382">
        <f t="shared" si="116"/>
        <v>11.359445665180029</v>
      </c>
      <c r="S219" s="378">
        <f t="shared" si="116"/>
        <v>23.56014453025853</v>
      </c>
      <c r="T219" s="383">
        <f t="shared" si="113"/>
        <v>0.29230627041015428</v>
      </c>
      <c r="U219" s="383"/>
      <c r="V219" s="401">
        <f t="shared" si="114"/>
        <v>110.22761450000002</v>
      </c>
      <c r="W219" s="301">
        <f t="shared" si="96"/>
        <v>78.320538000000013</v>
      </c>
      <c r="X219" s="341"/>
      <c r="Y219" s="267" t="s">
        <v>189</v>
      </c>
      <c r="Z219" s="384">
        <v>210</v>
      </c>
    </row>
    <row r="220" spans="1:26" ht="10.5" customHeight="1">
      <c r="A220" s="64" t="s">
        <v>275</v>
      </c>
      <c r="B220" s="372"/>
      <c r="C220" s="373">
        <v>5.9</v>
      </c>
      <c r="D220" s="374">
        <f t="shared" si="117"/>
        <v>0.23228346456692917</v>
      </c>
      <c r="E220" s="373">
        <v>3.2</v>
      </c>
      <c r="F220" s="374">
        <f t="shared" si="118"/>
        <v>0.12598425196850396</v>
      </c>
      <c r="G220" s="373">
        <f t="shared" si="120"/>
        <v>2.964620765716087</v>
      </c>
      <c r="H220" s="375">
        <f t="shared" si="106"/>
        <v>0.11671735298094832</v>
      </c>
      <c r="I220" s="376" t="str">
        <f t="shared" si="121"/>
        <v>c</v>
      </c>
      <c r="J220" s="377">
        <f t="shared" si="109"/>
        <v>5.1431791153226829</v>
      </c>
      <c r="K220" s="377">
        <v>7.8</v>
      </c>
      <c r="L220" s="373">
        <f t="shared" si="115"/>
        <v>4.6020000000000003</v>
      </c>
      <c r="M220" s="378">
        <f t="shared" si="119"/>
        <v>2.496</v>
      </c>
      <c r="N220" s="379">
        <f t="shared" si="110"/>
        <v>206.32787301587302</v>
      </c>
      <c r="O220" s="380">
        <f t="shared" si="111"/>
        <v>79.872000000000014</v>
      </c>
      <c r="P220" s="381">
        <f t="shared" si="112"/>
        <v>165.02200000000002</v>
      </c>
      <c r="Q220" s="373">
        <f t="shared" si="116"/>
        <v>29.925359587493819</v>
      </c>
      <c r="R220" s="382">
        <f t="shared" si="116"/>
        <v>11.584466441857938</v>
      </c>
      <c r="S220" s="378">
        <f t="shared" si="116"/>
        <v>23.934442873200627</v>
      </c>
      <c r="T220" s="383">
        <f t="shared" si="113"/>
        <v>0.2916157916157916</v>
      </c>
      <c r="U220" s="383">
        <v>0.28999999999999998</v>
      </c>
      <c r="V220" s="401">
        <f t="shared" si="114"/>
        <v>111.77399999999999</v>
      </c>
      <c r="W220" s="301">
        <f t="shared" si="96"/>
        <v>79.872000000000014</v>
      </c>
      <c r="X220" s="385"/>
      <c r="Y220" s="267"/>
      <c r="Z220" s="384">
        <v>211</v>
      </c>
    </row>
    <row r="221" spans="1:26" ht="10.5" customHeight="1">
      <c r="A221" s="64" t="s">
        <v>276</v>
      </c>
      <c r="B221" s="372"/>
      <c r="C221" s="373">
        <v>5.79</v>
      </c>
      <c r="D221" s="374">
        <f t="shared" si="117"/>
        <v>0.22795275590551181</v>
      </c>
      <c r="E221" s="373">
        <v>3.1</v>
      </c>
      <c r="F221" s="374">
        <f t="shared" si="118"/>
        <v>0.12204724409448819</v>
      </c>
      <c r="G221" s="373">
        <f t="shared" si="120"/>
        <v>2.8754205236245882</v>
      </c>
      <c r="H221" s="375">
        <f t="shared" si="106"/>
        <v>0.11320553242616489</v>
      </c>
      <c r="I221" s="376" t="str">
        <f t="shared" si="121"/>
        <v>c</v>
      </c>
      <c r="J221" s="377">
        <f t="shared" si="109"/>
        <v>4.9968163577838176</v>
      </c>
      <c r="K221" s="377">
        <v>7.89</v>
      </c>
      <c r="L221" s="373">
        <f t="shared" si="115"/>
        <v>4.5683099999999994</v>
      </c>
      <c r="M221" s="378">
        <f t="shared" si="119"/>
        <v>2.4459</v>
      </c>
      <c r="N221" s="379">
        <f t="shared" si="110"/>
        <v>196.99889059885172</v>
      </c>
      <c r="O221" s="380">
        <f t="shared" si="111"/>
        <v>75.822900000000004</v>
      </c>
      <c r="P221" s="381">
        <f t="shared" si="112"/>
        <v>163.407949</v>
      </c>
      <c r="Q221" s="373">
        <f t="shared" si="116"/>
        <v>28.572303651162365</v>
      </c>
      <c r="R221" s="382">
        <f t="shared" si="116"/>
        <v>10.997193516806266</v>
      </c>
      <c r="S221" s="378">
        <f t="shared" si="116"/>
        <v>23.700344319953587</v>
      </c>
      <c r="T221" s="383">
        <f t="shared" si="113"/>
        <v>0.29907251370530358</v>
      </c>
      <c r="U221" s="383">
        <v>0.3</v>
      </c>
      <c r="V221" s="401">
        <f t="shared" si="114"/>
        <v>112.85934899999995</v>
      </c>
      <c r="W221" s="301">
        <f t="shared" si="96"/>
        <v>75.822900000000004</v>
      </c>
      <c r="X221" s="385"/>
      <c r="Y221" s="267"/>
      <c r="Z221" s="384">
        <v>212</v>
      </c>
    </row>
    <row r="222" spans="1:26" ht="10.5" customHeight="1">
      <c r="A222" s="64" t="s">
        <v>277</v>
      </c>
      <c r="B222" s="372"/>
      <c r="C222" s="373">
        <v>5.66</v>
      </c>
      <c r="D222" s="374">
        <f t="shared" si="117"/>
        <v>0.22283464566929137</v>
      </c>
      <c r="E222" s="373">
        <v>3.12</v>
      </c>
      <c r="F222" s="374">
        <f t="shared" si="118"/>
        <v>0.12283464566929135</v>
      </c>
      <c r="G222" s="373">
        <f t="shared" si="120"/>
        <v>2.8858577779643593</v>
      </c>
      <c r="H222" s="375">
        <f t="shared" si="106"/>
        <v>0.11361644795135273</v>
      </c>
      <c r="I222" s="376" t="str">
        <f t="shared" si="121"/>
        <v>c</v>
      </c>
      <c r="J222" s="377">
        <f t="shared" si="109"/>
        <v>4.9954145587184033</v>
      </c>
      <c r="K222" s="377">
        <v>8.0299999999999994</v>
      </c>
      <c r="L222" s="373">
        <f t="shared" si="115"/>
        <v>4.5449799999999998</v>
      </c>
      <c r="M222" s="378">
        <f t="shared" si="119"/>
        <v>2.50536</v>
      </c>
      <c r="N222" s="379">
        <f t="shared" si="110"/>
        <v>200.38195790604988</v>
      </c>
      <c r="O222" s="380">
        <f t="shared" si="111"/>
        <v>78.167231999999998</v>
      </c>
      <c r="P222" s="381">
        <f t="shared" si="112"/>
        <v>153.02289199999996</v>
      </c>
      <c r="Q222" s="373">
        <f t="shared" si="116"/>
        <v>29.062976599013723</v>
      </c>
      <c r="R222" s="382">
        <f t="shared" si="116"/>
        <v>11.337210486239529</v>
      </c>
      <c r="S222" s="378">
        <f t="shared" si="116"/>
        <v>22.19411755321077</v>
      </c>
      <c r="T222" s="383">
        <f t="shared" si="113"/>
        <v>0.28175165461948232</v>
      </c>
      <c r="U222" s="383"/>
      <c r="V222" s="401">
        <f t="shared" si="114"/>
        <v>100.91140399999999</v>
      </c>
      <c r="W222" s="301">
        <f t="shared" ref="W222:W285" si="122">K222*E222*E222</f>
        <v>78.167231999999998</v>
      </c>
      <c r="X222" s="341"/>
      <c r="Y222" s="267" t="s">
        <v>39</v>
      </c>
      <c r="Z222" s="384">
        <v>213</v>
      </c>
    </row>
    <row r="223" spans="1:26" ht="10.5" customHeight="1">
      <c r="A223" s="64" t="s">
        <v>278</v>
      </c>
      <c r="B223" s="372"/>
      <c r="C223" s="373">
        <v>5.89</v>
      </c>
      <c r="D223" s="374">
        <f t="shared" si="117"/>
        <v>0.23188976377952755</v>
      </c>
      <c r="E223" s="373">
        <v>3.24</v>
      </c>
      <c r="F223" s="374">
        <f t="shared" si="118"/>
        <v>0.12755905511811025</v>
      </c>
      <c r="G223" s="373">
        <f t="shared" si="120"/>
        <v>2.997495790831735</v>
      </c>
      <c r="H223" s="375">
        <f t="shared" si="106"/>
        <v>0.11801164530833604</v>
      </c>
      <c r="I223" s="376" t="str">
        <f t="shared" si="121"/>
        <v>c</v>
      </c>
      <c r="J223" s="377">
        <f t="shared" si="109"/>
        <v>5.190189024972355</v>
      </c>
      <c r="K223" s="377">
        <v>7.71</v>
      </c>
      <c r="L223" s="373">
        <f t="shared" si="115"/>
        <v>4.5411899999999994</v>
      </c>
      <c r="M223" s="378">
        <f t="shared" si="119"/>
        <v>2.4980400000000005</v>
      </c>
      <c r="N223" s="379">
        <f t="shared" si="110"/>
        <v>207.69245890621434</v>
      </c>
      <c r="O223" s="380">
        <f t="shared" si="111"/>
        <v>80.93649600000002</v>
      </c>
      <c r="P223" s="381">
        <f t="shared" si="112"/>
        <v>159.56076299999998</v>
      </c>
      <c r="Q223" s="373">
        <f t="shared" si="116"/>
        <v>30.123276247320693</v>
      </c>
      <c r="R223" s="382">
        <f t="shared" si="116"/>
        <v>11.738858696834551</v>
      </c>
      <c r="S223" s="378">
        <f t="shared" si="116"/>
        <v>23.142356575655388</v>
      </c>
      <c r="T223" s="383">
        <f t="shared" si="113"/>
        <v>0.28305813304676669</v>
      </c>
      <c r="U223" s="383"/>
      <c r="V223" s="401">
        <f t="shared" si="114"/>
        <v>105.60309899999994</v>
      </c>
      <c r="W223" s="301">
        <f t="shared" si="122"/>
        <v>80.93649600000002</v>
      </c>
      <c r="X223" s="341"/>
      <c r="Y223" s="267" t="s">
        <v>39</v>
      </c>
      <c r="Z223" s="384">
        <v>214</v>
      </c>
    </row>
    <row r="224" spans="1:26" ht="10.5" customHeight="1">
      <c r="A224" s="64" t="s">
        <v>279</v>
      </c>
      <c r="B224" s="372"/>
      <c r="C224" s="373">
        <v>5.9</v>
      </c>
      <c r="D224" s="374">
        <f t="shared" si="117"/>
        <v>0.23228346456692917</v>
      </c>
      <c r="E224" s="373">
        <v>3.19</v>
      </c>
      <c r="F224" s="374">
        <f t="shared" si="118"/>
        <v>0.12559055118110238</v>
      </c>
      <c r="G224" s="373">
        <f t="shared" si="120"/>
        <v>2.956233494545363</v>
      </c>
      <c r="H224" s="375">
        <f t="shared" ref="H224:H255" si="123">G224/25.4</f>
        <v>0.11638714545454186</v>
      </c>
      <c r="I224" s="376" t="str">
        <f t="shared" si="121"/>
        <v>c</v>
      </c>
      <c r="J224" s="377">
        <f t="shared" si="109"/>
        <v>5.1307524666939415</v>
      </c>
      <c r="K224" s="377">
        <v>7.8</v>
      </c>
      <c r="L224" s="373">
        <f t="shared" si="115"/>
        <v>4.6020000000000003</v>
      </c>
      <c r="M224" s="378">
        <f t="shared" si="119"/>
        <v>2.4882</v>
      </c>
      <c r="N224" s="379">
        <f t="shared" si="110"/>
        <v>205.33204282099058</v>
      </c>
      <c r="O224" s="380">
        <f t="shared" si="111"/>
        <v>79.373580000000004</v>
      </c>
      <c r="P224" s="381">
        <f t="shared" si="112"/>
        <v>165.68656000000007</v>
      </c>
      <c r="Q224" s="373">
        <f t="shared" si="116"/>
        <v>29.780926476085511</v>
      </c>
      <c r="R224" s="382">
        <f t="shared" si="116"/>
        <v>11.51217665615142</v>
      </c>
      <c r="S224" s="378">
        <f t="shared" si="116"/>
        <v>24.030829254142656</v>
      </c>
      <c r="T224" s="383">
        <f t="shared" si="113"/>
        <v>0.29345333057290979</v>
      </c>
      <c r="U224" s="383"/>
      <c r="V224" s="401">
        <f t="shared" si="114"/>
        <v>112.77084000000002</v>
      </c>
      <c r="W224" s="301">
        <f t="shared" si="122"/>
        <v>79.37357999999999</v>
      </c>
      <c r="X224" s="341"/>
      <c r="Y224" s="267" t="s">
        <v>39</v>
      </c>
      <c r="Z224" s="384">
        <v>215</v>
      </c>
    </row>
    <row r="225" spans="1:26" ht="10.5" customHeight="1">
      <c r="A225" s="64" t="s">
        <v>280</v>
      </c>
      <c r="B225" s="372">
        <v>20</v>
      </c>
      <c r="C225" s="373">
        <v>5.86</v>
      </c>
      <c r="D225" s="374">
        <f t="shared" si="117"/>
        <v>0.23070866141732285</v>
      </c>
      <c r="E225" s="373">
        <v>2.79</v>
      </c>
      <c r="F225" s="374">
        <f t="shared" si="118"/>
        <v>0.10984251968503937</v>
      </c>
      <c r="G225" s="373">
        <f t="shared" si="120"/>
        <v>2.609445441721479</v>
      </c>
      <c r="H225" s="375">
        <f t="shared" si="123"/>
        <v>0.10273407250871965</v>
      </c>
      <c r="I225" s="376" t="str">
        <f t="shared" si="121"/>
        <v>c</v>
      </c>
      <c r="J225" s="377">
        <f t="shared" si="109"/>
        <v>4.5902701554256042</v>
      </c>
      <c r="K225" s="377">
        <v>7.84</v>
      </c>
      <c r="L225" s="373">
        <f t="shared" si="115"/>
        <v>4.5942400000000001</v>
      </c>
      <c r="M225" s="378">
        <f t="shared" si="119"/>
        <v>2.18736</v>
      </c>
      <c r="N225" s="379">
        <f t="shared" si="110"/>
        <v>165.19334798236144</v>
      </c>
      <c r="O225" s="380">
        <f t="shared" si="111"/>
        <v>61.027343999999999</v>
      </c>
      <c r="P225" s="381">
        <f t="shared" si="112"/>
        <v>187.85267199999998</v>
      </c>
      <c r="Q225" s="373">
        <f t="shared" si="116"/>
        <v>23.959294823214975</v>
      </c>
      <c r="R225" s="382">
        <f t="shared" si="116"/>
        <v>8.8512772761884033</v>
      </c>
      <c r="S225" s="378">
        <f t="shared" si="116"/>
        <v>27.245755393596575</v>
      </c>
      <c r="T225" s="383">
        <f t="shared" si="113"/>
        <v>0.35343714108188512</v>
      </c>
      <c r="U225" s="383"/>
      <c r="V225" s="401">
        <f t="shared" si="114"/>
        <v>147.16777600000003</v>
      </c>
      <c r="W225" s="301">
        <f t="shared" si="122"/>
        <v>61.027343999999999</v>
      </c>
      <c r="X225" s="341"/>
      <c r="Y225" s="267" t="s">
        <v>39</v>
      </c>
      <c r="Z225" s="384">
        <v>216</v>
      </c>
    </row>
    <row r="226" spans="1:26" ht="10.5" customHeight="1">
      <c r="A226" s="64" t="s">
        <v>281</v>
      </c>
      <c r="B226" s="372">
        <v>20</v>
      </c>
      <c r="C226" s="373">
        <v>5.88</v>
      </c>
      <c r="D226" s="374">
        <f t="shared" si="117"/>
        <v>0.23149606299212599</v>
      </c>
      <c r="E226" s="373">
        <v>3.18</v>
      </c>
      <c r="F226" s="374">
        <f t="shared" si="118"/>
        <v>0.12519685039370079</v>
      </c>
      <c r="G226" s="373">
        <f t="shared" si="120"/>
        <v>2.9468952890304965</v>
      </c>
      <c r="H226" s="375">
        <f t="shared" si="123"/>
        <v>0.11601949956812979</v>
      </c>
      <c r="I226" s="376" t="str">
        <f t="shared" si="121"/>
        <v>c</v>
      </c>
      <c r="J226" s="377">
        <f t="shared" si="109"/>
        <v>5.1143731497840257</v>
      </c>
      <c r="K226" s="377">
        <v>7.82</v>
      </c>
      <c r="L226" s="373">
        <f t="shared" si="115"/>
        <v>4.59816</v>
      </c>
      <c r="M226" s="378">
        <f t="shared" si="119"/>
        <v>2.4867600000000003</v>
      </c>
      <c r="N226" s="379">
        <f t="shared" si="110"/>
        <v>204.54627543311256</v>
      </c>
      <c r="O226" s="380">
        <f t="shared" si="111"/>
        <v>79.078968000000003</v>
      </c>
      <c r="P226" s="381">
        <f t="shared" si="112"/>
        <v>164.93318399999998</v>
      </c>
      <c r="Q226" s="373">
        <f t="shared" si="116"/>
        <v>29.666960431213976</v>
      </c>
      <c r="R226" s="382">
        <f t="shared" si="116"/>
        <v>11.469446752964211</v>
      </c>
      <c r="S226" s="378">
        <f t="shared" si="116"/>
        <v>23.921561187860327</v>
      </c>
      <c r="T226" s="383">
        <f t="shared" si="113"/>
        <v>0.29330389992641648</v>
      </c>
      <c r="U226" s="383"/>
      <c r="V226" s="401">
        <f t="shared" si="114"/>
        <v>112.21387199999997</v>
      </c>
      <c r="W226" s="301">
        <f t="shared" si="122"/>
        <v>79.078968000000017</v>
      </c>
      <c r="X226" s="341"/>
      <c r="Y226" s="267" t="s">
        <v>39</v>
      </c>
      <c r="Z226" s="384">
        <v>217</v>
      </c>
    </row>
    <row r="227" spans="1:26" ht="10.5" customHeight="1">
      <c r="A227" s="64" t="s">
        <v>282</v>
      </c>
      <c r="B227" s="372">
        <v>20</v>
      </c>
      <c r="C227" s="373">
        <v>5.87</v>
      </c>
      <c r="D227" s="374">
        <f t="shared" si="117"/>
        <v>0.23110236220472444</v>
      </c>
      <c r="E227" s="373">
        <v>3.2</v>
      </c>
      <c r="F227" s="374">
        <f t="shared" si="118"/>
        <v>0.12598425196850396</v>
      </c>
      <c r="G227" s="373">
        <f t="shared" si="120"/>
        <v>2.9631603042427019</v>
      </c>
      <c r="H227" s="375">
        <f t="shared" si="123"/>
        <v>0.11665985449774417</v>
      </c>
      <c r="I227" s="376" t="str">
        <f t="shared" si="121"/>
        <v>c</v>
      </c>
      <c r="J227" s="377">
        <f t="shared" si="109"/>
        <v>5.1371261537763537</v>
      </c>
      <c r="K227" s="377">
        <v>7.81</v>
      </c>
      <c r="L227" s="373">
        <f t="shared" si="115"/>
        <v>4.5844699999999996</v>
      </c>
      <c r="M227" s="378">
        <f t="shared" si="119"/>
        <v>2.4992000000000001</v>
      </c>
      <c r="N227" s="379">
        <f t="shared" si="110"/>
        <v>206.10640858573979</v>
      </c>
      <c r="O227" s="380">
        <f t="shared" si="111"/>
        <v>79.974400000000017</v>
      </c>
      <c r="P227" s="381">
        <f t="shared" si="112"/>
        <v>162.47585566666672</v>
      </c>
      <c r="Q227" s="373">
        <f t="shared" si="116"/>
        <v>29.893238853582766</v>
      </c>
      <c r="R227" s="382">
        <f t="shared" si="116"/>
        <v>11.599318321911602</v>
      </c>
      <c r="S227" s="378">
        <f t="shared" si="116"/>
        <v>23.565155468532829</v>
      </c>
      <c r="T227" s="383">
        <f t="shared" si="113"/>
        <v>0.28857739842837027</v>
      </c>
      <c r="U227" s="383"/>
      <c r="V227" s="401">
        <f t="shared" si="114"/>
        <v>109.159589</v>
      </c>
      <c r="W227" s="301">
        <f t="shared" si="122"/>
        <v>79.974400000000003</v>
      </c>
      <c r="X227" s="341"/>
      <c r="Y227" s="267" t="s">
        <v>39</v>
      </c>
      <c r="Z227" s="384">
        <v>218</v>
      </c>
    </row>
    <row r="228" spans="1:26" ht="10.5" customHeight="1">
      <c r="A228" s="64" t="s">
        <v>283</v>
      </c>
      <c r="B228" s="372">
        <v>20</v>
      </c>
      <c r="C228" s="373">
        <v>5.83</v>
      </c>
      <c r="D228" s="374">
        <f t="shared" si="117"/>
        <v>0.22952755905511812</v>
      </c>
      <c r="E228" s="373">
        <v>2.77</v>
      </c>
      <c r="F228" s="374">
        <f t="shared" si="118"/>
        <v>0.10905511811023623</v>
      </c>
      <c r="G228" s="373">
        <f t="shared" si="120"/>
        <v>2.5910340390964026</v>
      </c>
      <c r="H228" s="375">
        <f t="shared" si="123"/>
        <v>0.10200921413765365</v>
      </c>
      <c r="I228" s="376" t="str">
        <f t="shared" si="121"/>
        <v>c</v>
      </c>
      <c r="J228" s="377">
        <f t="shared" si="109"/>
        <v>4.558676223399587</v>
      </c>
      <c r="K228" s="377">
        <v>7.8</v>
      </c>
      <c r="L228" s="373">
        <f t="shared" si="115"/>
        <v>4.5473999999999997</v>
      </c>
      <c r="M228" s="378">
        <f t="shared" si="119"/>
        <v>2.1605999999999996</v>
      </c>
      <c r="N228" s="379">
        <f t="shared" si="110"/>
        <v>162.09592549635207</v>
      </c>
      <c r="O228" s="380">
        <f t="shared" si="111"/>
        <v>59.848620000000004</v>
      </c>
      <c r="P228" s="381">
        <f t="shared" si="112"/>
        <v>185.31525999999999</v>
      </c>
      <c r="Q228" s="373">
        <f t="shared" si="116"/>
        <v>23.510051197846487</v>
      </c>
      <c r="R228" s="382">
        <f t="shared" si="116"/>
        <v>8.6803176329816161</v>
      </c>
      <c r="S228" s="378">
        <f t="shared" si="116"/>
        <v>26.87773450814025</v>
      </c>
      <c r="T228" s="383">
        <f t="shared" si="113"/>
        <v>0.35421606627146979</v>
      </c>
      <c r="U228" s="383"/>
      <c r="V228" s="401">
        <f t="shared" si="114"/>
        <v>145.41618</v>
      </c>
      <c r="W228" s="301">
        <f t="shared" si="122"/>
        <v>59.848619999999997</v>
      </c>
      <c r="X228" s="341"/>
      <c r="Y228" s="267" t="s">
        <v>39</v>
      </c>
      <c r="Z228" s="384">
        <v>219</v>
      </c>
    </row>
    <row r="229" spans="1:26" ht="10.5" customHeight="1">
      <c r="A229" s="64" t="s">
        <v>284</v>
      </c>
      <c r="B229" s="372">
        <v>20</v>
      </c>
      <c r="C229" s="373">
        <v>5.85</v>
      </c>
      <c r="D229" s="374">
        <f t="shared" si="117"/>
        <v>0.23031496062992127</v>
      </c>
      <c r="E229" s="373">
        <v>3.24</v>
      </c>
      <c r="F229" s="374">
        <f t="shared" si="118"/>
        <v>0.12755905511811025</v>
      </c>
      <c r="G229" s="373">
        <v>2.89</v>
      </c>
      <c r="H229" s="375">
        <f t="shared" si="123"/>
        <v>0.11377952755905513</v>
      </c>
      <c r="I229" s="376"/>
      <c r="J229" s="377">
        <f t="shared" si="109"/>
        <v>5.1814966642662874</v>
      </c>
      <c r="K229" s="377">
        <v>7.8</v>
      </c>
      <c r="L229" s="373">
        <f t="shared" si="115"/>
        <v>4.5629999999999997</v>
      </c>
      <c r="M229" s="378">
        <f t="shared" si="119"/>
        <v>2.5272000000000001</v>
      </c>
      <c r="N229" s="379">
        <f t="shared" si="110"/>
        <v>209.41367991806078</v>
      </c>
      <c r="O229" s="380">
        <f t="shared" si="111"/>
        <v>81.881280000000018</v>
      </c>
      <c r="P229" s="381">
        <f t="shared" si="112"/>
        <v>157.76045999999999</v>
      </c>
      <c r="Q229" s="373">
        <f t="shared" si="116"/>
        <v>30.372918513080354</v>
      </c>
      <c r="R229" s="382">
        <f t="shared" si="116"/>
        <v>11.875888175785926</v>
      </c>
      <c r="S229" s="378">
        <f t="shared" si="116"/>
        <v>22.881244425106058</v>
      </c>
      <c r="T229" s="383">
        <f t="shared" si="113"/>
        <v>0.27876408330488217</v>
      </c>
      <c r="U229" s="383"/>
      <c r="V229" s="401">
        <f t="shared" si="114"/>
        <v>103.17293999999994</v>
      </c>
      <c r="W229" s="301">
        <f t="shared" si="122"/>
        <v>81.881280000000018</v>
      </c>
      <c r="X229" s="341"/>
      <c r="Y229" s="267" t="s">
        <v>39</v>
      </c>
      <c r="Z229" s="384">
        <v>220</v>
      </c>
    </row>
    <row r="230" spans="1:26" ht="10.5" customHeight="1">
      <c r="A230" s="64" t="s">
        <v>285</v>
      </c>
      <c r="B230" s="372"/>
      <c r="C230" s="373">
        <v>5.77</v>
      </c>
      <c r="D230" s="374">
        <f t="shared" si="117"/>
        <v>0.22716535433070867</v>
      </c>
      <c r="E230" s="373">
        <v>3.1</v>
      </c>
      <c r="F230" s="374">
        <f t="shared" si="118"/>
        <v>0.12204724409448819</v>
      </c>
      <c r="G230" s="373">
        <f t="shared" ref="G230:G245" si="124">IF(T230=0,0,(0.87+1.12*T230)*E230/(1+T230))</f>
        <v>2.8745183638325682</v>
      </c>
      <c r="H230" s="375">
        <f t="shared" si="123"/>
        <v>0.11317001432411687</v>
      </c>
      <c r="I230" s="376" t="s">
        <v>286</v>
      </c>
      <c r="J230" s="377">
        <f t="shared" si="109"/>
        <v>4.9930424930399342</v>
      </c>
      <c r="K230" s="377">
        <v>7.8</v>
      </c>
      <c r="L230" s="373">
        <f t="shared" si="115"/>
        <v>4.5005999999999995</v>
      </c>
      <c r="M230" s="378">
        <f t="shared" si="119"/>
        <v>2.4180000000000001</v>
      </c>
      <c r="N230" s="379">
        <f t="shared" si="110"/>
        <v>194.45769203095901</v>
      </c>
      <c r="O230" s="380">
        <f t="shared" si="111"/>
        <v>74.958000000000013</v>
      </c>
      <c r="P230" s="381">
        <f t="shared" si="112"/>
        <v>159.74061999999998</v>
      </c>
      <c r="Q230" s="373">
        <f t="shared" ref="Q230:S249" si="125">N230/6.89475</f>
        <v>28.203733569884189</v>
      </c>
      <c r="R230" s="382">
        <f t="shared" si="125"/>
        <v>10.871750244751443</v>
      </c>
      <c r="S230" s="378">
        <f t="shared" si="125"/>
        <v>23.168442655643783</v>
      </c>
      <c r="T230" s="383">
        <f t="shared" si="113"/>
        <v>0.29711099569731747</v>
      </c>
      <c r="U230" s="383"/>
      <c r="V230" s="401">
        <f t="shared" si="114"/>
        <v>109.76861999999994</v>
      </c>
      <c r="W230" s="301">
        <f t="shared" si="122"/>
        <v>74.957999999999998</v>
      </c>
      <c r="X230" s="341"/>
      <c r="Y230" s="267" t="s">
        <v>189</v>
      </c>
      <c r="Z230" s="384">
        <v>221</v>
      </c>
    </row>
    <row r="231" spans="1:26" ht="10.5" customHeight="1">
      <c r="A231" s="64" t="s">
        <v>287</v>
      </c>
      <c r="B231" s="372"/>
      <c r="C231" s="373">
        <v>1.35</v>
      </c>
      <c r="D231" s="374">
        <f t="shared" si="117"/>
        <v>5.3149606299212608E-2</v>
      </c>
      <c r="E231" s="373"/>
      <c r="F231" s="374">
        <f t="shared" si="118"/>
        <v>0</v>
      </c>
      <c r="G231" s="373">
        <f t="shared" si="124"/>
        <v>0</v>
      </c>
      <c r="H231" s="375">
        <f t="shared" si="123"/>
        <v>0</v>
      </c>
      <c r="I231" s="376" t="str">
        <f t="shared" ref="I231:I238" si="126">IF(G231=0,"","c")</f>
        <v/>
      </c>
      <c r="J231" s="377">
        <f t="shared" si="109"/>
        <v>0</v>
      </c>
      <c r="K231" s="377">
        <v>2</v>
      </c>
      <c r="L231" s="373">
        <f t="shared" si="115"/>
        <v>0.27</v>
      </c>
      <c r="M231" s="378">
        <f t="shared" si="119"/>
        <v>0</v>
      </c>
      <c r="N231" s="379">
        <f t="shared" si="110"/>
        <v>0</v>
      </c>
      <c r="O231" s="380">
        <f t="shared" si="111"/>
        <v>0</v>
      </c>
      <c r="P231" s="381">
        <f t="shared" si="112"/>
        <v>0</v>
      </c>
      <c r="Q231" s="373">
        <f t="shared" si="125"/>
        <v>0</v>
      </c>
      <c r="R231" s="382">
        <f t="shared" si="125"/>
        <v>0</v>
      </c>
      <c r="S231" s="378">
        <f t="shared" si="125"/>
        <v>0</v>
      </c>
      <c r="T231" s="383">
        <f t="shared" si="113"/>
        <v>0</v>
      </c>
      <c r="U231" s="383"/>
      <c r="V231" s="401">
        <f t="shared" si="114"/>
        <v>3.6450000000000005</v>
      </c>
      <c r="W231" s="301">
        <f t="shared" si="122"/>
        <v>0</v>
      </c>
      <c r="X231" s="385"/>
      <c r="Y231" s="267" t="s">
        <v>32</v>
      </c>
      <c r="Z231" s="384">
        <v>222</v>
      </c>
    </row>
    <row r="232" spans="1:26" ht="10.5" customHeight="1">
      <c r="A232" s="64" t="s">
        <v>288</v>
      </c>
      <c r="B232" s="372">
        <v>115</v>
      </c>
      <c r="C232" s="373">
        <v>1.35</v>
      </c>
      <c r="D232" s="374">
        <f t="shared" si="117"/>
        <v>5.3149606299212608E-2</v>
      </c>
      <c r="E232" s="373"/>
      <c r="F232" s="374">
        <f t="shared" si="118"/>
        <v>0</v>
      </c>
      <c r="G232" s="373">
        <f t="shared" si="124"/>
        <v>0</v>
      </c>
      <c r="H232" s="375">
        <f t="shared" si="123"/>
        <v>0</v>
      </c>
      <c r="I232" s="376" t="str">
        <f t="shared" si="126"/>
        <v/>
      </c>
      <c r="J232" s="377">
        <f t="shared" si="109"/>
        <v>0</v>
      </c>
      <c r="K232" s="377">
        <v>1.8029999999999999</v>
      </c>
      <c r="L232" s="373">
        <f t="shared" si="115"/>
        <v>0.24340500000000001</v>
      </c>
      <c r="M232" s="378">
        <f t="shared" si="119"/>
        <v>0</v>
      </c>
      <c r="N232" s="379">
        <f t="shared" si="110"/>
        <v>0</v>
      </c>
      <c r="O232" s="380">
        <f t="shared" si="111"/>
        <v>0</v>
      </c>
      <c r="P232" s="381">
        <f t="shared" si="112"/>
        <v>0</v>
      </c>
      <c r="Q232" s="373">
        <f t="shared" si="125"/>
        <v>0</v>
      </c>
      <c r="R232" s="382">
        <f t="shared" si="125"/>
        <v>0</v>
      </c>
      <c r="S232" s="378">
        <f t="shared" si="125"/>
        <v>0</v>
      </c>
      <c r="T232" s="383">
        <f t="shared" si="113"/>
        <v>0</v>
      </c>
      <c r="U232" s="383"/>
      <c r="V232" s="401">
        <f t="shared" si="114"/>
        <v>3.2859675000000004</v>
      </c>
      <c r="W232" s="301">
        <f t="shared" si="122"/>
        <v>0</v>
      </c>
      <c r="X232" s="341"/>
      <c r="Y232" s="267" t="s">
        <v>32</v>
      </c>
      <c r="Z232" s="384">
        <v>223</v>
      </c>
    </row>
    <row r="233" spans="1:26" ht="10.5" customHeight="1">
      <c r="A233" s="64" t="s">
        <v>289</v>
      </c>
      <c r="B233" s="372">
        <v>20</v>
      </c>
      <c r="C233" s="373">
        <v>4.46</v>
      </c>
      <c r="D233" s="374">
        <f t="shared" si="117"/>
        <v>0.17559055118110237</v>
      </c>
      <c r="E233" s="373"/>
      <c r="F233" s="374"/>
      <c r="G233" s="373">
        <f t="shared" si="124"/>
        <v>0</v>
      </c>
      <c r="H233" s="375">
        <f t="shared" si="123"/>
        <v>0</v>
      </c>
      <c r="I233" s="376" t="str">
        <f t="shared" si="126"/>
        <v/>
      </c>
      <c r="J233" s="377">
        <f t="shared" si="109"/>
        <v>0</v>
      </c>
      <c r="K233" s="377"/>
      <c r="L233" s="373"/>
      <c r="M233" s="378"/>
      <c r="N233" s="379">
        <f t="shared" si="110"/>
        <v>0</v>
      </c>
      <c r="O233" s="380">
        <f t="shared" si="111"/>
        <v>0</v>
      </c>
      <c r="P233" s="381">
        <f t="shared" si="112"/>
        <v>0</v>
      </c>
      <c r="Q233" s="373">
        <f t="shared" si="125"/>
        <v>0</v>
      </c>
      <c r="R233" s="382">
        <f t="shared" si="125"/>
        <v>0</v>
      </c>
      <c r="S233" s="378">
        <f t="shared" si="125"/>
        <v>0</v>
      </c>
      <c r="T233" s="383">
        <f t="shared" si="113"/>
        <v>0</v>
      </c>
      <c r="U233" s="383"/>
      <c r="V233" s="401">
        <f t="shared" si="114"/>
        <v>0</v>
      </c>
      <c r="W233" s="301">
        <f t="shared" si="122"/>
        <v>0</v>
      </c>
      <c r="X233" s="341"/>
      <c r="Y233" s="267" t="s">
        <v>32</v>
      </c>
      <c r="Z233" s="384">
        <v>224</v>
      </c>
    </row>
    <row r="234" spans="1:26" ht="10.5" customHeight="1">
      <c r="A234" s="64" t="s">
        <v>290</v>
      </c>
      <c r="B234" s="372"/>
      <c r="C234" s="373">
        <v>4.0999999999999996</v>
      </c>
      <c r="D234" s="374">
        <f t="shared" si="117"/>
        <v>0.16141732283464566</v>
      </c>
      <c r="E234" s="373">
        <v>2.9</v>
      </c>
      <c r="F234" s="374">
        <f t="shared" ref="F234:F262" si="127">E234/25.4</f>
        <v>0.1141732283464567</v>
      </c>
      <c r="G234" s="373">
        <f t="shared" si="124"/>
        <v>2.5225681953543777</v>
      </c>
      <c r="H234" s="375">
        <f t="shared" si="123"/>
        <v>9.9313708478518808E-2</v>
      </c>
      <c r="I234" s="376" t="str">
        <f t="shared" si="126"/>
        <v>c</v>
      </c>
      <c r="J234" s="377">
        <f t="shared" si="109"/>
        <v>4.09999854819951</v>
      </c>
      <c r="K234" s="377">
        <v>16.600000000000001</v>
      </c>
      <c r="L234" s="373">
        <f t="shared" ref="L234:L262" si="128">C234*K234/10</f>
        <v>6.806</v>
      </c>
      <c r="M234" s="378">
        <f t="shared" ref="M234:M262" si="129">E234*K234/10</f>
        <v>4.8140000000000001</v>
      </c>
      <c r="N234" s="379">
        <f t="shared" si="110"/>
        <v>279.04580238095241</v>
      </c>
      <c r="O234" s="380">
        <f t="shared" si="111"/>
        <v>139.60600000000002</v>
      </c>
      <c r="P234" s="381">
        <f t="shared" si="112"/>
        <v>92.904666666666628</v>
      </c>
      <c r="Q234" s="373">
        <f t="shared" si="125"/>
        <v>40.472214711331432</v>
      </c>
      <c r="R234" s="382">
        <f t="shared" si="125"/>
        <v>20.248159831756048</v>
      </c>
      <c r="S234" s="378">
        <f t="shared" si="125"/>
        <v>13.474696931239947</v>
      </c>
      <c r="T234" s="383">
        <f t="shared" si="113"/>
        <v>-5.9523809523827473E-4</v>
      </c>
      <c r="U234" s="383"/>
      <c r="V234" s="401">
        <f t="shared" si="114"/>
        <v>-0.16600000000002596</v>
      </c>
      <c r="W234" s="301">
        <f t="shared" si="122"/>
        <v>139.60599999999999</v>
      </c>
      <c r="X234" s="385" t="s">
        <v>7</v>
      </c>
      <c r="Y234" s="267" t="s">
        <v>32</v>
      </c>
      <c r="Z234" s="384">
        <v>225</v>
      </c>
    </row>
    <row r="235" spans="1:26" ht="10.5" customHeight="1">
      <c r="A235" s="64" t="s">
        <v>291</v>
      </c>
      <c r="B235" s="372">
        <v>20</v>
      </c>
      <c r="C235" s="373">
        <v>4.0999999999999996</v>
      </c>
      <c r="D235" s="374">
        <f t="shared" si="117"/>
        <v>0.16141732283464566</v>
      </c>
      <c r="E235" s="373">
        <v>2.09</v>
      </c>
      <c r="F235" s="374">
        <f t="shared" si="127"/>
        <v>8.2283464566929129E-2</v>
      </c>
      <c r="G235" s="373">
        <f t="shared" si="124"/>
        <v>1.9462996267932129</v>
      </c>
      <c r="H235" s="375">
        <f t="shared" si="123"/>
        <v>7.6625969558787907E-2</v>
      </c>
      <c r="I235" s="376" t="str">
        <f t="shared" si="126"/>
        <v>c</v>
      </c>
      <c r="J235" s="377">
        <f t="shared" si="109"/>
        <v>3.4015802566794968</v>
      </c>
      <c r="K235" s="377">
        <v>16.600000000000001</v>
      </c>
      <c r="L235" s="373">
        <f t="shared" si="128"/>
        <v>6.806</v>
      </c>
      <c r="M235" s="378">
        <f t="shared" si="129"/>
        <v>3.4694000000000003</v>
      </c>
      <c r="N235" s="379">
        <f t="shared" si="110"/>
        <v>192.07442082768708</v>
      </c>
      <c r="O235" s="380">
        <f t="shared" si="111"/>
        <v>72.510459999999995</v>
      </c>
      <c r="P235" s="381">
        <f t="shared" si="112"/>
        <v>182.36538666666667</v>
      </c>
      <c r="Q235" s="373">
        <f t="shared" si="125"/>
        <v>27.858068940525339</v>
      </c>
      <c r="R235" s="382">
        <f t="shared" si="125"/>
        <v>10.516764204648464</v>
      </c>
      <c r="S235" s="378">
        <f t="shared" si="125"/>
        <v>26.449891100716727</v>
      </c>
      <c r="T235" s="383">
        <f t="shared" si="113"/>
        <v>0.324460090500647</v>
      </c>
      <c r="U235" s="383"/>
      <c r="V235" s="401">
        <f t="shared" si="114"/>
        <v>134.02508</v>
      </c>
      <c r="W235" s="301">
        <f t="shared" si="122"/>
        <v>72.510459999999995</v>
      </c>
      <c r="X235" s="341"/>
      <c r="Y235" s="267" t="s">
        <v>39</v>
      </c>
      <c r="Z235" s="384">
        <v>226</v>
      </c>
    </row>
    <row r="236" spans="1:26" ht="10.5" customHeight="1">
      <c r="A236" s="64" t="s">
        <v>292</v>
      </c>
      <c r="B236" s="372"/>
      <c r="C236" s="373">
        <v>4.1360000000000001</v>
      </c>
      <c r="D236" s="374">
        <f t="shared" si="117"/>
        <v>0.16283464566929134</v>
      </c>
      <c r="E236" s="373">
        <v>2.0670000000000002</v>
      </c>
      <c r="F236" s="374">
        <f t="shared" si="127"/>
        <v>8.1377952755905522E-2</v>
      </c>
      <c r="G236" s="373">
        <f t="shared" si="124"/>
        <v>1.927539924495024</v>
      </c>
      <c r="H236" s="375">
        <f t="shared" si="123"/>
        <v>7.5887398602166298E-2</v>
      </c>
      <c r="I236" s="376" t="str">
        <f t="shared" si="126"/>
        <v>c</v>
      </c>
      <c r="J236" s="377">
        <f t="shared" si="109"/>
        <v>3.3756687351274306</v>
      </c>
      <c r="K236" s="377">
        <v>16.693000000000001</v>
      </c>
      <c r="L236" s="373">
        <f t="shared" si="128"/>
        <v>6.9042247999999997</v>
      </c>
      <c r="M236" s="378">
        <f t="shared" si="129"/>
        <v>3.4504431000000002</v>
      </c>
      <c r="N236" s="379">
        <f t="shared" si="110"/>
        <v>190.21906215972581</v>
      </c>
      <c r="O236" s="380">
        <f t="shared" si="111"/>
        <v>71.320658877000028</v>
      </c>
      <c r="P236" s="381">
        <f t="shared" si="112"/>
        <v>190.46452589200001</v>
      </c>
      <c r="Q236" s="373">
        <f t="shared" si="125"/>
        <v>27.588971631999101</v>
      </c>
      <c r="R236" s="382">
        <f t="shared" si="125"/>
        <v>10.344197958881761</v>
      </c>
      <c r="S236" s="378">
        <f t="shared" si="125"/>
        <v>27.624573174081728</v>
      </c>
      <c r="T236" s="383">
        <f t="shared" si="113"/>
        <v>0.33354812725285249</v>
      </c>
      <c r="U236" s="383"/>
      <c r="V236" s="401">
        <f t="shared" si="114"/>
        <v>142.91741997399998</v>
      </c>
      <c r="W236" s="301">
        <f t="shared" si="122"/>
        <v>71.320658877000014</v>
      </c>
      <c r="X236" s="341"/>
      <c r="Y236" s="267" t="s">
        <v>37</v>
      </c>
      <c r="Z236" s="384">
        <v>227</v>
      </c>
    </row>
    <row r="237" spans="1:26" ht="10.5" customHeight="1">
      <c r="A237" s="64" t="s">
        <v>293</v>
      </c>
      <c r="B237" s="372"/>
      <c r="C237" s="373">
        <v>4.1360000000000001</v>
      </c>
      <c r="D237" s="374">
        <f t="shared" si="117"/>
        <v>0.16283464566929134</v>
      </c>
      <c r="E237" s="373">
        <v>2.0779999999999998</v>
      </c>
      <c r="F237" s="374">
        <f t="shared" si="127"/>
        <v>8.1811023622047244E-2</v>
      </c>
      <c r="G237" s="373">
        <f t="shared" si="124"/>
        <v>1.9371023929026427</v>
      </c>
      <c r="H237" s="375">
        <f t="shared" si="123"/>
        <v>7.6263873736324525E-2</v>
      </c>
      <c r="I237" s="376" t="str">
        <f t="shared" si="126"/>
        <v>c</v>
      </c>
      <c r="J237" s="377">
        <f t="shared" si="109"/>
        <v>3.3906083588597182</v>
      </c>
      <c r="K237" s="377">
        <v>16.693000000000001</v>
      </c>
      <c r="L237" s="373">
        <f t="shared" si="128"/>
        <v>6.9042247999999997</v>
      </c>
      <c r="M237" s="378">
        <f t="shared" si="129"/>
        <v>3.4688053999999999</v>
      </c>
      <c r="N237" s="379">
        <f t="shared" si="110"/>
        <v>191.90648464562668</v>
      </c>
      <c r="O237" s="380">
        <f t="shared" si="111"/>
        <v>72.081776211999994</v>
      </c>
      <c r="P237" s="381">
        <f t="shared" si="112"/>
        <v>189.44970277866673</v>
      </c>
      <c r="Q237" s="373">
        <f t="shared" si="125"/>
        <v>27.833711830831671</v>
      </c>
      <c r="R237" s="382">
        <f t="shared" si="125"/>
        <v>10.454588812067151</v>
      </c>
      <c r="S237" s="378">
        <f t="shared" si="125"/>
        <v>27.477385369834543</v>
      </c>
      <c r="T237" s="383">
        <f t="shared" si="113"/>
        <v>0.33117200165274635</v>
      </c>
      <c r="U237" s="383"/>
      <c r="V237" s="401">
        <f t="shared" si="114"/>
        <v>141.39518530400005</v>
      </c>
      <c r="W237" s="301">
        <f t="shared" si="122"/>
        <v>72.081776211999994</v>
      </c>
      <c r="X237" s="341"/>
      <c r="Y237" s="267" t="s">
        <v>37</v>
      </c>
      <c r="Z237" s="384">
        <v>228</v>
      </c>
    </row>
    <row r="238" spans="1:26" ht="10.5" customHeight="1">
      <c r="A238" s="64" t="s">
        <v>294</v>
      </c>
      <c r="B238" s="372"/>
      <c r="C238" s="373">
        <v>2.63</v>
      </c>
      <c r="D238" s="374">
        <f t="shared" si="117"/>
        <v>0.10354330708661418</v>
      </c>
      <c r="E238" s="373"/>
      <c r="F238" s="374">
        <f t="shared" si="127"/>
        <v>0</v>
      </c>
      <c r="G238" s="373">
        <f t="shared" si="124"/>
        <v>0</v>
      </c>
      <c r="H238" s="375">
        <f t="shared" si="123"/>
        <v>0</v>
      </c>
      <c r="I238" s="376" t="str">
        <f t="shared" si="126"/>
        <v/>
      </c>
      <c r="J238" s="377">
        <f t="shared" si="109"/>
        <v>0</v>
      </c>
      <c r="K238" s="377">
        <v>1.2</v>
      </c>
      <c r="L238" s="373">
        <f t="shared" si="128"/>
        <v>0.31559999999999999</v>
      </c>
      <c r="M238" s="378">
        <f t="shared" si="129"/>
        <v>0</v>
      </c>
      <c r="N238" s="379">
        <f t="shared" si="110"/>
        <v>0</v>
      </c>
      <c r="O238" s="380">
        <f t="shared" si="111"/>
        <v>0</v>
      </c>
      <c r="P238" s="381">
        <f t="shared" si="112"/>
        <v>0</v>
      </c>
      <c r="Q238" s="373">
        <f t="shared" si="125"/>
        <v>0</v>
      </c>
      <c r="R238" s="382">
        <f t="shared" si="125"/>
        <v>0</v>
      </c>
      <c r="S238" s="378">
        <f t="shared" si="125"/>
        <v>0</v>
      </c>
      <c r="T238" s="383">
        <f t="shared" si="113"/>
        <v>0</v>
      </c>
      <c r="U238" s="383"/>
      <c r="V238" s="401">
        <f t="shared" si="114"/>
        <v>8.300279999999999</v>
      </c>
      <c r="W238" s="301">
        <f t="shared" si="122"/>
        <v>0</v>
      </c>
      <c r="X238" s="385" t="s">
        <v>295</v>
      </c>
      <c r="Y238" s="267" t="s">
        <v>35</v>
      </c>
      <c r="Z238" s="384">
        <v>229</v>
      </c>
    </row>
    <row r="239" spans="1:26" ht="10.5" customHeight="1">
      <c r="A239" s="64" t="s">
        <v>296</v>
      </c>
      <c r="B239" s="372">
        <v>302</v>
      </c>
      <c r="C239" s="373">
        <v>1.62</v>
      </c>
      <c r="D239" s="374">
        <f t="shared" si="117"/>
        <v>6.3779527559055124E-2</v>
      </c>
      <c r="E239" s="373"/>
      <c r="F239" s="374">
        <f t="shared" si="127"/>
        <v>0</v>
      </c>
      <c r="G239" s="373">
        <f t="shared" si="124"/>
        <v>0</v>
      </c>
      <c r="H239" s="375">
        <f t="shared" si="123"/>
        <v>0</v>
      </c>
      <c r="I239" s="376"/>
      <c r="J239" s="377">
        <f t="shared" si="109"/>
        <v>0</v>
      </c>
      <c r="K239" s="377">
        <v>11.9</v>
      </c>
      <c r="L239" s="373">
        <f t="shared" si="128"/>
        <v>1.9278000000000002</v>
      </c>
      <c r="M239" s="378">
        <f t="shared" si="129"/>
        <v>0</v>
      </c>
      <c r="N239" s="379">
        <f t="shared" si="110"/>
        <v>0</v>
      </c>
      <c r="O239" s="380">
        <f t="shared" si="111"/>
        <v>0</v>
      </c>
      <c r="P239" s="381">
        <f t="shared" si="112"/>
        <v>0</v>
      </c>
      <c r="Q239" s="373">
        <f t="shared" si="125"/>
        <v>0</v>
      </c>
      <c r="R239" s="382">
        <f t="shared" si="125"/>
        <v>0</v>
      </c>
      <c r="S239" s="378">
        <f t="shared" si="125"/>
        <v>0</v>
      </c>
      <c r="T239" s="383">
        <f t="shared" si="113"/>
        <v>0</v>
      </c>
      <c r="U239" s="383"/>
      <c r="V239" s="401">
        <f t="shared" si="114"/>
        <v>31.230360000000008</v>
      </c>
      <c r="W239" s="301">
        <f t="shared" si="122"/>
        <v>0</v>
      </c>
      <c r="X239" s="341"/>
      <c r="Y239" s="267" t="s">
        <v>32</v>
      </c>
      <c r="Z239" s="384">
        <v>230</v>
      </c>
    </row>
    <row r="240" spans="1:26" ht="10.5" customHeight="1">
      <c r="A240" s="64" t="s">
        <v>297</v>
      </c>
      <c r="B240" s="372"/>
      <c r="C240" s="373">
        <v>2.4</v>
      </c>
      <c r="D240" s="374">
        <f t="shared" si="117"/>
        <v>9.4488188976377951E-2</v>
      </c>
      <c r="E240" s="373">
        <v>1.56</v>
      </c>
      <c r="F240" s="374">
        <f t="shared" si="127"/>
        <v>6.1417322834645675E-2</v>
      </c>
      <c r="G240" s="373">
        <f t="shared" si="124"/>
        <v>1.4033450381679391</v>
      </c>
      <c r="H240" s="375">
        <f t="shared" si="123"/>
        <v>5.5249804652281069E-2</v>
      </c>
      <c r="I240" s="376" t="str">
        <f t="shared" ref="I240:I245" si="130">IF(G240=0,"","c")</f>
        <v>c</v>
      </c>
      <c r="J240" s="377">
        <f t="shared" si="109"/>
        <v>2.3495476215591005</v>
      </c>
      <c r="K240" s="377">
        <v>11.3</v>
      </c>
      <c r="L240" s="373">
        <f t="shared" si="128"/>
        <v>2.7120000000000002</v>
      </c>
      <c r="M240" s="378">
        <f t="shared" si="129"/>
        <v>1.7627999999999999</v>
      </c>
      <c r="N240" s="379">
        <f t="shared" si="110"/>
        <v>62.380226493506505</v>
      </c>
      <c r="O240" s="380">
        <f t="shared" si="111"/>
        <v>27.499680000000005</v>
      </c>
      <c r="P240" s="381">
        <f t="shared" si="112"/>
        <v>28.421759999999999</v>
      </c>
      <c r="Q240" s="373">
        <f t="shared" si="125"/>
        <v>9.0474965000190739</v>
      </c>
      <c r="R240" s="382">
        <f t="shared" si="125"/>
        <v>3.988495594474057</v>
      </c>
      <c r="S240" s="378">
        <f t="shared" si="125"/>
        <v>4.1222321331447835</v>
      </c>
      <c r="T240" s="383">
        <f t="shared" si="113"/>
        <v>0.13419913419913415</v>
      </c>
      <c r="U240" s="383">
        <v>0.13400000000000001</v>
      </c>
      <c r="V240" s="401">
        <f t="shared" si="114"/>
        <v>10.088639999999993</v>
      </c>
      <c r="W240" s="301">
        <f t="shared" si="122"/>
        <v>27.499680000000001</v>
      </c>
      <c r="X240" s="385"/>
      <c r="Y240" s="267" t="s">
        <v>32</v>
      </c>
      <c r="Z240" s="384">
        <v>231</v>
      </c>
    </row>
    <row r="241" spans="1:26" ht="10.5" customHeight="1">
      <c r="A241" s="64" t="s">
        <v>298</v>
      </c>
      <c r="B241" s="372">
        <v>20</v>
      </c>
      <c r="C241" s="373">
        <v>2.94</v>
      </c>
      <c r="D241" s="374">
        <f t="shared" si="117"/>
        <v>0.115748031496063</v>
      </c>
      <c r="E241" s="373">
        <v>1.56</v>
      </c>
      <c r="F241" s="374">
        <f t="shared" si="127"/>
        <v>6.1417322834645675E-2</v>
      </c>
      <c r="G241" s="373">
        <f t="shared" si="124"/>
        <v>1.4481335407868416</v>
      </c>
      <c r="H241" s="375">
        <f t="shared" si="123"/>
        <v>5.701313152704101E-2</v>
      </c>
      <c r="I241" s="376" t="str">
        <f t="shared" si="130"/>
        <v>c</v>
      </c>
      <c r="J241" s="377">
        <f t="shared" si="109"/>
        <v>2.5193473274881608</v>
      </c>
      <c r="K241" s="377">
        <v>11.3</v>
      </c>
      <c r="L241" s="373">
        <f t="shared" si="128"/>
        <v>3.3222</v>
      </c>
      <c r="M241" s="378">
        <f t="shared" si="129"/>
        <v>1.7627999999999999</v>
      </c>
      <c r="N241" s="379">
        <f t="shared" si="110"/>
        <v>71.722353808695644</v>
      </c>
      <c r="O241" s="380">
        <f t="shared" si="111"/>
        <v>27.499680000000005</v>
      </c>
      <c r="P241" s="381">
        <f t="shared" si="112"/>
        <v>61.006439999999984</v>
      </c>
      <c r="Q241" s="373">
        <f t="shared" si="125"/>
        <v>10.402458944660161</v>
      </c>
      <c r="R241" s="382">
        <f t="shared" si="125"/>
        <v>3.988495594474057</v>
      </c>
      <c r="S241" s="378">
        <f t="shared" si="125"/>
        <v>8.8482454041118217</v>
      </c>
      <c r="T241" s="383">
        <f t="shared" si="113"/>
        <v>0.30405797101449272</v>
      </c>
      <c r="U241" s="383"/>
      <c r="V241" s="401">
        <f t="shared" si="114"/>
        <v>42.67331999999999</v>
      </c>
      <c r="W241" s="301">
        <f t="shared" si="122"/>
        <v>27.499680000000001</v>
      </c>
      <c r="X241" s="341"/>
      <c r="Y241" s="267" t="s">
        <v>299</v>
      </c>
      <c r="Z241" s="384">
        <v>232</v>
      </c>
    </row>
    <row r="242" spans="1:26" ht="10.5" customHeight="1">
      <c r="A242" s="64" t="s">
        <v>300</v>
      </c>
      <c r="B242" s="372"/>
      <c r="C242" s="373">
        <v>3.3</v>
      </c>
      <c r="D242" s="374">
        <f t="shared" si="117"/>
        <v>0.12992125984251968</v>
      </c>
      <c r="E242" s="373">
        <v>1.7</v>
      </c>
      <c r="F242" s="374">
        <f t="shared" si="127"/>
        <v>6.6929133858267723E-2</v>
      </c>
      <c r="G242" s="373">
        <f t="shared" si="124"/>
        <v>1.5818777830412127</v>
      </c>
      <c r="H242" s="375">
        <f t="shared" si="123"/>
        <v>6.2278652875638302E-2</v>
      </c>
      <c r="I242" s="376" t="str">
        <f t="shared" si="130"/>
        <v>c</v>
      </c>
      <c r="J242" s="377">
        <f t="shared" si="109"/>
        <v>2.7615190566063452</v>
      </c>
      <c r="K242" s="377">
        <v>7.3</v>
      </c>
      <c r="L242" s="373">
        <f t="shared" si="128"/>
        <v>2.4089999999999998</v>
      </c>
      <c r="M242" s="378">
        <f t="shared" si="129"/>
        <v>1.2410000000000001</v>
      </c>
      <c r="N242" s="379">
        <f t="shared" si="110"/>
        <v>55.669708749999984</v>
      </c>
      <c r="O242" s="380">
        <f t="shared" si="111"/>
        <v>21.096999999999998</v>
      </c>
      <c r="P242" s="381">
        <f t="shared" si="112"/>
        <v>51.367666666666665</v>
      </c>
      <c r="Q242" s="373">
        <f t="shared" si="125"/>
        <v>8.0742171579825204</v>
      </c>
      <c r="R242" s="382">
        <f t="shared" si="125"/>
        <v>3.0598643895717754</v>
      </c>
      <c r="S242" s="378">
        <f t="shared" si="125"/>
        <v>7.4502580465813359</v>
      </c>
      <c r="T242" s="383">
        <f t="shared" si="113"/>
        <v>0.31937500000000002</v>
      </c>
      <c r="U242" s="383">
        <v>0.31</v>
      </c>
      <c r="V242" s="401">
        <f t="shared" si="114"/>
        <v>37.302999999999997</v>
      </c>
      <c r="W242" s="301">
        <f t="shared" si="122"/>
        <v>21.097000000000001</v>
      </c>
      <c r="X242" s="385"/>
      <c r="Y242" s="267"/>
      <c r="Z242" s="384">
        <v>233</v>
      </c>
    </row>
    <row r="243" spans="1:26" ht="10.5" customHeight="1">
      <c r="A243" s="64" t="s">
        <v>301</v>
      </c>
      <c r="B243" s="372">
        <v>20</v>
      </c>
      <c r="C243" s="373">
        <v>3.32</v>
      </c>
      <c r="D243" s="374">
        <f t="shared" ref="D243:D263" si="131">C243/25.4</f>
        <v>0.13070866141732285</v>
      </c>
      <c r="E243" s="373">
        <v>1.67</v>
      </c>
      <c r="F243" s="374">
        <f t="shared" si="127"/>
        <v>6.5748031496062995E-2</v>
      </c>
      <c r="G243" s="373">
        <f t="shared" si="124"/>
        <v>1.5566405073111957</v>
      </c>
      <c r="H243" s="375">
        <f t="shared" si="123"/>
        <v>6.1285059342960468E-2</v>
      </c>
      <c r="I243" s="376" t="str">
        <f t="shared" si="130"/>
        <v>c</v>
      </c>
      <c r="J243" s="377">
        <f t="shared" si="109"/>
        <v>2.7243397796670319</v>
      </c>
      <c r="K243" s="377">
        <v>7.29</v>
      </c>
      <c r="L243" s="373">
        <f t="shared" si="128"/>
        <v>2.42028</v>
      </c>
      <c r="M243" s="378">
        <f t="shared" si="129"/>
        <v>1.2174299999999998</v>
      </c>
      <c r="N243" s="379">
        <f t="shared" si="110"/>
        <v>54.106578543705602</v>
      </c>
      <c r="O243" s="380">
        <f t="shared" si="111"/>
        <v>20.331081000000001</v>
      </c>
      <c r="P243" s="381">
        <f t="shared" si="112"/>
        <v>53.245187999999999</v>
      </c>
      <c r="Q243" s="373">
        <f t="shared" si="125"/>
        <v>7.8475040492701842</v>
      </c>
      <c r="R243" s="382">
        <f t="shared" si="125"/>
        <v>2.9487771130207769</v>
      </c>
      <c r="S243" s="378">
        <f t="shared" si="125"/>
        <v>7.7225697813553786</v>
      </c>
      <c r="T243" s="383">
        <f t="shared" si="113"/>
        <v>0.33063703163903563</v>
      </c>
      <c r="U243" s="383"/>
      <c r="V243" s="401">
        <f t="shared" si="114"/>
        <v>39.691133999999998</v>
      </c>
      <c r="W243" s="301">
        <f t="shared" si="122"/>
        <v>20.331080999999998</v>
      </c>
      <c r="X243" s="341"/>
      <c r="Y243" s="267" t="s">
        <v>32</v>
      </c>
      <c r="Z243" s="384">
        <v>234</v>
      </c>
    </row>
    <row r="244" spans="1:26" ht="10.5" customHeight="1">
      <c r="A244" s="64" t="s">
        <v>302</v>
      </c>
      <c r="B244" s="372"/>
      <c r="C244" s="373">
        <v>6.2039999999999997</v>
      </c>
      <c r="D244" s="374">
        <f t="shared" si="131"/>
        <v>0.24425196850393702</v>
      </c>
      <c r="E244" s="373">
        <v>3.044</v>
      </c>
      <c r="F244" s="374">
        <f t="shared" si="127"/>
        <v>0.11984251968503938</v>
      </c>
      <c r="G244" s="373">
        <f t="shared" si="124"/>
        <v>2.8419898786834081</v>
      </c>
      <c r="H244" s="375">
        <f t="shared" si="123"/>
        <v>0.11188936530249639</v>
      </c>
      <c r="I244" s="376" t="str">
        <f t="shared" si="130"/>
        <v>c</v>
      </c>
      <c r="J244" s="377">
        <f t="shared" si="109"/>
        <v>4.9859665877927251</v>
      </c>
      <c r="K244" s="377">
        <v>4.42</v>
      </c>
      <c r="L244" s="373">
        <f t="shared" si="128"/>
        <v>2.7421679999999999</v>
      </c>
      <c r="M244" s="378">
        <f t="shared" si="129"/>
        <v>1.345448</v>
      </c>
      <c r="N244" s="379">
        <f t="shared" si="110"/>
        <v>109.88059364046761</v>
      </c>
      <c r="O244" s="380">
        <f t="shared" si="111"/>
        <v>40.955437119999999</v>
      </c>
      <c r="P244" s="381">
        <f t="shared" si="112"/>
        <v>115.51685322666667</v>
      </c>
      <c r="Q244" s="373">
        <f t="shared" si="125"/>
        <v>15.936849579820532</v>
      </c>
      <c r="R244" s="382">
        <f t="shared" si="125"/>
        <v>5.9400902309728414</v>
      </c>
      <c r="S244" s="378">
        <f t="shared" si="125"/>
        <v>16.754320784171533</v>
      </c>
      <c r="T244" s="383">
        <f t="shared" si="113"/>
        <v>0.34146527747361044</v>
      </c>
      <c r="U244" s="383"/>
      <c r="V244" s="401">
        <f t="shared" si="114"/>
        <v>88.213228479999984</v>
      </c>
      <c r="W244" s="301">
        <f t="shared" si="122"/>
        <v>40.955437119999999</v>
      </c>
      <c r="X244" s="341"/>
      <c r="Y244" s="267" t="s">
        <v>37</v>
      </c>
      <c r="Z244" s="384">
        <v>235</v>
      </c>
    </row>
    <row r="245" spans="1:26" ht="10.5" customHeight="1">
      <c r="A245" s="64" t="s">
        <v>303</v>
      </c>
      <c r="B245" s="372"/>
      <c r="C245" s="373">
        <v>6.1</v>
      </c>
      <c r="D245" s="374">
        <f t="shared" si="131"/>
        <v>0.24015748031496062</v>
      </c>
      <c r="E245" s="373">
        <v>3.1</v>
      </c>
      <c r="F245" s="374">
        <f t="shared" si="127"/>
        <v>0.12204724409448819</v>
      </c>
      <c r="G245" s="373">
        <f t="shared" si="124"/>
        <v>2.8874939199344172</v>
      </c>
      <c r="H245" s="375">
        <f t="shared" si="123"/>
        <v>0.113680862989544</v>
      </c>
      <c r="I245" s="376" t="str">
        <f t="shared" si="130"/>
        <v>c</v>
      </c>
      <c r="J245" s="377">
        <f t="shared" si="109"/>
        <v>5.048159012975904</v>
      </c>
      <c r="K245" s="377">
        <v>4.4800000000000004</v>
      </c>
      <c r="L245" s="373">
        <f t="shared" si="128"/>
        <v>2.7328000000000001</v>
      </c>
      <c r="M245" s="378">
        <f t="shared" si="129"/>
        <v>1.3888000000000003</v>
      </c>
      <c r="N245" s="379">
        <f t="shared" si="110"/>
        <v>114.16791420289856</v>
      </c>
      <c r="O245" s="380">
        <f t="shared" si="111"/>
        <v>43.052800000000012</v>
      </c>
      <c r="P245" s="381">
        <f t="shared" si="112"/>
        <v>109.29706666666668</v>
      </c>
      <c r="Q245" s="373">
        <f t="shared" si="125"/>
        <v>16.558673512875529</v>
      </c>
      <c r="R245" s="382">
        <f t="shared" si="125"/>
        <v>6.2442873200623676</v>
      </c>
      <c r="S245" s="378">
        <f t="shared" si="125"/>
        <v>15.85221605811185</v>
      </c>
      <c r="T245" s="383">
        <f t="shared" si="113"/>
        <v>0.32590579710144929</v>
      </c>
      <c r="U245" s="383">
        <v>0.32</v>
      </c>
      <c r="V245" s="401">
        <f t="shared" si="114"/>
        <v>80.595199999999963</v>
      </c>
      <c r="W245" s="301">
        <f t="shared" si="122"/>
        <v>43.052800000000005</v>
      </c>
      <c r="X245" s="385"/>
      <c r="Y245" s="267"/>
      <c r="Z245" s="384">
        <v>236</v>
      </c>
    </row>
    <row r="246" spans="1:26" ht="10.5" customHeight="1">
      <c r="A246" s="64" t="s">
        <v>304</v>
      </c>
      <c r="B246" s="372">
        <v>20</v>
      </c>
      <c r="C246" s="373">
        <v>6.07</v>
      </c>
      <c r="D246" s="374">
        <f t="shared" si="131"/>
        <v>0.23897637795275592</v>
      </c>
      <c r="E246" s="373">
        <v>3.11</v>
      </c>
      <c r="F246" s="374">
        <f t="shared" si="127"/>
        <v>0.12244094488188977</v>
      </c>
      <c r="G246" s="373">
        <v>2.79</v>
      </c>
      <c r="H246" s="375">
        <f t="shared" si="123"/>
        <v>0.10984251968503937</v>
      </c>
      <c r="I246" s="376"/>
      <c r="J246" s="377">
        <f t="shared" si="109"/>
        <v>5.0570284463237414</v>
      </c>
      <c r="K246" s="377">
        <v>4.5</v>
      </c>
      <c r="L246" s="373">
        <f t="shared" si="128"/>
        <v>2.7315</v>
      </c>
      <c r="M246" s="378">
        <f t="shared" si="129"/>
        <v>1.3995</v>
      </c>
      <c r="N246" s="379">
        <f t="shared" si="110"/>
        <v>115.08091518117382</v>
      </c>
      <c r="O246" s="380">
        <f t="shared" si="111"/>
        <v>43.524449999999995</v>
      </c>
      <c r="P246" s="381">
        <f t="shared" si="112"/>
        <v>107.76945000000001</v>
      </c>
      <c r="Q246" s="373">
        <f t="shared" si="125"/>
        <v>16.691093249381606</v>
      </c>
      <c r="R246" s="382">
        <f t="shared" si="125"/>
        <v>6.3126944414228205</v>
      </c>
      <c r="S246" s="378">
        <f t="shared" si="125"/>
        <v>15.630653758294354</v>
      </c>
      <c r="T246" s="383">
        <f t="shared" si="113"/>
        <v>0.32202607018783491</v>
      </c>
      <c r="U246" s="383"/>
      <c r="V246" s="401">
        <f t="shared" si="114"/>
        <v>78.753150000000019</v>
      </c>
      <c r="W246" s="301">
        <f t="shared" si="122"/>
        <v>43.524449999999995</v>
      </c>
      <c r="X246" s="341"/>
      <c r="Y246" s="267" t="s">
        <v>39</v>
      </c>
      <c r="Z246" s="384">
        <v>237</v>
      </c>
    </row>
    <row r="247" spans="1:26" ht="10.5" customHeight="1">
      <c r="A247" s="64" t="s">
        <v>305</v>
      </c>
      <c r="B247" s="372"/>
      <c r="C247" s="373">
        <v>6.1</v>
      </c>
      <c r="D247" s="374">
        <f t="shared" si="131"/>
        <v>0.24015748031496062</v>
      </c>
      <c r="E247" s="373">
        <v>3.12</v>
      </c>
      <c r="F247" s="374">
        <f t="shared" si="127"/>
        <v>0.12283464566929135</v>
      </c>
      <c r="G247" s="373">
        <v>2.79</v>
      </c>
      <c r="H247" s="375">
        <f t="shared" si="123"/>
        <v>0.10984251968503937</v>
      </c>
      <c r="I247" s="376"/>
      <c r="J247" s="377">
        <f t="shared" si="109"/>
        <v>5.074876820013789</v>
      </c>
      <c r="K247" s="377">
        <v>4.54</v>
      </c>
      <c r="L247" s="373">
        <f t="shared" si="128"/>
        <v>2.7694000000000001</v>
      </c>
      <c r="M247" s="378">
        <f t="shared" si="129"/>
        <v>1.4164800000000002</v>
      </c>
      <c r="N247" s="379">
        <f t="shared" si="110"/>
        <v>116.92486131194222</v>
      </c>
      <c r="O247" s="380">
        <f t="shared" si="111"/>
        <v>44.194176000000006</v>
      </c>
      <c r="P247" s="381">
        <f t="shared" si="112"/>
        <v>110.00783199999996</v>
      </c>
      <c r="Q247" s="373">
        <f t="shared" si="125"/>
        <v>16.958535307580728</v>
      </c>
      <c r="R247" s="382">
        <f t="shared" si="125"/>
        <v>6.4098300881105192</v>
      </c>
      <c r="S247" s="378">
        <f t="shared" si="125"/>
        <v>15.95530396316037</v>
      </c>
      <c r="T247" s="383">
        <f t="shared" si="113"/>
        <v>0.32285373203860873</v>
      </c>
      <c r="U247" s="383"/>
      <c r="V247" s="401">
        <f t="shared" si="114"/>
        <v>80.545047999999966</v>
      </c>
      <c r="W247" s="301">
        <f t="shared" si="122"/>
        <v>44.194176000000006</v>
      </c>
      <c r="X247" s="341"/>
      <c r="Y247" s="267" t="s">
        <v>39</v>
      </c>
      <c r="Z247" s="384">
        <v>238</v>
      </c>
    </row>
    <row r="248" spans="1:26" ht="10.5" customHeight="1">
      <c r="A248" s="64" t="s">
        <v>306</v>
      </c>
      <c r="B248" s="372"/>
      <c r="C248" s="373">
        <v>8.27</v>
      </c>
      <c r="D248" s="374">
        <f t="shared" si="131"/>
        <v>0.32559055118110236</v>
      </c>
      <c r="E248" s="373">
        <v>5.16</v>
      </c>
      <c r="F248" s="374">
        <f t="shared" si="127"/>
        <v>0.20314960629921261</v>
      </c>
      <c r="G248" s="373">
        <f>IF(T248=0,0,(0.87+1.12*T248)*E248/(1+T248))</f>
        <v>4.6871481699253019</v>
      </c>
      <c r="H248" s="375">
        <f t="shared" si="123"/>
        <v>0.18453339251674419</v>
      </c>
      <c r="I248" s="376" t="str">
        <f>IF(G248=0,"","c")</f>
        <v>c</v>
      </c>
      <c r="J248" s="377">
        <f t="shared" si="109"/>
        <v>7.9311822409423849</v>
      </c>
      <c r="K248" s="377">
        <v>5.15</v>
      </c>
      <c r="L248" s="373">
        <f t="shared" si="128"/>
        <v>4.2590500000000002</v>
      </c>
      <c r="M248" s="378">
        <f t="shared" si="129"/>
        <v>2.6574</v>
      </c>
      <c r="N248" s="379">
        <f t="shared" si="110"/>
        <v>323.95380645605542</v>
      </c>
      <c r="O248" s="380">
        <f t="shared" si="111"/>
        <v>137.12184000000002</v>
      </c>
      <c r="P248" s="381">
        <f t="shared" si="112"/>
        <v>169.39431499999995</v>
      </c>
      <c r="Q248" s="373">
        <f t="shared" si="125"/>
        <v>46.985576918097891</v>
      </c>
      <c r="R248" s="382">
        <f t="shared" si="125"/>
        <v>19.887862504079195</v>
      </c>
      <c r="S248" s="378">
        <f t="shared" si="125"/>
        <v>24.56859422024003</v>
      </c>
      <c r="T248" s="383">
        <f t="shared" si="113"/>
        <v>0.18126261453337883</v>
      </c>
      <c r="U248" s="383"/>
      <c r="V248" s="401">
        <f t="shared" si="114"/>
        <v>77.979754999999969</v>
      </c>
      <c r="W248" s="301">
        <f t="shared" si="122"/>
        <v>137.12184000000002</v>
      </c>
      <c r="X248" s="385" t="s">
        <v>7</v>
      </c>
      <c r="Y248" s="267" t="s">
        <v>32</v>
      </c>
      <c r="Z248" s="384">
        <v>239</v>
      </c>
    </row>
    <row r="249" spans="1:26" ht="10.5" customHeight="1">
      <c r="A249" s="64" t="s">
        <v>307</v>
      </c>
      <c r="B249" s="372">
        <v>20</v>
      </c>
      <c r="C249" s="373">
        <v>12.6</v>
      </c>
      <c r="D249" s="374">
        <f t="shared" si="131"/>
        <v>0.49606299212598426</v>
      </c>
      <c r="E249" s="373">
        <v>7</v>
      </c>
      <c r="F249" s="374">
        <f t="shared" si="127"/>
        <v>0.27559055118110237</v>
      </c>
      <c r="G249" s="373">
        <f>IF(T249=0,0,(0.87+1.12*T249)*E249/(1+T249))</f>
        <v>6.4693706293706299</v>
      </c>
      <c r="H249" s="375">
        <f t="shared" si="123"/>
        <v>0.25469963107758387</v>
      </c>
      <c r="I249" s="376" t="str">
        <f>IF(G249=0,"","c")</f>
        <v>c</v>
      </c>
      <c r="J249" s="377">
        <f t="shared" si="109"/>
        <v>11.185928660598545</v>
      </c>
      <c r="K249" s="377">
        <v>4.62</v>
      </c>
      <c r="L249" s="373">
        <f t="shared" si="128"/>
        <v>5.8211999999999993</v>
      </c>
      <c r="M249" s="378">
        <f t="shared" si="129"/>
        <v>3.2340000000000004</v>
      </c>
      <c r="N249" s="379">
        <f t="shared" si="110"/>
        <v>578.07749999999987</v>
      </c>
      <c r="O249" s="380">
        <f t="shared" si="111"/>
        <v>226.38</v>
      </c>
      <c r="P249" s="381">
        <f t="shared" si="112"/>
        <v>431.63119999999986</v>
      </c>
      <c r="Q249" s="373">
        <f t="shared" si="125"/>
        <v>83.84314152072227</v>
      </c>
      <c r="R249" s="382">
        <f t="shared" si="125"/>
        <v>32.833677798324814</v>
      </c>
      <c r="S249" s="378">
        <f t="shared" si="125"/>
        <v>62.602879002139289</v>
      </c>
      <c r="T249" s="383">
        <f t="shared" si="113"/>
        <v>0.27678571428571425</v>
      </c>
      <c r="U249" s="383"/>
      <c r="V249" s="401">
        <f t="shared" si="114"/>
        <v>280.71119999999996</v>
      </c>
      <c r="W249" s="301">
        <f t="shared" si="122"/>
        <v>226.38000000000002</v>
      </c>
      <c r="X249" s="341"/>
      <c r="Y249" s="267" t="s">
        <v>39</v>
      </c>
      <c r="Z249" s="384">
        <v>240</v>
      </c>
    </row>
    <row r="250" spans="1:26" ht="10.5" customHeight="1">
      <c r="A250" s="64" t="s">
        <v>308</v>
      </c>
      <c r="B250" s="372">
        <v>20</v>
      </c>
      <c r="C250" s="373">
        <v>7.54</v>
      </c>
      <c r="D250" s="374">
        <f t="shared" si="131"/>
        <v>0.29685039370078742</v>
      </c>
      <c r="E250" s="373"/>
      <c r="F250" s="374">
        <f t="shared" si="127"/>
        <v>0</v>
      </c>
      <c r="G250" s="373">
        <f>IF(T250=0,0,(0.87+1.12*T250)*E250/(1+T250))</f>
        <v>0</v>
      </c>
      <c r="H250" s="375">
        <f t="shared" si="123"/>
        <v>0</v>
      </c>
      <c r="I250" s="376"/>
      <c r="J250" s="377">
        <f t="shared" si="109"/>
        <v>0</v>
      </c>
      <c r="K250" s="377">
        <v>3.1</v>
      </c>
      <c r="L250" s="373">
        <f t="shared" si="128"/>
        <v>2.3374000000000001</v>
      </c>
      <c r="M250" s="378">
        <f t="shared" si="129"/>
        <v>0</v>
      </c>
      <c r="N250" s="379">
        <f t="shared" si="110"/>
        <v>0</v>
      </c>
      <c r="O250" s="380">
        <f t="shared" si="111"/>
        <v>0</v>
      </c>
      <c r="P250" s="381">
        <f t="shared" si="112"/>
        <v>0</v>
      </c>
      <c r="Q250" s="373">
        <f t="shared" ref="Q250:S263" si="132">N250/6.89475</f>
        <v>0</v>
      </c>
      <c r="R250" s="382">
        <f t="shared" si="132"/>
        <v>0</v>
      </c>
      <c r="S250" s="378">
        <f t="shared" si="132"/>
        <v>0</v>
      </c>
      <c r="T250" s="383">
        <f t="shared" si="113"/>
        <v>0</v>
      </c>
      <c r="U250" s="383"/>
      <c r="V250" s="401">
        <f t="shared" si="114"/>
        <v>176.23996</v>
      </c>
      <c r="W250" s="301">
        <f t="shared" si="122"/>
        <v>0</v>
      </c>
      <c r="X250" s="341"/>
      <c r="Y250" s="267" t="s">
        <v>32</v>
      </c>
      <c r="Z250" s="384">
        <v>241</v>
      </c>
    </row>
    <row r="251" spans="1:26" ht="10.5" customHeight="1">
      <c r="A251" s="64" t="s">
        <v>309</v>
      </c>
      <c r="B251" s="372"/>
      <c r="C251" s="373">
        <v>5.2</v>
      </c>
      <c r="D251" s="374">
        <f t="shared" si="131"/>
        <v>0.20472440944881892</v>
      </c>
      <c r="E251" s="373">
        <v>2.9</v>
      </c>
      <c r="F251" s="374">
        <f t="shared" si="127"/>
        <v>0.1141732283464567</v>
      </c>
      <c r="G251" s="373">
        <f>IF(T251=0,0,(0.87+1.12*T251)*E251/(1+T251))</f>
        <v>2.6790551811288967</v>
      </c>
      <c r="H251" s="375">
        <f t="shared" si="123"/>
        <v>0.10547461343027154</v>
      </c>
      <c r="I251" s="376" t="str">
        <f>IF(G251=0,"","c")</f>
        <v>c</v>
      </c>
      <c r="J251" s="377">
        <f t="shared" si="109"/>
        <v>4.6296368437947013</v>
      </c>
      <c r="K251" s="377">
        <v>19.399999999999999</v>
      </c>
      <c r="L251" s="373">
        <f t="shared" si="128"/>
        <v>10.087999999999999</v>
      </c>
      <c r="M251" s="378">
        <f t="shared" si="129"/>
        <v>5.6259999999999994</v>
      </c>
      <c r="N251" s="379">
        <f t="shared" si="110"/>
        <v>415.81062372517448</v>
      </c>
      <c r="O251" s="380">
        <f t="shared" si="111"/>
        <v>163.154</v>
      </c>
      <c r="P251" s="381">
        <f t="shared" si="112"/>
        <v>307.03733333333338</v>
      </c>
      <c r="Q251" s="373">
        <f t="shared" si="132"/>
        <v>60.30829598247572</v>
      </c>
      <c r="R251" s="382">
        <f t="shared" si="132"/>
        <v>23.663512092534173</v>
      </c>
      <c r="S251" s="378">
        <f t="shared" si="132"/>
        <v>44.532047330698482</v>
      </c>
      <c r="T251" s="383">
        <f t="shared" si="113"/>
        <v>0.27428878153515834</v>
      </c>
      <c r="U251" s="383">
        <v>0.27</v>
      </c>
      <c r="V251" s="401">
        <f t="shared" si="114"/>
        <v>198.26800000000003</v>
      </c>
      <c r="W251" s="301">
        <f t="shared" si="122"/>
        <v>163.15399999999997</v>
      </c>
      <c r="X251" s="385" t="s">
        <v>7</v>
      </c>
      <c r="Y251" s="267"/>
      <c r="Z251" s="384">
        <v>242</v>
      </c>
    </row>
    <row r="252" spans="1:26" ht="10.5" customHeight="1">
      <c r="A252" s="64" t="s">
        <v>310</v>
      </c>
      <c r="B252" s="372">
        <v>20</v>
      </c>
      <c r="C252" s="373">
        <v>5.18</v>
      </c>
      <c r="D252" s="374">
        <f t="shared" si="131"/>
        <v>0.20393700787401575</v>
      </c>
      <c r="E252" s="373">
        <v>2.87</v>
      </c>
      <c r="F252" s="374">
        <f t="shared" si="127"/>
        <v>0.11299212598425198</v>
      </c>
      <c r="G252" s="373">
        <v>2.65</v>
      </c>
      <c r="H252" s="375">
        <f t="shared" si="123"/>
        <v>0.10433070866141733</v>
      </c>
      <c r="I252" s="376"/>
      <c r="J252" s="377">
        <f t="shared" si="109"/>
        <v>4.5893523328798382</v>
      </c>
      <c r="K252" s="377">
        <v>19.25</v>
      </c>
      <c r="L252" s="373">
        <f t="shared" si="128"/>
        <v>9.9714999999999989</v>
      </c>
      <c r="M252" s="378">
        <f t="shared" si="129"/>
        <v>5.52475</v>
      </c>
      <c r="N252" s="379">
        <f t="shared" si="110"/>
        <v>405.44648057971011</v>
      </c>
      <c r="O252" s="380">
        <f t="shared" si="111"/>
        <v>158.56032500000001</v>
      </c>
      <c r="P252" s="381">
        <f t="shared" si="112"/>
        <v>305.10993333333329</v>
      </c>
      <c r="Q252" s="373">
        <f t="shared" si="132"/>
        <v>58.805102517090553</v>
      </c>
      <c r="R252" s="382">
        <f t="shared" si="132"/>
        <v>22.997255157910004</v>
      </c>
      <c r="S252" s="378">
        <f t="shared" si="132"/>
        <v>44.252501299297769</v>
      </c>
      <c r="T252" s="383">
        <f t="shared" si="113"/>
        <v>0.27852437417654807</v>
      </c>
      <c r="U252" s="383"/>
      <c r="V252" s="401">
        <f t="shared" si="114"/>
        <v>199.40304999999992</v>
      </c>
      <c r="W252" s="301">
        <f t="shared" si="122"/>
        <v>158.56032500000001</v>
      </c>
      <c r="X252" s="341"/>
      <c r="Y252" s="267" t="s">
        <v>32</v>
      </c>
      <c r="Z252" s="384">
        <v>243</v>
      </c>
    </row>
    <row r="253" spans="1:26" ht="10.5" customHeight="1">
      <c r="A253" s="64" t="s">
        <v>311</v>
      </c>
      <c r="B253" s="372"/>
      <c r="C253" s="373">
        <v>4.992</v>
      </c>
      <c r="D253" s="374">
        <f t="shared" si="131"/>
        <v>0.19653543307086616</v>
      </c>
      <c r="E253" s="373">
        <v>2.7469999999999999</v>
      </c>
      <c r="F253" s="374">
        <f t="shared" si="127"/>
        <v>0.10814960629921259</v>
      </c>
      <c r="G253" s="373">
        <f>IF(T253=0,0,(0.87+1.12*T253)*E253/(1+T253))</f>
        <v>2.541303024274681</v>
      </c>
      <c r="H253" s="375">
        <f t="shared" si="123"/>
        <v>0.10005130016829454</v>
      </c>
      <c r="I253" s="376" t="str">
        <f>IF(G253=0,"","c")</f>
        <v>c</v>
      </c>
      <c r="J253" s="377">
        <f t="shared" si="109"/>
        <v>4.4000678224035088</v>
      </c>
      <c r="K253" s="377">
        <v>17.838000000000001</v>
      </c>
      <c r="L253" s="373">
        <f t="shared" si="128"/>
        <v>8.9047295999999996</v>
      </c>
      <c r="M253" s="378">
        <f t="shared" si="129"/>
        <v>4.9000985999999997</v>
      </c>
      <c r="N253" s="379">
        <f t="shared" si="110"/>
        <v>345.35432646315002</v>
      </c>
      <c r="O253" s="380">
        <f t="shared" si="111"/>
        <v>134.605708542</v>
      </c>
      <c r="P253" s="381">
        <f t="shared" si="112"/>
        <v>265.04982357600005</v>
      </c>
      <c r="Q253" s="373">
        <f t="shared" si="132"/>
        <v>50.089463209420209</v>
      </c>
      <c r="R253" s="382">
        <f t="shared" si="132"/>
        <v>19.522928103557053</v>
      </c>
      <c r="S253" s="378">
        <f t="shared" si="132"/>
        <v>38.442267460894165</v>
      </c>
      <c r="T253" s="383">
        <f t="shared" si="113"/>
        <v>0.28283685069490117</v>
      </c>
      <c r="U253" s="383"/>
      <c r="V253" s="401">
        <f t="shared" si="114"/>
        <v>175.31268454800002</v>
      </c>
      <c r="W253" s="301">
        <f t="shared" si="122"/>
        <v>134.60570854199997</v>
      </c>
      <c r="X253" s="341"/>
      <c r="Y253" s="267" t="s">
        <v>37</v>
      </c>
      <c r="Z253" s="384">
        <v>244</v>
      </c>
    </row>
    <row r="254" spans="1:26" ht="10.5" customHeight="1">
      <c r="A254" s="64" t="s">
        <v>312</v>
      </c>
      <c r="B254" s="372"/>
      <c r="C254" s="373">
        <v>6.7549999999999999</v>
      </c>
      <c r="D254" s="374">
        <f t="shared" si="131"/>
        <v>0.26594488188976378</v>
      </c>
      <c r="E254" s="373">
        <v>4.0259999999999998</v>
      </c>
      <c r="F254" s="374">
        <f t="shared" si="127"/>
        <v>0.15850393700787402</v>
      </c>
      <c r="G254" s="373">
        <f>IF(T254=0,0,(0.87+1.12*T254)*E254/(1+T254))</f>
        <v>3.687180223477303</v>
      </c>
      <c r="H254" s="375">
        <f t="shared" si="123"/>
        <v>0.14516457572745289</v>
      </c>
      <c r="I254" s="376" t="str">
        <f>IF(G254=0,"","c")</f>
        <v>c</v>
      </c>
      <c r="J254" s="377">
        <f t="shared" si="109"/>
        <v>6.300509329845581</v>
      </c>
      <c r="K254" s="377">
        <v>14.55</v>
      </c>
      <c r="L254" s="373">
        <f t="shared" si="128"/>
        <v>9.8285250000000008</v>
      </c>
      <c r="M254" s="378">
        <f t="shared" si="129"/>
        <v>5.8578299999999999</v>
      </c>
      <c r="N254" s="379">
        <f t="shared" si="110"/>
        <v>577.582879215106</v>
      </c>
      <c r="O254" s="380">
        <f t="shared" si="111"/>
        <v>235.83623579999997</v>
      </c>
      <c r="P254" s="381">
        <f t="shared" si="112"/>
        <v>349.46854934999999</v>
      </c>
      <c r="Q254" s="373">
        <f t="shared" si="132"/>
        <v>83.771402765162762</v>
      </c>
      <c r="R254" s="382">
        <f t="shared" si="132"/>
        <v>34.205190296965078</v>
      </c>
      <c r="S254" s="378">
        <f t="shared" si="132"/>
        <v>50.686181420646143</v>
      </c>
      <c r="T254" s="383">
        <f t="shared" si="113"/>
        <v>0.22454227030854371</v>
      </c>
      <c r="U254" s="383"/>
      <c r="V254" s="401">
        <f t="shared" si="114"/>
        <v>192.24439215000004</v>
      </c>
      <c r="W254" s="301">
        <f t="shared" si="122"/>
        <v>235.8362358</v>
      </c>
      <c r="X254" s="341"/>
      <c r="Y254" s="267" t="s">
        <v>37</v>
      </c>
      <c r="Z254" s="384">
        <v>245</v>
      </c>
    </row>
    <row r="255" spans="1:26" ht="10.5" customHeight="1">
      <c r="A255" s="64" t="s">
        <v>313</v>
      </c>
      <c r="B255" s="372"/>
      <c r="C255" s="373">
        <v>3.4</v>
      </c>
      <c r="D255" s="374">
        <f t="shared" si="131"/>
        <v>0.13385826771653545</v>
      </c>
      <c r="E255" s="373">
        <v>2</v>
      </c>
      <c r="F255" s="374">
        <f t="shared" si="127"/>
        <v>7.874015748031496E-2</v>
      </c>
      <c r="G255" s="373">
        <f>IF(T255=0,0,(0.87+1.12*T255)*E255/(1+T255))</f>
        <v>1.8352890792291221</v>
      </c>
      <c r="H255" s="375">
        <f t="shared" si="123"/>
        <v>7.2255475560201662E-2</v>
      </c>
      <c r="I255" s="376" t="str">
        <f>IF(G255=0,"","c")</f>
        <v>c</v>
      </c>
      <c r="J255" s="377">
        <f t="shared" si="109"/>
        <v>3.1438189966341703</v>
      </c>
      <c r="K255" s="377">
        <v>18.5</v>
      </c>
      <c r="L255" s="373">
        <f t="shared" si="128"/>
        <v>6.29</v>
      </c>
      <c r="M255" s="378">
        <f t="shared" si="129"/>
        <v>3.7</v>
      </c>
      <c r="N255" s="379">
        <f t="shared" si="110"/>
        <v>182.84656084656083</v>
      </c>
      <c r="O255" s="380">
        <f t="shared" si="111"/>
        <v>74</v>
      </c>
      <c r="P255" s="381">
        <f t="shared" si="112"/>
        <v>115.19333333333331</v>
      </c>
      <c r="Q255" s="373">
        <f t="shared" si="132"/>
        <v>26.519679589043957</v>
      </c>
      <c r="R255" s="382">
        <f t="shared" si="132"/>
        <v>10.732803945030639</v>
      </c>
      <c r="S255" s="378">
        <f t="shared" si="132"/>
        <v>16.707398141097691</v>
      </c>
      <c r="T255" s="383">
        <f t="shared" si="113"/>
        <v>0.23544973544973541</v>
      </c>
      <c r="U255" s="383">
        <v>0.24</v>
      </c>
      <c r="V255" s="401">
        <f t="shared" si="114"/>
        <v>65.859999999999971</v>
      </c>
      <c r="W255" s="301">
        <f t="shared" si="122"/>
        <v>74</v>
      </c>
      <c r="X255" s="385" t="s">
        <v>7</v>
      </c>
      <c r="Y255" s="267"/>
      <c r="Z255" s="384">
        <v>246</v>
      </c>
    </row>
    <row r="256" spans="1:26" ht="10.5" customHeight="1">
      <c r="A256" s="64" t="s">
        <v>314</v>
      </c>
      <c r="B256" s="372"/>
      <c r="C256" s="373">
        <v>3.44</v>
      </c>
      <c r="D256" s="374">
        <f t="shared" si="131"/>
        <v>0.13543307086614173</v>
      </c>
      <c r="E256" s="373">
        <v>2.0499999999999998</v>
      </c>
      <c r="F256" s="374">
        <f t="shared" si="127"/>
        <v>8.070866141732283E-2</v>
      </c>
      <c r="G256" s="373">
        <f>IF(T256=0,0,(0.87+1.12*T256)*E256/(1+T256))</f>
        <v>1.877511893551908</v>
      </c>
      <c r="H256" s="375">
        <f t="shared" ref="H256:H263" si="133">G256/25.4</f>
        <v>7.3917791084720796E-2</v>
      </c>
      <c r="I256" s="376" t="str">
        <f>IF(G256=0,"","c")</f>
        <v>c</v>
      </c>
      <c r="J256" s="377">
        <f t="shared" si="109"/>
        <v>3.2082945525415361</v>
      </c>
      <c r="K256" s="377">
        <v>18.59</v>
      </c>
      <c r="L256" s="373">
        <f t="shared" si="128"/>
        <v>6.3949599999999993</v>
      </c>
      <c r="M256" s="378">
        <f t="shared" si="129"/>
        <v>3.8109499999999996</v>
      </c>
      <c r="N256" s="379">
        <f t="shared" si="110"/>
        <v>191.34973166778045</v>
      </c>
      <c r="O256" s="380">
        <f t="shared" si="111"/>
        <v>78.12447499999999</v>
      </c>
      <c r="P256" s="381">
        <f t="shared" si="112"/>
        <v>115.82065733333333</v>
      </c>
      <c r="Q256" s="373">
        <f t="shared" si="132"/>
        <v>27.752961553033895</v>
      </c>
      <c r="R256" s="382">
        <f t="shared" si="132"/>
        <v>11.331009101127668</v>
      </c>
      <c r="S256" s="378">
        <f t="shared" si="132"/>
        <v>16.798383891124889</v>
      </c>
      <c r="T256" s="383">
        <f t="shared" si="113"/>
        <v>0.22464651229835814</v>
      </c>
      <c r="U256" s="383"/>
      <c r="V256" s="401">
        <f t="shared" si="114"/>
        <v>63.737673999999991</v>
      </c>
      <c r="W256" s="301">
        <f t="shared" si="122"/>
        <v>78.12447499999999</v>
      </c>
      <c r="X256" s="341"/>
      <c r="Y256" s="267" t="s">
        <v>189</v>
      </c>
      <c r="Z256" s="384">
        <v>247</v>
      </c>
    </row>
    <row r="257" spans="1:26" ht="10.5" customHeight="1">
      <c r="A257" s="64" t="s">
        <v>315</v>
      </c>
      <c r="B257" s="372"/>
      <c r="C257" s="373">
        <v>2.9</v>
      </c>
      <c r="D257" s="374">
        <f t="shared" si="131"/>
        <v>0.1141732283464567</v>
      </c>
      <c r="E257" s="373">
        <v>1.19</v>
      </c>
      <c r="F257" s="374">
        <f t="shared" si="127"/>
        <v>4.6850393700787404E-2</v>
      </c>
      <c r="G257" s="373">
        <f>IF(T257=0,0,(0.87+1.12*T257)*E257/(1+T257))</f>
        <v>1.1201118892341662</v>
      </c>
      <c r="H257" s="375">
        <f t="shared" si="133"/>
        <v>4.4098893276935676E-2</v>
      </c>
      <c r="I257" s="376" t="str">
        <f>IF(G257=0,"","c")</f>
        <v>c</v>
      </c>
      <c r="J257" s="377">
        <f t="shared" si="109"/>
        <v>1.9903700932223909</v>
      </c>
      <c r="K257" s="377">
        <v>16.45</v>
      </c>
      <c r="L257" s="373">
        <f t="shared" si="128"/>
        <v>4.7705000000000002</v>
      </c>
      <c r="M257" s="378">
        <f t="shared" si="129"/>
        <v>1.9575499999999999</v>
      </c>
      <c r="N257" s="379">
        <f t="shared" si="110"/>
        <v>65.167877626503099</v>
      </c>
      <c r="O257" s="380">
        <f t="shared" si="111"/>
        <v>23.294844999999999</v>
      </c>
      <c r="P257" s="381">
        <f t="shared" si="112"/>
        <v>107.28470666666665</v>
      </c>
      <c r="Q257" s="373">
        <f t="shared" si="132"/>
        <v>9.451811541608194</v>
      </c>
      <c r="R257" s="382">
        <f t="shared" si="132"/>
        <v>3.3786351934442869</v>
      </c>
      <c r="S257" s="378">
        <f t="shared" si="132"/>
        <v>15.560347607479118</v>
      </c>
      <c r="T257" s="383">
        <f t="shared" si="113"/>
        <v>0.39876177812093394</v>
      </c>
      <c r="U257" s="383"/>
      <c r="V257" s="401">
        <f t="shared" si="114"/>
        <v>91.754809999999992</v>
      </c>
      <c r="W257" s="301">
        <f t="shared" si="122"/>
        <v>23.294844999999995</v>
      </c>
      <c r="X257" s="341"/>
      <c r="Y257" s="267" t="s">
        <v>189</v>
      </c>
      <c r="Z257" s="384">
        <v>248</v>
      </c>
    </row>
    <row r="258" spans="1:26" ht="10.5" customHeight="1">
      <c r="A258" s="64" t="s">
        <v>316</v>
      </c>
      <c r="B258" s="372">
        <v>20</v>
      </c>
      <c r="C258" s="373">
        <v>3.37</v>
      </c>
      <c r="D258" s="374">
        <f t="shared" si="131"/>
        <v>0.13267716535433072</v>
      </c>
      <c r="E258" s="373">
        <v>1.98</v>
      </c>
      <c r="F258" s="374">
        <f t="shared" si="127"/>
        <v>7.7952755905511817E-2</v>
      </c>
      <c r="G258" s="373">
        <v>1.78</v>
      </c>
      <c r="H258" s="375">
        <f t="shared" si="133"/>
        <v>7.0078740157480321E-2</v>
      </c>
      <c r="I258" s="376"/>
      <c r="J258" s="377">
        <f t="shared" si="109"/>
        <v>3.1135879396818367</v>
      </c>
      <c r="K258" s="377">
        <v>18.7</v>
      </c>
      <c r="L258" s="373">
        <f t="shared" si="128"/>
        <v>6.3018999999999998</v>
      </c>
      <c r="M258" s="378">
        <f t="shared" si="129"/>
        <v>3.7025999999999994</v>
      </c>
      <c r="N258" s="379">
        <f t="shared" si="110"/>
        <v>181.28583834707186</v>
      </c>
      <c r="O258" s="380">
        <f t="shared" si="111"/>
        <v>73.311479999999989</v>
      </c>
      <c r="P258" s="381">
        <f t="shared" si="112"/>
        <v>114.62538999999998</v>
      </c>
      <c r="Q258" s="373">
        <f t="shared" si="132"/>
        <v>26.293315689049184</v>
      </c>
      <c r="R258" s="382">
        <f t="shared" si="132"/>
        <v>10.632942456216684</v>
      </c>
      <c r="S258" s="378">
        <f t="shared" si="132"/>
        <v>16.625024837738856</v>
      </c>
      <c r="T258" s="383">
        <f t="shared" si="113"/>
        <v>0.23640825657231226</v>
      </c>
      <c r="U258" s="383"/>
      <c r="V258" s="401">
        <f t="shared" si="114"/>
        <v>65.751070000000027</v>
      </c>
      <c r="W258" s="301">
        <f t="shared" si="122"/>
        <v>73.311479999999989</v>
      </c>
      <c r="X258" s="341"/>
      <c r="Y258" s="267" t="s">
        <v>39</v>
      </c>
      <c r="Z258" s="384">
        <v>249</v>
      </c>
    </row>
    <row r="259" spans="1:26" ht="10.5" customHeight="1">
      <c r="A259" s="64" t="s">
        <v>317</v>
      </c>
      <c r="B259" s="372"/>
      <c r="C259" s="373">
        <v>5.18</v>
      </c>
      <c r="D259" s="374">
        <f t="shared" si="131"/>
        <v>0.20393700787401575</v>
      </c>
      <c r="E259" s="373"/>
      <c r="F259" s="374">
        <f t="shared" si="127"/>
        <v>0</v>
      </c>
      <c r="G259" s="373">
        <f t="shared" ref="G259:G269" si="134">IF(T259=0,0,(0.87+1.12*T259)*E259/(1+T259))</f>
        <v>0</v>
      </c>
      <c r="H259" s="375">
        <f t="shared" si="133"/>
        <v>0</v>
      </c>
      <c r="I259" s="376" t="str">
        <f t="shared" ref="I259:I269" si="135">IF(G259=0,"","c")</f>
        <v/>
      </c>
      <c r="J259" s="377">
        <f t="shared" si="109"/>
        <v>0</v>
      </c>
      <c r="K259" s="377">
        <v>10.96</v>
      </c>
      <c r="L259" s="373">
        <f t="shared" si="128"/>
        <v>5.6772800000000005</v>
      </c>
      <c r="M259" s="378">
        <f t="shared" si="129"/>
        <v>0</v>
      </c>
      <c r="N259" s="379">
        <f t="shared" si="110"/>
        <v>0</v>
      </c>
      <c r="O259" s="380">
        <f t="shared" si="111"/>
        <v>0</v>
      </c>
      <c r="P259" s="381">
        <f t="shared" si="112"/>
        <v>0</v>
      </c>
      <c r="Q259" s="373">
        <f t="shared" si="132"/>
        <v>0</v>
      </c>
      <c r="R259" s="382">
        <f t="shared" si="132"/>
        <v>0</v>
      </c>
      <c r="S259" s="378">
        <f t="shared" si="132"/>
        <v>0</v>
      </c>
      <c r="T259" s="383">
        <f t="shared" si="113"/>
        <v>0</v>
      </c>
      <c r="U259" s="383"/>
      <c r="V259" s="401">
        <f t="shared" si="114"/>
        <v>294.08310399999999</v>
      </c>
      <c r="W259" s="301">
        <f t="shared" si="122"/>
        <v>0</v>
      </c>
      <c r="X259" s="385" t="s">
        <v>7</v>
      </c>
      <c r="Y259" s="267" t="s">
        <v>32</v>
      </c>
      <c r="Z259" s="384">
        <v>250</v>
      </c>
    </row>
    <row r="260" spans="1:26" ht="10.5" customHeight="1">
      <c r="A260" s="64" t="s">
        <v>318</v>
      </c>
      <c r="B260" s="372"/>
      <c r="C260" s="373">
        <v>3.8519999999999999</v>
      </c>
      <c r="D260" s="374">
        <f t="shared" si="131"/>
        <v>0.15165354330708661</v>
      </c>
      <c r="E260" s="373">
        <v>2.452</v>
      </c>
      <c r="F260" s="374">
        <f t="shared" si="127"/>
        <v>9.653543307086615E-2</v>
      </c>
      <c r="G260" s="373">
        <f t="shared" si="134"/>
        <v>2.2175103601398245</v>
      </c>
      <c r="H260" s="375">
        <f t="shared" si="133"/>
        <v>8.730355748581986E-2</v>
      </c>
      <c r="I260" s="376" t="str">
        <f t="shared" si="135"/>
        <v>c</v>
      </c>
      <c r="J260" s="377">
        <f t="shared" si="109"/>
        <v>3.7337812667461225</v>
      </c>
      <c r="K260" s="377">
        <v>12.387</v>
      </c>
      <c r="L260" s="373">
        <f t="shared" si="128"/>
        <v>4.7714723999999995</v>
      </c>
      <c r="M260" s="378">
        <f t="shared" si="129"/>
        <v>3.0372924000000001</v>
      </c>
      <c r="N260" s="379">
        <f t="shared" si="110"/>
        <v>172.6886850008903</v>
      </c>
      <c r="O260" s="380">
        <f t="shared" si="111"/>
        <v>74.474409647999991</v>
      </c>
      <c r="P260" s="381">
        <f t="shared" si="112"/>
        <v>84.49790398399999</v>
      </c>
      <c r="Q260" s="373">
        <f t="shared" si="132"/>
        <v>25.046402697833901</v>
      </c>
      <c r="R260" s="382">
        <f t="shared" si="132"/>
        <v>10.801611319917328</v>
      </c>
      <c r="S260" s="378">
        <f t="shared" si="132"/>
        <v>12.255397800355341</v>
      </c>
      <c r="T260" s="383">
        <f t="shared" si="113"/>
        <v>0.15938270485859313</v>
      </c>
      <c r="U260" s="383"/>
      <c r="V260" s="401">
        <f t="shared" si="114"/>
        <v>34.848297551999991</v>
      </c>
      <c r="W260" s="301">
        <f t="shared" si="122"/>
        <v>74.474409648000005</v>
      </c>
      <c r="X260" s="341"/>
      <c r="Y260" s="267" t="s">
        <v>37</v>
      </c>
      <c r="Z260" s="384">
        <v>251</v>
      </c>
    </row>
    <row r="261" spans="1:26" ht="10.5" customHeight="1">
      <c r="A261" s="64" t="s">
        <v>319</v>
      </c>
      <c r="B261" s="372"/>
      <c r="C261" s="373">
        <v>6.1070000000000002</v>
      </c>
      <c r="D261" s="374">
        <f t="shared" si="131"/>
        <v>0.24043307086614174</v>
      </c>
      <c r="E261" s="373">
        <v>2.8079999999999998</v>
      </c>
      <c r="F261" s="374">
        <f t="shared" si="127"/>
        <v>0.1105511811023622</v>
      </c>
      <c r="G261" s="373">
        <f t="shared" si="134"/>
        <v>2.6310326927193732</v>
      </c>
      <c r="H261" s="375">
        <f t="shared" si="133"/>
        <v>0.10358396428029029</v>
      </c>
      <c r="I261" s="376" t="str">
        <f t="shared" si="135"/>
        <v>c</v>
      </c>
      <c r="J261" s="377">
        <f t="shared" si="109"/>
        <v>4.6411949410966589</v>
      </c>
      <c r="K261" s="377">
        <v>6.1070000000000002</v>
      </c>
      <c r="L261" s="373">
        <f t="shared" si="128"/>
        <v>3.7295449000000005</v>
      </c>
      <c r="M261" s="378">
        <f t="shared" si="129"/>
        <v>1.7148455999999999</v>
      </c>
      <c r="N261" s="379">
        <f t="shared" si="110"/>
        <v>131.54899676906226</v>
      </c>
      <c r="O261" s="380">
        <f t="shared" si="111"/>
        <v>48.152864447999995</v>
      </c>
      <c r="P261" s="381">
        <f t="shared" si="112"/>
        <v>163.55948777900005</v>
      </c>
      <c r="Q261" s="373">
        <f t="shared" si="132"/>
        <v>19.079589074159649</v>
      </c>
      <c r="R261" s="382">
        <f t="shared" si="132"/>
        <v>6.9839899123245939</v>
      </c>
      <c r="S261" s="378">
        <f t="shared" si="132"/>
        <v>23.72232318488706</v>
      </c>
      <c r="T261" s="383">
        <f t="shared" si="113"/>
        <v>0.36595193533212622</v>
      </c>
      <c r="U261" s="383"/>
      <c r="V261" s="401">
        <f t="shared" si="114"/>
        <v>131.45757814700002</v>
      </c>
      <c r="W261" s="301">
        <f t="shared" si="122"/>
        <v>48.152864447999995</v>
      </c>
      <c r="X261" s="341"/>
      <c r="Y261" s="267" t="s">
        <v>37</v>
      </c>
      <c r="Z261" s="384">
        <v>252</v>
      </c>
    </row>
    <row r="262" spans="1:26" ht="10.5" customHeight="1">
      <c r="A262" s="64" t="s">
        <v>320</v>
      </c>
      <c r="B262" s="372"/>
      <c r="C262" s="373">
        <v>6</v>
      </c>
      <c r="D262" s="374">
        <f t="shared" si="131"/>
        <v>0.23622047244094491</v>
      </c>
      <c r="E262" s="373">
        <v>2.78</v>
      </c>
      <c r="F262" s="374">
        <f t="shared" si="127"/>
        <v>0.10944881889763779</v>
      </c>
      <c r="G262" s="373">
        <f t="shared" si="134"/>
        <v>2.6038145644367878</v>
      </c>
      <c r="H262" s="375">
        <f t="shared" si="133"/>
        <v>0.10251238442664519</v>
      </c>
      <c r="I262" s="376" t="str">
        <f t="shared" si="135"/>
        <v>c</v>
      </c>
      <c r="J262" s="377">
        <f t="shared" si="109"/>
        <v>4.5904840657488553</v>
      </c>
      <c r="K262" s="377">
        <v>6.03</v>
      </c>
      <c r="L262" s="373">
        <f t="shared" si="128"/>
        <v>3.6179999999999999</v>
      </c>
      <c r="M262" s="378">
        <f t="shared" si="129"/>
        <v>1.6763400000000002</v>
      </c>
      <c r="N262" s="379">
        <f t="shared" ref="N262:N286" si="136">IF(T262=0,0,C262*C262*K262*(1+T262)*(1-2*T262)/(1-T262))</f>
        <v>127.06744006610165</v>
      </c>
      <c r="O262" s="380">
        <f t="shared" si="111"/>
        <v>46.602251999999993</v>
      </c>
      <c r="P262" s="381">
        <f t="shared" ref="P262:P286" si="137">IF(T262=0,0,N262/(3*(1-2*T262)))</f>
        <v>154.94366399999998</v>
      </c>
      <c r="Q262" s="373">
        <f t="shared" si="132"/>
        <v>18.429593540897297</v>
      </c>
      <c r="R262" s="382">
        <f t="shared" si="132"/>
        <v>6.7590923528771878</v>
      </c>
      <c r="S262" s="378">
        <f t="shared" si="132"/>
        <v>22.47270227346894</v>
      </c>
      <c r="T262" s="383">
        <f t="shared" ref="T262:T286" si="138">IF(E262&gt;0,(1-2*((E262/C262)^2))/(2-2*((E262/C262)^2)),0)</f>
        <v>0.36331866608186308</v>
      </c>
      <c r="U262" s="383">
        <v>0.36</v>
      </c>
      <c r="V262" s="401">
        <f t="shared" si="114"/>
        <v>123.87549600000001</v>
      </c>
      <c r="W262" s="301">
        <f t="shared" si="122"/>
        <v>46.602252</v>
      </c>
      <c r="X262" s="385" t="s">
        <v>7</v>
      </c>
      <c r="Y262" s="267" t="s">
        <v>32</v>
      </c>
      <c r="Z262" s="384">
        <v>253</v>
      </c>
    </row>
    <row r="263" spans="1:26" ht="10.5" customHeight="1">
      <c r="A263" s="64" t="s">
        <v>321</v>
      </c>
      <c r="B263" s="372">
        <v>20</v>
      </c>
      <c r="C263" s="373">
        <v>4.67</v>
      </c>
      <c r="D263" s="374">
        <f t="shared" si="131"/>
        <v>0.18385826771653543</v>
      </c>
      <c r="E263" s="373"/>
      <c r="F263" s="374"/>
      <c r="G263" s="373">
        <f t="shared" si="134"/>
        <v>0</v>
      </c>
      <c r="H263" s="375">
        <f t="shared" si="133"/>
        <v>0</v>
      </c>
      <c r="I263" s="376" t="str">
        <f t="shared" si="135"/>
        <v/>
      </c>
      <c r="J263" s="377">
        <f t="shared" si="109"/>
        <v>0</v>
      </c>
      <c r="K263" s="377"/>
      <c r="L263" s="373"/>
      <c r="M263" s="378"/>
      <c r="N263" s="379">
        <f t="shared" si="136"/>
        <v>0</v>
      </c>
      <c r="O263" s="380">
        <f t="shared" si="111"/>
        <v>0</v>
      </c>
      <c r="P263" s="381">
        <f t="shared" si="137"/>
        <v>0</v>
      </c>
      <c r="Q263" s="373">
        <f t="shared" si="132"/>
        <v>0</v>
      </c>
      <c r="R263" s="382">
        <f t="shared" si="132"/>
        <v>0</v>
      </c>
      <c r="S263" s="378">
        <f t="shared" si="132"/>
        <v>0</v>
      </c>
      <c r="T263" s="383">
        <f t="shared" si="138"/>
        <v>0</v>
      </c>
      <c r="U263" s="377"/>
      <c r="V263" s="401">
        <f t="shared" si="114"/>
        <v>0</v>
      </c>
      <c r="W263" s="301">
        <f t="shared" si="122"/>
        <v>0</v>
      </c>
      <c r="X263" s="341"/>
      <c r="Y263" s="267" t="s">
        <v>32</v>
      </c>
      <c r="Z263" s="384">
        <v>254</v>
      </c>
    </row>
    <row r="264" spans="1:26" ht="10.5" customHeight="1">
      <c r="A264" s="64" t="s">
        <v>322</v>
      </c>
      <c r="B264" s="372"/>
      <c r="C264" s="373">
        <v>0.8</v>
      </c>
      <c r="D264" s="374">
        <f t="shared" ref="D264:D286" si="139">C264/25.4</f>
        <v>3.1496062992125991E-2</v>
      </c>
      <c r="E264" s="373"/>
      <c r="F264" s="374">
        <f>E264/25.4</f>
        <v>0</v>
      </c>
      <c r="G264" s="373">
        <f t="shared" si="134"/>
        <v>0</v>
      </c>
      <c r="H264" s="375">
        <f t="shared" ref="H264:H286" si="140">G264/25.4</f>
        <v>0</v>
      </c>
      <c r="I264" s="376" t="str">
        <f t="shared" si="135"/>
        <v/>
      </c>
      <c r="J264" s="377">
        <f t="shared" ref="J264:J286" si="141">IF(T264=0,0,C264*SQRT((1+T264)*(1-2*T264)/(1-T264)))</f>
        <v>0</v>
      </c>
      <c r="K264" s="377">
        <v>0.1</v>
      </c>
      <c r="L264" s="373">
        <f>C264*K264/10</f>
        <v>8.0000000000000019E-3</v>
      </c>
      <c r="M264" s="378">
        <f>E264*K264/10</f>
        <v>0</v>
      </c>
      <c r="N264" s="379">
        <f t="shared" si="136"/>
        <v>0</v>
      </c>
      <c r="O264" s="380">
        <f t="shared" ref="O264:O286" si="142">E264*E264*K264</f>
        <v>0</v>
      </c>
      <c r="P264" s="381">
        <f t="shared" si="137"/>
        <v>0</v>
      </c>
      <c r="Q264" s="373">
        <f t="shared" ref="Q264:S267" si="143">N264/6.89475</f>
        <v>0</v>
      </c>
      <c r="R264" s="382">
        <f t="shared" si="143"/>
        <v>0</v>
      </c>
      <c r="S264" s="378">
        <f t="shared" si="143"/>
        <v>0</v>
      </c>
      <c r="T264" s="383">
        <f t="shared" si="138"/>
        <v>0</v>
      </c>
      <c r="U264" s="383"/>
      <c r="V264" s="401">
        <f t="shared" si="114"/>
        <v>6.4000000000000015E-2</v>
      </c>
      <c r="W264" s="301">
        <f t="shared" si="122"/>
        <v>0</v>
      </c>
      <c r="X264" s="385"/>
      <c r="Y264" s="267" t="s">
        <v>82</v>
      </c>
      <c r="Z264" s="384">
        <v>255</v>
      </c>
    </row>
    <row r="265" spans="1:26" ht="10.5" customHeight="1">
      <c r="A265" s="64" t="s">
        <v>323</v>
      </c>
      <c r="B265" s="372">
        <v>20</v>
      </c>
      <c r="C265" s="373">
        <v>3.34</v>
      </c>
      <c r="D265" s="374">
        <f t="shared" si="139"/>
        <v>0.13149606299212599</v>
      </c>
      <c r="E265" s="373"/>
      <c r="F265" s="374"/>
      <c r="G265" s="373">
        <f t="shared" si="134"/>
        <v>0</v>
      </c>
      <c r="H265" s="375">
        <f t="shared" si="140"/>
        <v>0</v>
      </c>
      <c r="I265" s="376" t="str">
        <f t="shared" si="135"/>
        <v/>
      </c>
      <c r="J265" s="377">
        <f t="shared" si="141"/>
        <v>0</v>
      </c>
      <c r="K265" s="377"/>
      <c r="L265" s="373"/>
      <c r="M265" s="378"/>
      <c r="N265" s="379">
        <f t="shared" si="136"/>
        <v>0</v>
      </c>
      <c r="O265" s="380">
        <f t="shared" si="142"/>
        <v>0</v>
      </c>
      <c r="P265" s="381">
        <f t="shared" si="137"/>
        <v>0</v>
      </c>
      <c r="Q265" s="373">
        <f t="shared" si="143"/>
        <v>0</v>
      </c>
      <c r="R265" s="382">
        <f t="shared" si="143"/>
        <v>0</v>
      </c>
      <c r="S265" s="378">
        <f t="shared" si="143"/>
        <v>0</v>
      </c>
      <c r="T265" s="383">
        <f t="shared" si="138"/>
        <v>0</v>
      </c>
      <c r="U265" s="383"/>
      <c r="V265" s="401">
        <f t="shared" si="114"/>
        <v>0</v>
      </c>
      <c r="W265" s="301">
        <f t="shared" si="122"/>
        <v>0</v>
      </c>
      <c r="X265" s="341"/>
      <c r="Y265" s="267" t="s">
        <v>32</v>
      </c>
      <c r="Z265" s="384">
        <v>256</v>
      </c>
    </row>
    <row r="266" spans="1:26" ht="10.5" customHeight="1">
      <c r="A266" s="64" t="s">
        <v>324</v>
      </c>
      <c r="B266" s="372"/>
      <c r="C266" s="373">
        <v>0.5</v>
      </c>
      <c r="D266" s="374">
        <f t="shared" si="139"/>
        <v>1.968503937007874E-2</v>
      </c>
      <c r="E266" s="373"/>
      <c r="F266" s="374">
        <f>E266/25.4</f>
        <v>0</v>
      </c>
      <c r="G266" s="373">
        <f t="shared" si="134"/>
        <v>0</v>
      </c>
      <c r="H266" s="375">
        <f t="shared" si="140"/>
        <v>0</v>
      </c>
      <c r="I266" s="376" t="str">
        <f t="shared" si="135"/>
        <v/>
      </c>
      <c r="J266" s="377">
        <f t="shared" si="141"/>
        <v>0</v>
      </c>
      <c r="K266" s="377">
        <v>0.24</v>
      </c>
      <c r="L266" s="373">
        <f>C266*K266/10</f>
        <v>1.2E-2</v>
      </c>
      <c r="M266" s="378">
        <f>E266*K266/10</f>
        <v>0</v>
      </c>
      <c r="N266" s="379">
        <f t="shared" si="136"/>
        <v>0</v>
      </c>
      <c r="O266" s="380">
        <f t="shared" si="142"/>
        <v>0</v>
      </c>
      <c r="P266" s="381">
        <f t="shared" si="137"/>
        <v>0</v>
      </c>
      <c r="Q266" s="373">
        <f t="shared" si="143"/>
        <v>0</v>
      </c>
      <c r="R266" s="382">
        <f t="shared" si="143"/>
        <v>0</v>
      </c>
      <c r="S266" s="378">
        <f t="shared" si="143"/>
        <v>0</v>
      </c>
      <c r="T266" s="383">
        <f t="shared" si="138"/>
        <v>0</v>
      </c>
      <c r="U266" s="383"/>
      <c r="V266" s="401">
        <f t="shared" si="114"/>
        <v>0.06</v>
      </c>
      <c r="W266" s="301">
        <f t="shared" si="122"/>
        <v>0</v>
      </c>
      <c r="X266" s="385"/>
      <c r="Y266" s="267" t="s">
        <v>109</v>
      </c>
      <c r="Z266" s="384">
        <v>257</v>
      </c>
    </row>
    <row r="267" spans="1:26" ht="10.5" customHeight="1">
      <c r="A267" s="64" t="s">
        <v>324</v>
      </c>
      <c r="B267" s="372"/>
      <c r="C267" s="373">
        <v>1.1499999999999999</v>
      </c>
      <c r="D267" s="374">
        <f t="shared" si="139"/>
        <v>4.5275590551181098E-2</v>
      </c>
      <c r="E267" s="373"/>
      <c r="F267" s="374">
        <f>E267/25.4</f>
        <v>0</v>
      </c>
      <c r="G267" s="373">
        <f t="shared" si="134"/>
        <v>0</v>
      </c>
      <c r="H267" s="375">
        <f t="shared" si="140"/>
        <v>0</v>
      </c>
      <c r="I267" s="376" t="str">
        <f t="shared" si="135"/>
        <v/>
      </c>
      <c r="J267" s="377">
        <f t="shared" si="141"/>
        <v>0</v>
      </c>
      <c r="K267" s="377">
        <v>0.13</v>
      </c>
      <c r="L267" s="373">
        <f>C267*K267/10</f>
        <v>1.495E-2</v>
      </c>
      <c r="M267" s="378">
        <f>E267*K267/10</f>
        <v>0</v>
      </c>
      <c r="N267" s="379">
        <f t="shared" si="136"/>
        <v>0</v>
      </c>
      <c r="O267" s="380">
        <f t="shared" si="142"/>
        <v>0</v>
      </c>
      <c r="P267" s="381">
        <f t="shared" si="137"/>
        <v>0</v>
      </c>
      <c r="Q267" s="373">
        <f t="shared" si="143"/>
        <v>0</v>
      </c>
      <c r="R267" s="382">
        <f t="shared" si="143"/>
        <v>0</v>
      </c>
      <c r="S267" s="378">
        <f t="shared" si="143"/>
        <v>0</v>
      </c>
      <c r="T267" s="383">
        <f t="shared" si="138"/>
        <v>0</v>
      </c>
      <c r="U267" s="383"/>
      <c r="V267" s="401">
        <f t="shared" ref="V267:V286" si="144">K267*(C267*C267-2*E267*E267)</f>
        <v>0.17192499999999997</v>
      </c>
      <c r="W267" s="301">
        <f t="shared" si="122"/>
        <v>0</v>
      </c>
      <c r="X267" s="385"/>
      <c r="Y267" s="267" t="s">
        <v>82</v>
      </c>
      <c r="Z267" s="384">
        <v>258</v>
      </c>
    </row>
    <row r="268" spans="1:26" ht="10.5" customHeight="1">
      <c r="A268" s="64" t="s">
        <v>325</v>
      </c>
      <c r="B268" s="372">
        <v>20</v>
      </c>
      <c r="C268" s="373">
        <v>1.4</v>
      </c>
      <c r="D268" s="374">
        <f t="shared" si="139"/>
        <v>5.5118110236220472E-2</v>
      </c>
      <c r="E268" s="373"/>
      <c r="F268" s="374"/>
      <c r="G268" s="373">
        <f t="shared" si="134"/>
        <v>0</v>
      </c>
      <c r="H268" s="375">
        <f t="shared" si="140"/>
        <v>0</v>
      </c>
      <c r="I268" s="376" t="str">
        <f t="shared" si="135"/>
        <v/>
      </c>
      <c r="J268" s="377">
        <f t="shared" si="141"/>
        <v>0</v>
      </c>
      <c r="K268" s="377"/>
      <c r="L268" s="373"/>
      <c r="M268" s="378"/>
      <c r="N268" s="379">
        <f t="shared" si="136"/>
        <v>0</v>
      </c>
      <c r="O268" s="380">
        <f t="shared" si="142"/>
        <v>0</v>
      </c>
      <c r="P268" s="381">
        <f t="shared" si="137"/>
        <v>0</v>
      </c>
      <c r="Q268" s="373">
        <f t="shared" ref="Q268:S272" si="145">N268/6.89475</f>
        <v>0</v>
      </c>
      <c r="R268" s="382">
        <f t="shared" si="145"/>
        <v>0</v>
      </c>
      <c r="S268" s="378">
        <f t="shared" si="145"/>
        <v>0</v>
      </c>
      <c r="T268" s="383">
        <f t="shared" si="138"/>
        <v>0</v>
      </c>
      <c r="U268" s="383"/>
      <c r="V268" s="401">
        <f t="shared" si="144"/>
        <v>0</v>
      </c>
      <c r="W268" s="301">
        <f t="shared" si="122"/>
        <v>0</v>
      </c>
      <c r="X268" s="341"/>
      <c r="Y268" s="267" t="s">
        <v>32</v>
      </c>
      <c r="Z268" s="384">
        <v>259</v>
      </c>
    </row>
    <row r="269" spans="1:26" ht="10.5" customHeight="1">
      <c r="A269" s="64" t="s">
        <v>326</v>
      </c>
      <c r="B269" s="372">
        <v>20</v>
      </c>
      <c r="C269" s="373">
        <v>4.8</v>
      </c>
      <c r="D269" s="374">
        <f t="shared" si="139"/>
        <v>0.1889763779527559</v>
      </c>
      <c r="E269" s="373"/>
      <c r="F269" s="374"/>
      <c r="G269" s="373">
        <f t="shared" si="134"/>
        <v>0</v>
      </c>
      <c r="H269" s="375">
        <f t="shared" si="140"/>
        <v>0</v>
      </c>
      <c r="I269" s="376" t="str">
        <f t="shared" si="135"/>
        <v/>
      </c>
      <c r="J269" s="377">
        <f t="shared" si="141"/>
        <v>0</v>
      </c>
      <c r="K269" s="377"/>
      <c r="L269" s="373"/>
      <c r="M269" s="378"/>
      <c r="N269" s="379">
        <f t="shared" si="136"/>
        <v>0</v>
      </c>
      <c r="O269" s="380">
        <f t="shared" si="142"/>
        <v>0</v>
      </c>
      <c r="P269" s="381">
        <f t="shared" si="137"/>
        <v>0</v>
      </c>
      <c r="Q269" s="373">
        <f t="shared" si="145"/>
        <v>0</v>
      </c>
      <c r="R269" s="382">
        <f t="shared" si="145"/>
        <v>0</v>
      </c>
      <c r="S269" s="378">
        <f t="shared" si="145"/>
        <v>0</v>
      </c>
      <c r="T269" s="383">
        <f t="shared" si="138"/>
        <v>0</v>
      </c>
      <c r="U269" s="383"/>
      <c r="V269" s="401">
        <f t="shared" si="144"/>
        <v>0</v>
      </c>
      <c r="W269" s="301">
        <f t="shared" si="122"/>
        <v>0</v>
      </c>
      <c r="X269" s="341"/>
      <c r="Y269" s="267" t="s">
        <v>32</v>
      </c>
      <c r="Z269" s="384">
        <v>260</v>
      </c>
    </row>
    <row r="270" spans="1:26" ht="10.5" customHeight="1">
      <c r="A270" s="64" t="s">
        <v>327</v>
      </c>
      <c r="B270" s="372">
        <v>20</v>
      </c>
      <c r="C270" s="373">
        <v>1.4</v>
      </c>
      <c r="D270" s="374">
        <f t="shared" si="139"/>
        <v>5.5118110236220472E-2</v>
      </c>
      <c r="E270" s="373"/>
      <c r="F270" s="374"/>
      <c r="G270" s="373">
        <f>IF(T270=0,0,(0.87+1.12*T270)*E270/(1+T270))</f>
        <v>0</v>
      </c>
      <c r="H270" s="375">
        <f t="shared" si="140"/>
        <v>0</v>
      </c>
      <c r="I270" s="376" t="str">
        <f>IF(G270=0,"","c")</f>
        <v/>
      </c>
      <c r="J270" s="377">
        <f t="shared" si="141"/>
        <v>0</v>
      </c>
      <c r="K270" s="377"/>
      <c r="L270" s="373"/>
      <c r="M270" s="378"/>
      <c r="N270" s="379">
        <f t="shared" si="136"/>
        <v>0</v>
      </c>
      <c r="O270" s="380">
        <f t="shared" si="142"/>
        <v>0</v>
      </c>
      <c r="P270" s="381">
        <f t="shared" si="137"/>
        <v>0</v>
      </c>
      <c r="Q270" s="373">
        <f t="shared" si="145"/>
        <v>0</v>
      </c>
      <c r="R270" s="382">
        <f t="shared" si="145"/>
        <v>0</v>
      </c>
      <c r="S270" s="378">
        <f t="shared" si="145"/>
        <v>0</v>
      </c>
      <c r="T270" s="383">
        <f t="shared" si="138"/>
        <v>0</v>
      </c>
      <c r="U270" s="383"/>
      <c r="V270" s="401">
        <f t="shared" si="144"/>
        <v>0</v>
      </c>
      <c r="W270" s="301">
        <f t="shared" si="122"/>
        <v>0</v>
      </c>
      <c r="X270" s="341"/>
      <c r="Y270" s="267" t="s">
        <v>32</v>
      </c>
      <c r="Z270" s="384">
        <v>261</v>
      </c>
    </row>
    <row r="271" spans="1:26" ht="10.5" customHeight="1">
      <c r="A271" s="64" t="s">
        <v>328</v>
      </c>
      <c r="B271" s="372">
        <v>20</v>
      </c>
      <c r="C271" s="373">
        <v>4.1100000000000003</v>
      </c>
      <c r="D271" s="374">
        <f t="shared" si="139"/>
        <v>0.16181102362204727</v>
      </c>
      <c r="E271" s="373"/>
      <c r="F271" s="374"/>
      <c r="G271" s="373">
        <f t="shared" ref="G271:G281" si="146">IF(T271=0,0,(0.87+1.12*T271)*E271/(1+T271))</f>
        <v>0</v>
      </c>
      <c r="H271" s="375">
        <f t="shared" si="140"/>
        <v>0</v>
      </c>
      <c r="I271" s="376" t="str">
        <f t="shared" ref="I271:I276" si="147">IF(G271=0,"","c")</f>
        <v/>
      </c>
      <c r="J271" s="377">
        <f t="shared" si="141"/>
        <v>0</v>
      </c>
      <c r="K271" s="377"/>
      <c r="L271" s="373"/>
      <c r="M271" s="378"/>
      <c r="N271" s="379">
        <f t="shared" si="136"/>
        <v>0</v>
      </c>
      <c r="O271" s="380">
        <f t="shared" si="142"/>
        <v>0</v>
      </c>
      <c r="P271" s="381">
        <f t="shared" si="137"/>
        <v>0</v>
      </c>
      <c r="Q271" s="373">
        <f t="shared" si="145"/>
        <v>0</v>
      </c>
      <c r="R271" s="382">
        <f t="shared" si="145"/>
        <v>0</v>
      </c>
      <c r="S271" s="378">
        <f t="shared" si="145"/>
        <v>0</v>
      </c>
      <c r="T271" s="383">
        <f t="shared" si="138"/>
        <v>0</v>
      </c>
      <c r="U271" s="383"/>
      <c r="V271" s="401">
        <f t="shared" si="144"/>
        <v>0</v>
      </c>
      <c r="W271" s="301">
        <f t="shared" si="122"/>
        <v>0</v>
      </c>
      <c r="X271" s="341"/>
      <c r="Y271" s="269" t="s">
        <v>32</v>
      </c>
      <c r="Z271" s="384">
        <v>262</v>
      </c>
    </row>
    <row r="272" spans="1:26" ht="10.5" customHeight="1">
      <c r="A272" s="64" t="s">
        <v>329</v>
      </c>
      <c r="B272" s="372">
        <v>20</v>
      </c>
      <c r="C272" s="373">
        <v>4.47</v>
      </c>
      <c r="D272" s="374">
        <f t="shared" si="139"/>
        <v>0.17598425196850392</v>
      </c>
      <c r="E272" s="373"/>
      <c r="F272" s="374"/>
      <c r="G272" s="373">
        <f t="shared" si="146"/>
        <v>0</v>
      </c>
      <c r="H272" s="375">
        <f t="shared" si="140"/>
        <v>0</v>
      </c>
      <c r="I272" s="376" t="str">
        <f t="shared" si="147"/>
        <v/>
      </c>
      <c r="J272" s="377">
        <f t="shared" si="141"/>
        <v>0</v>
      </c>
      <c r="K272" s="377"/>
      <c r="L272" s="373"/>
      <c r="M272" s="378"/>
      <c r="N272" s="379">
        <f t="shared" si="136"/>
        <v>0</v>
      </c>
      <c r="O272" s="380">
        <f t="shared" si="142"/>
        <v>0</v>
      </c>
      <c r="P272" s="381">
        <f t="shared" si="137"/>
        <v>0</v>
      </c>
      <c r="Q272" s="373">
        <f t="shared" si="145"/>
        <v>0</v>
      </c>
      <c r="R272" s="382">
        <f t="shared" si="145"/>
        <v>0</v>
      </c>
      <c r="S272" s="378">
        <f t="shared" si="145"/>
        <v>0</v>
      </c>
      <c r="T272" s="383">
        <f t="shared" si="138"/>
        <v>0</v>
      </c>
      <c r="U272" s="383"/>
      <c r="V272" s="401">
        <f t="shared" si="144"/>
        <v>0</v>
      </c>
      <c r="W272" s="301">
        <f t="shared" si="122"/>
        <v>0</v>
      </c>
      <c r="X272" s="341"/>
      <c r="Y272" s="267" t="s">
        <v>32</v>
      </c>
      <c r="Z272" s="384">
        <v>263</v>
      </c>
    </row>
    <row r="273" spans="1:26" ht="10.5" customHeight="1">
      <c r="A273" s="64" t="s">
        <v>330</v>
      </c>
      <c r="B273" s="372"/>
      <c r="C273" s="373">
        <v>4</v>
      </c>
      <c r="D273" s="374">
        <f t="shared" si="139"/>
        <v>0.15748031496062992</v>
      </c>
      <c r="E273" s="373"/>
      <c r="F273" s="374">
        <f>E273/25.4</f>
        <v>0</v>
      </c>
      <c r="G273" s="373">
        <f t="shared" si="146"/>
        <v>0</v>
      </c>
      <c r="H273" s="375">
        <f t="shared" si="140"/>
        <v>0</v>
      </c>
      <c r="I273" s="376" t="str">
        <f t="shared" si="147"/>
        <v/>
      </c>
      <c r="J273" s="377">
        <f t="shared" si="141"/>
        <v>0</v>
      </c>
      <c r="K273" s="377">
        <v>0.72</v>
      </c>
      <c r="L273" s="373">
        <f>C273*K273/10</f>
        <v>0.28799999999999998</v>
      </c>
      <c r="M273" s="378">
        <f>E273*K273/10</f>
        <v>0</v>
      </c>
      <c r="N273" s="379">
        <f t="shared" si="136"/>
        <v>0</v>
      </c>
      <c r="O273" s="380">
        <f t="shared" si="142"/>
        <v>0</v>
      </c>
      <c r="P273" s="381">
        <f t="shared" si="137"/>
        <v>0</v>
      </c>
      <c r="Q273" s="373">
        <f t="shared" ref="Q273:S275" si="148">N273/6.89475</f>
        <v>0</v>
      </c>
      <c r="R273" s="382">
        <f t="shared" si="148"/>
        <v>0</v>
      </c>
      <c r="S273" s="378">
        <f t="shared" si="148"/>
        <v>0</v>
      </c>
      <c r="T273" s="383">
        <f t="shared" si="138"/>
        <v>0</v>
      </c>
      <c r="U273" s="383"/>
      <c r="V273" s="401">
        <f t="shared" si="144"/>
        <v>11.52</v>
      </c>
      <c r="W273" s="301">
        <f t="shared" si="122"/>
        <v>0</v>
      </c>
      <c r="X273" s="385"/>
      <c r="Y273" s="267" t="s">
        <v>109</v>
      </c>
      <c r="Z273" s="384">
        <v>264</v>
      </c>
    </row>
    <row r="274" spans="1:26" ht="10.5" customHeight="1">
      <c r="A274" s="64" t="s">
        <v>331</v>
      </c>
      <c r="B274" s="372">
        <v>20</v>
      </c>
      <c r="C274" s="373">
        <v>3.32</v>
      </c>
      <c r="D274" s="374">
        <f t="shared" si="139"/>
        <v>0.13070866141732285</v>
      </c>
      <c r="E274" s="373"/>
      <c r="F274" s="374"/>
      <c r="G274" s="373">
        <f t="shared" si="146"/>
        <v>0</v>
      </c>
      <c r="H274" s="375">
        <f t="shared" si="140"/>
        <v>0</v>
      </c>
      <c r="I274" s="376" t="str">
        <f t="shared" si="147"/>
        <v/>
      </c>
      <c r="J274" s="377">
        <f t="shared" si="141"/>
        <v>0</v>
      </c>
      <c r="K274" s="377"/>
      <c r="L274" s="373"/>
      <c r="M274" s="378"/>
      <c r="N274" s="379">
        <f t="shared" si="136"/>
        <v>0</v>
      </c>
      <c r="O274" s="380">
        <f t="shared" si="142"/>
        <v>0</v>
      </c>
      <c r="P274" s="381">
        <f t="shared" si="137"/>
        <v>0</v>
      </c>
      <c r="Q274" s="373">
        <f>N274/6.89475</f>
        <v>0</v>
      </c>
      <c r="R274" s="382">
        <f>O274/6.89475</f>
        <v>0</v>
      </c>
      <c r="S274" s="378">
        <f>P274/6.89475</f>
        <v>0</v>
      </c>
      <c r="T274" s="383">
        <f t="shared" si="138"/>
        <v>0</v>
      </c>
      <c r="U274" s="383"/>
      <c r="V274" s="401">
        <f t="shared" si="144"/>
        <v>0</v>
      </c>
      <c r="W274" s="301">
        <f t="shared" si="122"/>
        <v>0</v>
      </c>
      <c r="X274" s="341"/>
      <c r="Y274" s="267" t="s">
        <v>32</v>
      </c>
      <c r="Z274" s="384">
        <v>265</v>
      </c>
    </row>
    <row r="275" spans="1:26" ht="10.5" customHeight="1">
      <c r="A275" s="64" t="s">
        <v>332</v>
      </c>
      <c r="B275" s="372"/>
      <c r="C275" s="373">
        <v>3.5</v>
      </c>
      <c r="D275" s="374">
        <f t="shared" si="139"/>
        <v>0.13779527559055119</v>
      </c>
      <c r="E275" s="373"/>
      <c r="F275" s="374">
        <f>E275/25.4</f>
        <v>0</v>
      </c>
      <c r="G275" s="373">
        <f t="shared" si="146"/>
        <v>0</v>
      </c>
      <c r="H275" s="375">
        <f t="shared" si="140"/>
        <v>0</v>
      </c>
      <c r="I275" s="376" t="str">
        <f t="shared" si="147"/>
        <v/>
      </c>
      <c r="J275" s="377">
        <f t="shared" si="141"/>
        <v>0</v>
      </c>
      <c r="K275" s="377">
        <v>0.45</v>
      </c>
      <c r="L275" s="373">
        <f>C275*K275/10</f>
        <v>0.1575</v>
      </c>
      <c r="M275" s="378">
        <f>E275*K275/10</f>
        <v>0</v>
      </c>
      <c r="N275" s="379">
        <f t="shared" si="136"/>
        <v>0</v>
      </c>
      <c r="O275" s="380">
        <f t="shared" si="142"/>
        <v>0</v>
      </c>
      <c r="P275" s="381">
        <f t="shared" si="137"/>
        <v>0</v>
      </c>
      <c r="Q275" s="373">
        <f t="shared" si="148"/>
        <v>0</v>
      </c>
      <c r="R275" s="382">
        <f t="shared" si="148"/>
        <v>0</v>
      </c>
      <c r="S275" s="378">
        <f t="shared" si="148"/>
        <v>0</v>
      </c>
      <c r="T275" s="383">
        <f t="shared" si="138"/>
        <v>0</v>
      </c>
      <c r="U275" s="383"/>
      <c r="V275" s="401">
        <f t="shared" si="144"/>
        <v>5.5125000000000002</v>
      </c>
      <c r="W275" s="301">
        <f t="shared" si="122"/>
        <v>0</v>
      </c>
      <c r="X275" s="385"/>
      <c r="Y275" s="267" t="s">
        <v>109</v>
      </c>
      <c r="Z275" s="384">
        <v>266</v>
      </c>
    </row>
    <row r="276" spans="1:26" ht="10.5" customHeight="1">
      <c r="A276" s="64" t="s">
        <v>333</v>
      </c>
      <c r="B276" s="372">
        <v>20</v>
      </c>
      <c r="C276" s="373">
        <v>4.28</v>
      </c>
      <c r="D276" s="374">
        <f t="shared" si="139"/>
        <v>0.16850393700787403</v>
      </c>
      <c r="E276" s="373"/>
      <c r="F276" s="374"/>
      <c r="G276" s="373">
        <f t="shared" si="146"/>
        <v>0</v>
      </c>
      <c r="H276" s="375">
        <f t="shared" si="140"/>
        <v>0</v>
      </c>
      <c r="I276" s="376" t="str">
        <f t="shared" si="147"/>
        <v/>
      </c>
      <c r="J276" s="377">
        <f t="shared" si="141"/>
        <v>0</v>
      </c>
      <c r="K276" s="377"/>
      <c r="L276" s="373"/>
      <c r="M276" s="378"/>
      <c r="N276" s="379">
        <f t="shared" si="136"/>
        <v>0</v>
      </c>
      <c r="O276" s="380">
        <f t="shared" si="142"/>
        <v>0</v>
      </c>
      <c r="P276" s="381">
        <f t="shared" si="137"/>
        <v>0</v>
      </c>
      <c r="Q276" s="373">
        <f t="shared" ref="Q276:S278" si="149">N276/6.89475</f>
        <v>0</v>
      </c>
      <c r="R276" s="382">
        <f t="shared" si="149"/>
        <v>0</v>
      </c>
      <c r="S276" s="378">
        <f t="shared" si="149"/>
        <v>0</v>
      </c>
      <c r="T276" s="383">
        <f t="shared" si="138"/>
        <v>0</v>
      </c>
      <c r="U276" s="383"/>
      <c r="V276" s="401">
        <f t="shared" si="144"/>
        <v>0</v>
      </c>
      <c r="W276" s="301">
        <f t="shared" si="122"/>
        <v>0</v>
      </c>
      <c r="X276" s="341"/>
      <c r="Y276" s="267" t="s">
        <v>32</v>
      </c>
      <c r="Z276" s="384">
        <v>267</v>
      </c>
    </row>
    <row r="277" spans="1:26" ht="10.5" customHeight="1">
      <c r="A277" s="64" t="s">
        <v>334</v>
      </c>
      <c r="B277" s="372"/>
      <c r="C277" s="373">
        <v>8.43</v>
      </c>
      <c r="D277" s="374">
        <f t="shared" si="139"/>
        <v>0.33188976377952756</v>
      </c>
      <c r="E277" s="373"/>
      <c r="F277" s="374">
        <f t="shared" ref="F277:F286" si="150">E277/25.4</f>
        <v>0</v>
      </c>
      <c r="G277" s="373">
        <f t="shared" si="146"/>
        <v>0</v>
      </c>
      <c r="H277" s="375">
        <f t="shared" si="140"/>
        <v>0</v>
      </c>
      <c r="I277" s="376"/>
      <c r="J277" s="377">
        <f t="shared" si="141"/>
        <v>0</v>
      </c>
      <c r="K277" s="377">
        <v>4.55</v>
      </c>
      <c r="L277" s="373">
        <f t="shared" ref="L277:L282" si="151">C277*K277/10</f>
        <v>3.8356499999999998</v>
      </c>
      <c r="M277" s="378">
        <f t="shared" ref="M277:M282" si="152">E277*K277/10</f>
        <v>0</v>
      </c>
      <c r="N277" s="379">
        <f t="shared" si="136"/>
        <v>0</v>
      </c>
      <c r="O277" s="380">
        <f t="shared" si="142"/>
        <v>0</v>
      </c>
      <c r="P277" s="381">
        <f t="shared" si="137"/>
        <v>0</v>
      </c>
      <c r="Q277" s="373">
        <f t="shared" si="149"/>
        <v>0</v>
      </c>
      <c r="R277" s="382">
        <f t="shared" si="149"/>
        <v>0</v>
      </c>
      <c r="S277" s="378">
        <f t="shared" si="149"/>
        <v>0</v>
      </c>
      <c r="T277" s="383">
        <f t="shared" si="138"/>
        <v>0</v>
      </c>
      <c r="U277" s="383"/>
      <c r="V277" s="401">
        <f t="shared" si="144"/>
        <v>323.34529499999996</v>
      </c>
      <c r="W277" s="301">
        <f t="shared" si="122"/>
        <v>0</v>
      </c>
      <c r="X277" s="341"/>
      <c r="Y277" s="267" t="s">
        <v>57</v>
      </c>
      <c r="Z277" s="384">
        <v>268</v>
      </c>
    </row>
    <row r="278" spans="1:26" ht="10.5" customHeight="1">
      <c r="A278" s="64" t="s">
        <v>335</v>
      </c>
      <c r="B278" s="372">
        <v>20</v>
      </c>
      <c r="C278" s="373">
        <v>4.17</v>
      </c>
      <c r="D278" s="374">
        <f t="shared" si="139"/>
        <v>0.1641732283464567</v>
      </c>
      <c r="E278" s="373">
        <v>2.41</v>
      </c>
      <c r="F278" s="374">
        <f t="shared" si="150"/>
        <v>9.4881889763779537E-2</v>
      </c>
      <c r="G278" s="373">
        <f t="shared" si="146"/>
        <v>2.21690514579582</v>
      </c>
      <c r="H278" s="375">
        <f t="shared" si="140"/>
        <v>8.7279730149441737E-2</v>
      </c>
      <c r="I278" s="376" t="str">
        <f>IF(G278=0,"","c")</f>
        <v>c</v>
      </c>
      <c r="J278" s="377">
        <f t="shared" si="141"/>
        <v>3.809379601387183</v>
      </c>
      <c r="K278" s="377">
        <v>7.1</v>
      </c>
      <c r="L278" s="373">
        <f t="shared" si="151"/>
        <v>2.9607000000000001</v>
      </c>
      <c r="M278" s="378">
        <f t="shared" si="152"/>
        <v>1.7111000000000001</v>
      </c>
      <c r="N278" s="379">
        <f t="shared" si="136"/>
        <v>103.03074792699989</v>
      </c>
      <c r="O278" s="380">
        <f t="shared" si="142"/>
        <v>41.23751</v>
      </c>
      <c r="P278" s="381">
        <f t="shared" si="137"/>
        <v>68.477843333333325</v>
      </c>
      <c r="Q278" s="373">
        <f t="shared" si="149"/>
        <v>14.943362402842727</v>
      </c>
      <c r="R278" s="382">
        <f t="shared" si="149"/>
        <v>5.9810014866383838</v>
      </c>
      <c r="S278" s="378">
        <f t="shared" si="149"/>
        <v>9.9318819875025675</v>
      </c>
      <c r="T278" s="383">
        <f t="shared" si="138"/>
        <v>0.24923580408952739</v>
      </c>
      <c r="U278" s="383"/>
      <c r="V278" s="401">
        <f t="shared" si="144"/>
        <v>40.986169999999987</v>
      </c>
      <c r="W278" s="301">
        <f t="shared" si="122"/>
        <v>41.237510000000007</v>
      </c>
      <c r="X278" s="341"/>
      <c r="Y278" s="267" t="s">
        <v>32</v>
      </c>
      <c r="Z278" s="384">
        <v>269</v>
      </c>
    </row>
    <row r="279" spans="1:26" ht="10.5" customHeight="1">
      <c r="A279" s="64" t="s">
        <v>336</v>
      </c>
      <c r="B279" s="372"/>
      <c r="C279" s="373">
        <v>4.2</v>
      </c>
      <c r="D279" s="374">
        <f t="shared" si="139"/>
        <v>0.16535433070866143</v>
      </c>
      <c r="E279" s="373">
        <v>2.4</v>
      </c>
      <c r="F279" s="374">
        <f t="shared" si="150"/>
        <v>9.4488188976377951E-2</v>
      </c>
      <c r="G279" s="373">
        <f t="shared" si="146"/>
        <v>2.2108915662650603</v>
      </c>
      <c r="H279" s="375">
        <f t="shared" si="140"/>
        <v>8.7042975049805529E-2</v>
      </c>
      <c r="I279" s="376" t="str">
        <f>IF(G279=0,"","c")</f>
        <v>c</v>
      </c>
      <c r="J279" s="377">
        <f t="shared" si="141"/>
        <v>3.806215013274044</v>
      </c>
      <c r="K279" s="377">
        <v>7</v>
      </c>
      <c r="L279" s="373">
        <f t="shared" si="151"/>
        <v>2.9400000000000004</v>
      </c>
      <c r="M279" s="378">
        <f t="shared" si="152"/>
        <v>1.6800000000000002</v>
      </c>
      <c r="N279" s="379">
        <f t="shared" si="136"/>
        <v>101.41090909090909</v>
      </c>
      <c r="O279" s="380">
        <f t="shared" si="142"/>
        <v>40.32</v>
      </c>
      <c r="P279" s="381">
        <f t="shared" si="137"/>
        <v>69.72</v>
      </c>
      <c r="Q279" s="373">
        <f t="shared" ref="Q279:S281" si="153">N279/6.89475</f>
        <v>14.708424394054765</v>
      </c>
      <c r="R279" s="382">
        <f t="shared" si="153"/>
        <v>5.847927771130208</v>
      </c>
      <c r="S279" s="378">
        <f t="shared" si="153"/>
        <v>10.112041770912651</v>
      </c>
      <c r="T279" s="383">
        <f t="shared" si="138"/>
        <v>0.25757575757575757</v>
      </c>
      <c r="U279" s="383">
        <v>0.26</v>
      </c>
      <c r="V279" s="401">
        <f t="shared" si="144"/>
        <v>42.84</v>
      </c>
      <c r="W279" s="301">
        <f t="shared" si="122"/>
        <v>40.32</v>
      </c>
      <c r="X279" s="385"/>
      <c r="Y279" s="267"/>
      <c r="Z279" s="384">
        <v>270</v>
      </c>
    </row>
    <row r="280" spans="1:26" ht="10.5" customHeight="1">
      <c r="A280" s="64" t="s">
        <v>337</v>
      </c>
      <c r="B280" s="372"/>
      <c r="C280" s="373">
        <v>6.4</v>
      </c>
      <c r="D280" s="374">
        <f t="shared" si="139"/>
        <v>0.25196850393700793</v>
      </c>
      <c r="E280" s="373">
        <v>2.95</v>
      </c>
      <c r="F280" s="374">
        <f t="shared" si="150"/>
        <v>0.11614173228346458</v>
      </c>
      <c r="G280" s="373">
        <f t="shared" si="146"/>
        <v>2.7637500567730218</v>
      </c>
      <c r="H280" s="375">
        <f t="shared" si="140"/>
        <v>0.10880905735326858</v>
      </c>
      <c r="I280" s="376" t="str">
        <f>IF(G280=0,"","c")</f>
        <v>c</v>
      </c>
      <c r="J280" s="377">
        <f t="shared" si="141"/>
        <v>4.8743943439266229</v>
      </c>
      <c r="K280" s="377">
        <v>5.68</v>
      </c>
      <c r="L280" s="373">
        <f t="shared" si="151"/>
        <v>3.6351999999999998</v>
      </c>
      <c r="M280" s="378">
        <f t="shared" si="152"/>
        <v>1.6756</v>
      </c>
      <c r="N280" s="379">
        <f t="shared" si="136"/>
        <v>134.9552108501899</v>
      </c>
      <c r="O280" s="380">
        <f t="shared" si="142"/>
        <v>49.430199999999999</v>
      </c>
      <c r="P280" s="381">
        <f t="shared" si="137"/>
        <v>166.74586666666667</v>
      </c>
      <c r="Q280" s="373">
        <f t="shared" si="153"/>
        <v>19.573619181288645</v>
      </c>
      <c r="R280" s="382">
        <f t="shared" si="153"/>
        <v>7.1692519670763986</v>
      </c>
      <c r="S280" s="378">
        <f t="shared" si="153"/>
        <v>24.184468859156123</v>
      </c>
      <c r="T280" s="383">
        <f t="shared" si="138"/>
        <v>0.36510888940556457</v>
      </c>
      <c r="U280" s="383">
        <v>0.37</v>
      </c>
      <c r="V280" s="401">
        <f t="shared" si="144"/>
        <v>133.79240000000004</v>
      </c>
      <c r="W280" s="301">
        <f t="shared" si="122"/>
        <v>49.430200000000006</v>
      </c>
      <c r="X280" s="385"/>
      <c r="Y280" s="267"/>
      <c r="Z280" s="384">
        <v>271</v>
      </c>
    </row>
    <row r="281" spans="1:26" ht="10.5" customHeight="1">
      <c r="A281" s="64" t="s">
        <v>338</v>
      </c>
      <c r="B281" s="372"/>
      <c r="C281" s="373">
        <v>4.72</v>
      </c>
      <c r="D281" s="374">
        <f t="shared" si="139"/>
        <v>0.1858267716535433</v>
      </c>
      <c r="E281" s="373">
        <v>2.36</v>
      </c>
      <c r="F281" s="374">
        <f t="shared" si="150"/>
        <v>9.2913385826771652E-2</v>
      </c>
      <c r="G281" s="373">
        <f t="shared" si="146"/>
        <v>2.2007000000000003</v>
      </c>
      <c r="H281" s="375">
        <f t="shared" si="140"/>
        <v>8.6641732283464584E-2</v>
      </c>
      <c r="I281" s="376" t="str">
        <f>IF(G281=0,"","c")</f>
        <v>c</v>
      </c>
      <c r="J281" s="377">
        <f t="shared" si="141"/>
        <v>3.8538638619788665</v>
      </c>
      <c r="K281" s="377">
        <v>9.36</v>
      </c>
      <c r="L281" s="373">
        <f t="shared" si="151"/>
        <v>4.4179199999999996</v>
      </c>
      <c r="M281" s="378">
        <f t="shared" si="152"/>
        <v>2.2089599999999998</v>
      </c>
      <c r="N281" s="379">
        <f t="shared" si="136"/>
        <v>139.01721599999996</v>
      </c>
      <c r="O281" s="380">
        <f t="shared" si="142"/>
        <v>52.131455999999993</v>
      </c>
      <c r="P281" s="381">
        <f t="shared" si="137"/>
        <v>139.01721599999996</v>
      </c>
      <c r="Q281" s="373">
        <f t="shared" si="153"/>
        <v>20.162763842053732</v>
      </c>
      <c r="R281" s="382">
        <f t="shared" si="153"/>
        <v>7.5610364407701498</v>
      </c>
      <c r="S281" s="378">
        <f t="shared" si="153"/>
        <v>20.162763842053732</v>
      </c>
      <c r="T281" s="383">
        <f t="shared" si="138"/>
        <v>0.33333333333333331</v>
      </c>
      <c r="U281" s="383"/>
      <c r="V281" s="401">
        <f t="shared" si="144"/>
        <v>104.26291199999999</v>
      </c>
      <c r="W281" s="301">
        <f t="shared" si="122"/>
        <v>52.131455999999993</v>
      </c>
      <c r="X281" s="385"/>
      <c r="Y281" s="267" t="s">
        <v>32</v>
      </c>
      <c r="Z281" s="384">
        <v>272</v>
      </c>
    </row>
    <row r="282" spans="1:26" ht="10.5" customHeight="1">
      <c r="A282" s="64" t="s">
        <v>339</v>
      </c>
      <c r="B282" s="372">
        <v>20</v>
      </c>
      <c r="C282" s="373">
        <v>4.6859999999999999</v>
      </c>
      <c r="D282" s="374">
        <f t="shared" si="139"/>
        <v>0.18448818897637795</v>
      </c>
      <c r="E282" s="373">
        <v>2.36</v>
      </c>
      <c r="F282" s="374">
        <f t="shared" si="150"/>
        <v>9.2913385826771652E-2</v>
      </c>
      <c r="G282" s="373">
        <v>2.1</v>
      </c>
      <c r="H282" s="375">
        <f t="shared" si="140"/>
        <v>8.2677165354330714E-2</v>
      </c>
      <c r="I282" s="376"/>
      <c r="J282" s="377">
        <f t="shared" si="141"/>
        <v>3.8491608834020759</v>
      </c>
      <c r="K282" s="377">
        <v>6.5</v>
      </c>
      <c r="L282" s="373">
        <f t="shared" si="151"/>
        <v>3.0459000000000001</v>
      </c>
      <c r="M282" s="378">
        <f t="shared" si="152"/>
        <v>1.534</v>
      </c>
      <c r="N282" s="379">
        <f t="shared" si="136"/>
        <v>96.304256791032216</v>
      </c>
      <c r="O282" s="380">
        <f t="shared" si="142"/>
        <v>36.202399999999997</v>
      </c>
      <c r="P282" s="381">
        <f t="shared" si="137"/>
        <v>94.461007333333328</v>
      </c>
      <c r="Q282" s="373">
        <f t="shared" ref="Q282:S285" si="154">N282/6.89475</f>
        <v>13.967766313649111</v>
      </c>
      <c r="R282" s="382">
        <f t="shared" si="154"/>
        <v>5.2507197505348264</v>
      </c>
      <c r="S282" s="378">
        <f t="shared" si="154"/>
        <v>13.700425299442811</v>
      </c>
      <c r="T282" s="383">
        <f t="shared" si="138"/>
        <v>0.33008111052074213</v>
      </c>
      <c r="U282" s="383"/>
      <c r="V282" s="401">
        <f t="shared" si="144"/>
        <v>70.326074000000006</v>
      </c>
      <c r="W282" s="301">
        <f t="shared" si="122"/>
        <v>36.202399999999997</v>
      </c>
      <c r="X282" s="341"/>
      <c r="Y282" s="267" t="s">
        <v>39</v>
      </c>
      <c r="Z282" s="384">
        <v>273</v>
      </c>
    </row>
    <row r="283" spans="1:26" ht="10.5" customHeight="1">
      <c r="A283" s="64" t="s">
        <v>340</v>
      </c>
      <c r="B283" s="372">
        <v>20</v>
      </c>
      <c r="C283" s="373">
        <v>7.62</v>
      </c>
      <c r="D283" s="374">
        <f t="shared" si="139"/>
        <v>0.30000000000000004</v>
      </c>
      <c r="E283" s="373">
        <v>4.28</v>
      </c>
      <c r="F283" s="374">
        <f t="shared" si="150"/>
        <v>0.16850393700787403</v>
      </c>
      <c r="G283" s="373">
        <f>IF(T283=0,0,(0.87+1.12*T283)*E283/(1+T283))</f>
        <v>3.9507861164729152</v>
      </c>
      <c r="H283" s="375">
        <f t="shared" si="140"/>
        <v>0.15554276049105967</v>
      </c>
      <c r="I283" s="376"/>
      <c r="J283" s="377">
        <f t="shared" si="141"/>
        <v>6.8200069175298683</v>
      </c>
      <c r="K283" s="377"/>
      <c r="L283" s="373"/>
      <c r="M283" s="378"/>
      <c r="N283" s="379">
        <f t="shared" si="136"/>
        <v>0</v>
      </c>
      <c r="O283" s="380">
        <f t="shared" si="142"/>
        <v>0</v>
      </c>
      <c r="P283" s="381">
        <f t="shared" si="137"/>
        <v>0</v>
      </c>
      <c r="Q283" s="373">
        <f t="shared" si="154"/>
        <v>0</v>
      </c>
      <c r="R283" s="382">
        <f t="shared" si="154"/>
        <v>0</v>
      </c>
      <c r="S283" s="378">
        <f t="shared" si="154"/>
        <v>0</v>
      </c>
      <c r="T283" s="383">
        <f t="shared" si="138"/>
        <v>0.26955668494942875</v>
      </c>
      <c r="U283" s="383"/>
      <c r="V283" s="401">
        <f t="shared" si="144"/>
        <v>0</v>
      </c>
      <c r="W283" s="301">
        <f t="shared" si="122"/>
        <v>0</v>
      </c>
      <c r="X283" s="341"/>
      <c r="Y283" s="267" t="s">
        <v>299</v>
      </c>
      <c r="Z283" s="384">
        <v>274</v>
      </c>
    </row>
    <row r="284" spans="1:26" ht="10.5" customHeight="1">
      <c r="A284" s="64" t="s">
        <v>341</v>
      </c>
      <c r="B284" s="372">
        <v>20</v>
      </c>
      <c r="C284" s="373">
        <v>4.6500000000000004</v>
      </c>
      <c r="D284" s="374">
        <f t="shared" si="139"/>
        <v>0.18307086614173232</v>
      </c>
      <c r="E284" s="373">
        <v>2.25</v>
      </c>
      <c r="F284" s="374">
        <f t="shared" si="150"/>
        <v>8.858267716535434E-2</v>
      </c>
      <c r="G284" s="373">
        <f>IF(T284=0,0,(0.87+1.12*T284)*E284/(1+T284))</f>
        <v>2.1024508320726176</v>
      </c>
      <c r="H284" s="375">
        <f t="shared" si="140"/>
        <v>8.2773654806008568E-2</v>
      </c>
      <c r="I284" s="376" t="str">
        <f>IF(G284=0,"","c")</f>
        <v>c</v>
      </c>
      <c r="J284" s="377">
        <f t="shared" si="141"/>
        <v>3.6932182082427314</v>
      </c>
      <c r="K284" s="377">
        <v>6.48</v>
      </c>
      <c r="L284" s="373">
        <f>C284*K284/10</f>
        <v>3.0132000000000003</v>
      </c>
      <c r="M284" s="378">
        <f>E284*K284/10</f>
        <v>1.4580000000000002</v>
      </c>
      <c r="N284" s="379">
        <f t="shared" si="136"/>
        <v>88.386297554347834</v>
      </c>
      <c r="O284" s="380">
        <f t="shared" si="142"/>
        <v>32.805</v>
      </c>
      <c r="P284" s="381">
        <f t="shared" si="137"/>
        <v>96.373800000000031</v>
      </c>
      <c r="Q284" s="373">
        <f t="shared" si="154"/>
        <v>12.819362203756167</v>
      </c>
      <c r="R284" s="382">
        <f t="shared" si="154"/>
        <v>4.7579680191450011</v>
      </c>
      <c r="S284" s="378">
        <f t="shared" si="154"/>
        <v>13.977852714021543</v>
      </c>
      <c r="T284" s="383">
        <f t="shared" si="138"/>
        <v>0.34714673913043481</v>
      </c>
      <c r="U284" s="383"/>
      <c r="V284" s="401">
        <f t="shared" si="144"/>
        <v>74.503800000000027</v>
      </c>
      <c r="W284" s="301">
        <f t="shared" si="122"/>
        <v>32.805000000000007</v>
      </c>
      <c r="X284" s="341"/>
      <c r="Y284" s="267" t="s">
        <v>39</v>
      </c>
      <c r="Z284" s="384">
        <v>275</v>
      </c>
    </row>
    <row r="285" spans="1:26" ht="10.5" customHeight="1">
      <c r="A285" s="64" t="s">
        <v>342</v>
      </c>
      <c r="B285" s="372">
        <v>20</v>
      </c>
      <c r="C285" s="373">
        <v>7.02</v>
      </c>
      <c r="D285" s="374">
        <f t="shared" si="139"/>
        <v>0.27637795275590549</v>
      </c>
      <c r="E285" s="373">
        <v>3.66</v>
      </c>
      <c r="F285" s="374">
        <f t="shared" si="150"/>
        <v>0.14409448818897638</v>
      </c>
      <c r="G285" s="373">
        <f>IF(T285=0,0,(0.87+1.12*T285)*E285/(1+T285))</f>
        <v>3.4025097811557123</v>
      </c>
      <c r="H285" s="375">
        <f t="shared" si="140"/>
        <v>0.1339570779982564</v>
      </c>
      <c r="I285" s="376" t="str">
        <f>IF(G285=0,"","c")</f>
        <v>c</v>
      </c>
      <c r="J285" s="377">
        <f t="shared" si="141"/>
        <v>5.931803741359218</v>
      </c>
      <c r="K285" s="377">
        <v>5.7</v>
      </c>
      <c r="L285" s="373">
        <f>C285*K285/10</f>
        <v>4.0013999999999994</v>
      </c>
      <c r="M285" s="378">
        <f>E285*K285/10</f>
        <v>2.0862000000000003</v>
      </c>
      <c r="N285" s="379">
        <f t="shared" si="136"/>
        <v>200.56188506821832</v>
      </c>
      <c r="O285" s="380">
        <f t="shared" si="142"/>
        <v>76.354920000000007</v>
      </c>
      <c r="P285" s="381">
        <f t="shared" si="137"/>
        <v>179.09171999999992</v>
      </c>
      <c r="Q285" s="373">
        <f t="shared" si="154"/>
        <v>29.089072855175068</v>
      </c>
      <c r="R285" s="382">
        <f t="shared" si="154"/>
        <v>11.07435657565539</v>
      </c>
      <c r="S285" s="378">
        <f t="shared" si="154"/>
        <v>25.975085391058403</v>
      </c>
      <c r="T285" s="383">
        <f t="shared" si="138"/>
        <v>0.31335272873194214</v>
      </c>
      <c r="U285" s="383"/>
      <c r="V285" s="401">
        <f t="shared" si="144"/>
        <v>128.18843999999996</v>
      </c>
      <c r="W285" s="301">
        <f t="shared" si="122"/>
        <v>76.354920000000007</v>
      </c>
      <c r="X285" s="341"/>
      <c r="Y285" s="267" t="s">
        <v>39</v>
      </c>
      <c r="Z285" s="384">
        <v>276</v>
      </c>
    </row>
    <row r="286" spans="1:26" ht="10.5" customHeight="1">
      <c r="A286" s="64" t="s">
        <v>343</v>
      </c>
      <c r="B286" s="372"/>
      <c r="C286" s="373">
        <v>4.6500000000000004</v>
      </c>
      <c r="D286" s="374">
        <f t="shared" si="139"/>
        <v>0.18307086614173232</v>
      </c>
      <c r="E286" s="373">
        <v>2.25</v>
      </c>
      <c r="F286" s="374">
        <f t="shared" si="150"/>
        <v>8.858267716535434E-2</v>
      </c>
      <c r="G286" s="373">
        <f>IF(T286=0,0,(0.87+1.12*T286)*E286/(1+T286))</f>
        <v>2.1024508320726176</v>
      </c>
      <c r="H286" s="375">
        <f t="shared" si="140"/>
        <v>8.2773654806008568E-2</v>
      </c>
      <c r="I286" s="376" t="str">
        <f>IF(G286=0,"","c")</f>
        <v>c</v>
      </c>
      <c r="J286" s="377">
        <f t="shared" si="141"/>
        <v>3.6932182082427314</v>
      </c>
      <c r="K286" s="377">
        <v>6.48</v>
      </c>
      <c r="L286" s="373">
        <f>C286*K286/10</f>
        <v>3.0132000000000003</v>
      </c>
      <c r="M286" s="378">
        <f>E286*K286/10</f>
        <v>1.4580000000000002</v>
      </c>
      <c r="N286" s="379">
        <f t="shared" si="136"/>
        <v>88.386297554347834</v>
      </c>
      <c r="O286" s="380">
        <f t="shared" si="142"/>
        <v>32.805</v>
      </c>
      <c r="P286" s="381">
        <f t="shared" si="137"/>
        <v>96.373800000000031</v>
      </c>
      <c r="Q286" s="373">
        <f>N286/6.89475</f>
        <v>12.819362203756167</v>
      </c>
      <c r="R286" s="382">
        <f>O286/6.89475</f>
        <v>4.7579680191450011</v>
      </c>
      <c r="S286" s="378">
        <f>P286/6.89475</f>
        <v>13.977852714021543</v>
      </c>
      <c r="T286" s="383">
        <f t="shared" si="138"/>
        <v>0.34714673913043481</v>
      </c>
      <c r="U286" s="383">
        <v>0.35</v>
      </c>
      <c r="V286" s="401">
        <f t="shared" si="144"/>
        <v>74.503800000000027</v>
      </c>
      <c r="W286" s="301">
        <f>K286*E286*E286</f>
        <v>32.805000000000007</v>
      </c>
      <c r="X286" s="385" t="s">
        <v>7</v>
      </c>
      <c r="Y286" s="267" t="s">
        <v>32</v>
      </c>
      <c r="Z286" s="384">
        <v>277</v>
      </c>
    </row>
    <row r="287" spans="1:26" ht="10.5" customHeight="1" thickBot="1">
      <c r="A287" s="270"/>
      <c r="B287" s="386"/>
      <c r="C287" s="387"/>
      <c r="D287" s="388"/>
      <c r="E287" s="387"/>
      <c r="F287" s="388"/>
      <c r="G287" s="387"/>
      <c r="H287" s="389"/>
      <c r="I287" s="390"/>
      <c r="J287" s="391"/>
      <c r="K287" s="391"/>
      <c r="L287" s="387"/>
      <c r="M287" s="392"/>
      <c r="N287" s="393"/>
      <c r="O287" s="394"/>
      <c r="P287" s="395"/>
      <c r="Q287" s="387"/>
      <c r="R287" s="396"/>
      <c r="S287" s="392"/>
      <c r="T287" s="397"/>
      <c r="U287" s="397"/>
      <c r="V287" s="402"/>
      <c r="W287" s="398"/>
      <c r="X287" s="356"/>
      <c r="Y287" s="272"/>
      <c r="Z287" s="399"/>
    </row>
    <row r="288" spans="1:26" ht="12" thickTop="1"/>
  </sheetData>
  <mergeCells count="3">
    <mergeCell ref="V4:W4"/>
    <mergeCell ref="G4:H4"/>
    <mergeCell ref="A3:W3"/>
  </mergeCells>
  <phoneticPr fontId="0" type="noConversion"/>
  <printOptions horizontalCentered="1"/>
  <pageMargins left="0.25" right="0.25" top="0.46" bottom="0.71" header="0.5" footer="0.5"/>
  <pageSetup scale="87" fitToHeight="6" orientation="landscape" horizontalDpi="300" verticalDpi="300"/>
  <headerFooter alignWithMargins="0">
    <oddFooter>&amp;C&amp;"Arial,Regular"&amp;8Page &amp;P of &amp;N&amp;R&amp;"Arial,Regular"&amp;8File: &amp;F &amp;A  &amp;D &amp;T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Line="0" autoPict="0" macro="[0]!Print">
                <anchor moveWithCells="1" sizeWithCells="1">
                  <from>
                    <xdr:col>0</xdr:col>
                    <xdr:colOff>495300</xdr:colOff>
                    <xdr:row>0</xdr:row>
                    <xdr:rowOff>101600</xdr:rowOff>
                  </from>
                  <to>
                    <xdr:col>0</xdr:col>
                    <xdr:colOff>1079500</xdr:colOff>
                    <xdr:row>1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92"/>
  <sheetViews>
    <sheetView showGridLines="0" showZeros="0" zoomScale="150" workbookViewId="0">
      <pane xSplit="1" ySplit="7" topLeftCell="E8" activePane="bottomRight" state="frozenSplit"/>
      <selection pane="topRight" activeCell="N1" sqref="N1"/>
      <selection pane="bottomLeft" activeCell="X16" sqref="X16"/>
      <selection pane="bottomRight" activeCell="A2" sqref="A2:Z2"/>
    </sheetView>
  </sheetViews>
  <sheetFormatPr baseColWidth="10" defaultRowHeight="13"/>
  <cols>
    <col min="1" max="1" width="26.5" style="57" customWidth="1"/>
    <col min="2" max="2" width="3.5" style="457" bestFit="1" customWidth="1"/>
    <col min="3" max="3" width="5.5" style="458" bestFit="1" customWidth="1"/>
    <col min="4" max="4" width="5" style="457" bestFit="1" customWidth="1"/>
    <col min="5" max="5" width="5.5" style="458" bestFit="1" customWidth="1"/>
    <col min="6" max="6" width="5" style="457" bestFit="1" customWidth="1"/>
    <col min="7" max="7" width="5.5" style="457" bestFit="1" customWidth="1"/>
    <col min="8" max="8" width="5" style="457" bestFit="1" customWidth="1"/>
    <col min="9" max="9" width="2" style="457" bestFit="1" customWidth="1"/>
    <col min="10" max="10" width="5.5" style="457" bestFit="1" customWidth="1"/>
    <col min="11" max="11" width="5.83203125" style="458" bestFit="1" customWidth="1"/>
    <col min="12" max="13" width="6.5" style="457" bestFit="1" customWidth="1"/>
    <col min="14" max="14" width="6.33203125" style="457" bestFit="1" customWidth="1"/>
    <col min="15" max="15" width="4.6640625" style="457" bestFit="1" customWidth="1"/>
    <col min="16" max="16" width="4.33203125" style="457" bestFit="1" customWidth="1"/>
    <col min="17" max="17" width="6.33203125" style="457" bestFit="1" customWidth="1"/>
    <col min="18" max="18" width="4.6640625" style="457" bestFit="1" customWidth="1"/>
    <col min="19" max="19" width="4.33203125" style="457" bestFit="1" customWidth="1"/>
    <col min="20" max="20" width="7.33203125" style="457" bestFit="1" customWidth="1"/>
    <col min="21" max="21" width="6.5" style="457" bestFit="1" customWidth="1"/>
    <col min="22" max="22" width="5" style="457" bestFit="1" customWidth="1"/>
    <col min="23" max="23" width="3.5" style="457" bestFit="1" customWidth="1"/>
    <col min="24" max="24" width="6" style="457" bestFit="1" customWidth="1"/>
    <col min="25" max="25" width="5.83203125" style="457" bestFit="1" customWidth="1"/>
    <col min="26" max="26" width="3.1640625" style="457" bestFit="1" customWidth="1"/>
    <col min="27" max="256" width="8.83203125" customWidth="1"/>
  </cols>
  <sheetData>
    <row r="1" spans="1:26" s="1" customFormat="1" ht="17">
      <c r="A1" s="141" t="s">
        <v>344</v>
      </c>
      <c r="B1" s="51"/>
      <c r="C1" s="268"/>
      <c r="D1" s="268"/>
      <c r="E1" s="268"/>
      <c r="F1" s="51"/>
      <c r="G1" s="302"/>
      <c r="H1" s="268"/>
      <c r="I1" s="268"/>
      <c r="J1" s="268"/>
      <c r="K1" s="268"/>
      <c r="L1" s="51"/>
      <c r="M1" s="51"/>
      <c r="N1" s="51"/>
      <c r="O1" s="51"/>
      <c r="P1" s="303"/>
      <c r="Q1" s="51"/>
      <c r="R1" s="51"/>
      <c r="S1" s="51"/>
      <c r="T1" s="268"/>
      <c r="U1" s="268"/>
      <c r="V1" s="268"/>
      <c r="W1" s="268"/>
      <c r="X1" s="268"/>
      <c r="Y1" s="52"/>
      <c r="Z1" s="268"/>
    </row>
    <row r="2" spans="1:26" s="1" customFormat="1" ht="13.5" customHeight="1">
      <c r="A2" s="500" t="s">
        <v>1016</v>
      </c>
      <c r="B2" s="500"/>
      <c r="C2" s="500"/>
      <c r="D2" s="500"/>
      <c r="E2" s="500"/>
      <c r="F2" s="500"/>
      <c r="G2" s="500"/>
      <c r="H2" s="500"/>
      <c r="I2" s="500"/>
      <c r="J2" s="500"/>
      <c r="K2" s="500"/>
      <c r="L2" s="500"/>
      <c r="M2" s="500"/>
      <c r="N2" s="500"/>
      <c r="O2" s="500"/>
      <c r="P2" s="500"/>
      <c r="Q2" s="500"/>
      <c r="R2" s="500"/>
      <c r="S2" s="500"/>
      <c r="T2" s="500"/>
      <c r="U2" s="500"/>
      <c r="V2" s="500"/>
      <c r="W2" s="500"/>
      <c r="X2" s="500"/>
      <c r="Y2" s="500"/>
      <c r="Z2" s="500"/>
    </row>
    <row r="3" spans="1:26" s="1" customFormat="1" ht="12" thickBot="1">
      <c r="A3" s="499" t="str">
        <f>Header!A12</f>
        <v>Last Edit: December 5, 2002</v>
      </c>
      <c r="B3" s="499"/>
      <c r="C3" s="499"/>
      <c r="D3" s="499"/>
      <c r="E3" s="499"/>
      <c r="F3" s="499"/>
      <c r="G3" s="499"/>
      <c r="H3" s="499"/>
      <c r="I3" s="499"/>
      <c r="J3" s="499"/>
      <c r="K3" s="499"/>
      <c r="L3" s="499"/>
      <c r="M3" s="499"/>
      <c r="N3" s="499"/>
      <c r="O3" s="499"/>
      <c r="P3" s="499"/>
      <c r="Q3" s="499"/>
      <c r="R3" s="499"/>
      <c r="S3" s="499"/>
      <c r="T3" s="499"/>
      <c r="U3" s="499"/>
      <c r="V3" s="499"/>
      <c r="W3" s="499"/>
      <c r="X3" s="499"/>
      <c r="Y3" s="499"/>
      <c r="Z3" s="499"/>
    </row>
    <row r="4" spans="1:26" s="1" customFormat="1" ht="14.25" customHeight="1" thickTop="1">
      <c r="A4" s="284" t="s">
        <v>1</v>
      </c>
      <c r="B4" s="312" t="s">
        <v>2</v>
      </c>
      <c r="C4" s="407" t="s">
        <v>3</v>
      </c>
      <c r="D4" s="408" t="s">
        <v>4</v>
      </c>
      <c r="E4" s="407" t="s">
        <v>5</v>
      </c>
      <c r="F4" s="408" t="s">
        <v>4</v>
      </c>
      <c r="G4" s="497" t="s">
        <v>6</v>
      </c>
      <c r="H4" s="498"/>
      <c r="I4" s="480" t="s">
        <v>7</v>
      </c>
      <c r="J4" s="315" t="s">
        <v>8</v>
      </c>
      <c r="K4" s="316" t="s">
        <v>9</v>
      </c>
      <c r="L4" s="317" t="s">
        <v>1010</v>
      </c>
      <c r="M4" s="318" t="s">
        <v>1009</v>
      </c>
      <c r="N4" s="319" t="s">
        <v>11</v>
      </c>
      <c r="O4" s="320" t="s">
        <v>5</v>
      </c>
      <c r="P4" s="321" t="s">
        <v>12</v>
      </c>
      <c r="Q4" s="319" t="s">
        <v>11</v>
      </c>
      <c r="R4" s="320" t="s">
        <v>5</v>
      </c>
      <c r="S4" s="321" t="s">
        <v>12</v>
      </c>
      <c r="T4" s="477" t="s">
        <v>13</v>
      </c>
      <c r="U4" s="322" t="s">
        <v>14</v>
      </c>
      <c r="V4" s="492" t="s">
        <v>964</v>
      </c>
      <c r="W4" s="493"/>
      <c r="X4" s="409" t="s">
        <v>16</v>
      </c>
      <c r="Y4" s="410" t="s">
        <v>15</v>
      </c>
      <c r="Z4" s="325"/>
    </row>
    <row r="5" spans="1:26" s="1" customFormat="1">
      <c r="A5" s="62" t="s">
        <v>17</v>
      </c>
      <c r="B5" s="326"/>
      <c r="C5" s="358"/>
      <c r="D5" s="328"/>
      <c r="E5" s="358"/>
      <c r="F5" s="328"/>
      <c r="G5" s="411"/>
      <c r="H5" s="330"/>
      <c r="I5" s="331" t="s">
        <v>18</v>
      </c>
      <c r="J5" s="332" t="s">
        <v>19</v>
      </c>
      <c r="K5" s="333" t="s">
        <v>20</v>
      </c>
      <c r="L5" s="334" t="s">
        <v>20</v>
      </c>
      <c r="M5" s="335" t="s">
        <v>20</v>
      </c>
      <c r="N5" s="336" t="s">
        <v>21</v>
      </c>
      <c r="O5" s="337" t="s">
        <v>21</v>
      </c>
      <c r="P5" s="338" t="s">
        <v>21</v>
      </c>
      <c r="Q5" s="336" t="s">
        <v>21</v>
      </c>
      <c r="R5" s="337" t="s">
        <v>21</v>
      </c>
      <c r="S5" s="338" t="s">
        <v>21</v>
      </c>
      <c r="T5" s="339" t="s">
        <v>22</v>
      </c>
      <c r="U5" s="340"/>
      <c r="V5" s="478" t="s">
        <v>25</v>
      </c>
      <c r="W5" s="479" t="s">
        <v>997</v>
      </c>
      <c r="X5" s="341"/>
      <c r="Y5" s="412"/>
      <c r="Z5" s="342"/>
    </row>
    <row r="6" spans="1:26" s="1" customFormat="1" ht="14" thickBot="1">
      <c r="A6" s="70"/>
      <c r="B6" s="343" t="s">
        <v>994</v>
      </c>
      <c r="C6" s="344" t="s">
        <v>23</v>
      </c>
      <c r="D6" s="345" t="s">
        <v>24</v>
      </c>
      <c r="E6" s="344" t="s">
        <v>23</v>
      </c>
      <c r="F6" s="345" t="s">
        <v>24</v>
      </c>
      <c r="G6" s="344" t="s">
        <v>23</v>
      </c>
      <c r="H6" s="346" t="s">
        <v>24</v>
      </c>
      <c r="I6" s="347" t="s">
        <v>25</v>
      </c>
      <c r="J6" s="348" t="s">
        <v>23</v>
      </c>
      <c r="K6" s="348" t="s">
        <v>995</v>
      </c>
      <c r="L6" s="349" t="s">
        <v>996</v>
      </c>
      <c r="M6" s="350" t="s">
        <v>996</v>
      </c>
      <c r="N6" s="349" t="s">
        <v>27</v>
      </c>
      <c r="O6" s="351" t="s">
        <v>27</v>
      </c>
      <c r="P6" s="352" t="s">
        <v>27</v>
      </c>
      <c r="Q6" s="349" t="s">
        <v>28</v>
      </c>
      <c r="R6" s="351" t="s">
        <v>28</v>
      </c>
      <c r="S6" s="350" t="s">
        <v>28</v>
      </c>
      <c r="T6" s="413" t="s">
        <v>29</v>
      </c>
      <c r="U6" s="354" t="s">
        <v>30</v>
      </c>
      <c r="V6" s="403" t="s">
        <v>965</v>
      </c>
      <c r="W6" s="404" t="s">
        <v>965</v>
      </c>
      <c r="X6" s="356"/>
      <c r="Y6" s="414"/>
      <c r="Z6" s="357"/>
    </row>
    <row r="7" spans="1:26" s="1" customFormat="1" ht="12.75" customHeight="1" thickTop="1" thickBot="1">
      <c r="A7" s="285" t="s">
        <v>345</v>
      </c>
      <c r="B7" s="415"/>
      <c r="C7" s="416"/>
      <c r="D7" s="417"/>
      <c r="E7" s="416"/>
      <c r="F7" s="417"/>
      <c r="G7" s="416"/>
      <c r="H7" s="418"/>
      <c r="I7" s="417"/>
      <c r="J7" s="419"/>
      <c r="K7" s="419"/>
      <c r="L7" s="416"/>
      <c r="M7" s="420"/>
      <c r="N7" s="421"/>
      <c r="O7" s="422"/>
      <c r="P7" s="423"/>
      <c r="Q7" s="416"/>
      <c r="R7" s="424"/>
      <c r="S7" s="420"/>
      <c r="T7" s="425"/>
      <c r="U7" s="425"/>
      <c r="V7" s="405"/>
      <c r="W7" s="406"/>
      <c r="X7" s="426"/>
      <c r="Y7" s="427"/>
      <c r="Z7" s="428"/>
    </row>
    <row r="8" spans="1:26" s="1" customFormat="1" ht="10.5" customHeight="1">
      <c r="A8" s="286" t="s">
        <v>346</v>
      </c>
      <c r="B8" s="429"/>
      <c r="C8" s="430">
        <v>2.23</v>
      </c>
      <c r="D8" s="431">
        <f t="shared" ref="D8:D14" si="0">C8/25.4</f>
        <v>8.7795275590551183E-2</v>
      </c>
      <c r="E8" s="430"/>
      <c r="F8" s="431">
        <f t="shared" ref="F8:F14" si="1">E8/25.4</f>
        <v>0</v>
      </c>
      <c r="G8" s="432">
        <f t="shared" ref="G8:G14" si="2">IF(T8=0,0,(0.87+1.12*T8)*E8/(1+T8))</f>
        <v>0</v>
      </c>
      <c r="H8" s="433">
        <f t="shared" ref="H8:H14" si="3">G8/25.4</f>
        <v>0</v>
      </c>
      <c r="I8" s="434" t="str">
        <f t="shared" ref="I8:I14" si="4">IF(G8=0,"","c")</f>
        <v/>
      </c>
      <c r="J8" s="435">
        <f t="shared" ref="J8:J14" si="5">IF(T8=0,0,C8*SQRT((1+T8)*(1-2*T8)/(1-T8)))</f>
        <v>0</v>
      </c>
      <c r="K8" s="436">
        <v>1.03</v>
      </c>
      <c r="L8" s="432">
        <f t="shared" ref="L8:L14" si="6">C8*K8/10</f>
        <v>0.22969000000000001</v>
      </c>
      <c r="M8" s="437">
        <f t="shared" ref="M8:M14" si="7">E8*K8/10</f>
        <v>0</v>
      </c>
      <c r="N8" s="438">
        <f t="shared" ref="N8:N14" si="8">IF(T8=0,0,C8*C8*K8*(1+T8)*(1-2*T8)/(1-T8))</f>
        <v>0</v>
      </c>
      <c r="O8" s="439">
        <f t="shared" ref="O8:O14" si="9">E8*E8*K8</f>
        <v>0</v>
      </c>
      <c r="P8" s="440">
        <f t="shared" ref="P8:P14" si="10">IF(T8=0,0,N8/(3*(1-2*T8)))</f>
        <v>0</v>
      </c>
      <c r="Q8" s="432">
        <f t="shared" ref="Q8:S14" si="11">N8/6.89475</f>
        <v>0</v>
      </c>
      <c r="R8" s="441">
        <f t="shared" si="11"/>
        <v>0</v>
      </c>
      <c r="S8" s="437">
        <f t="shared" si="11"/>
        <v>0</v>
      </c>
      <c r="T8" s="442">
        <f t="shared" ref="T8:T14" si="12">IF(E8&gt;0,(1-2*((E8/C8)^2))/(2-2*((E8/C8)^2)),0)</f>
        <v>0</v>
      </c>
      <c r="U8" s="443" t="s">
        <v>347</v>
      </c>
      <c r="V8" s="401">
        <f t="shared" ref="V8:V14" si="13">K8*(C8*C8-2*E8*E8)</f>
        <v>5.1220870000000005</v>
      </c>
      <c r="W8" s="301">
        <f t="shared" ref="W8:W14" si="14">K8*E8*E8</f>
        <v>0</v>
      </c>
      <c r="X8" s="444" t="s">
        <v>35</v>
      </c>
      <c r="Y8" s="427"/>
      <c r="Z8" s="445">
        <v>1</v>
      </c>
    </row>
    <row r="9" spans="1:26" s="1" customFormat="1" ht="10.5" customHeight="1">
      <c r="A9" s="286" t="s">
        <v>348</v>
      </c>
      <c r="B9" s="429"/>
      <c r="C9" s="430">
        <v>2.25</v>
      </c>
      <c r="D9" s="431">
        <f t="shared" si="0"/>
        <v>8.858267716535434E-2</v>
      </c>
      <c r="E9" s="430"/>
      <c r="F9" s="431">
        <f t="shared" si="1"/>
        <v>0</v>
      </c>
      <c r="G9" s="432">
        <f t="shared" si="2"/>
        <v>0</v>
      </c>
      <c r="H9" s="433">
        <f t="shared" si="3"/>
        <v>0</v>
      </c>
      <c r="I9" s="434" t="str">
        <f t="shared" si="4"/>
        <v/>
      </c>
      <c r="J9" s="435">
        <f t="shared" si="5"/>
        <v>0</v>
      </c>
      <c r="K9" s="436">
        <v>1.05</v>
      </c>
      <c r="L9" s="432">
        <f t="shared" si="6"/>
        <v>0.23625000000000002</v>
      </c>
      <c r="M9" s="437">
        <f t="shared" si="7"/>
        <v>0</v>
      </c>
      <c r="N9" s="438">
        <f t="shared" si="8"/>
        <v>0</v>
      </c>
      <c r="O9" s="439">
        <f t="shared" si="9"/>
        <v>0</v>
      </c>
      <c r="P9" s="440">
        <f t="shared" si="10"/>
        <v>0</v>
      </c>
      <c r="Q9" s="432">
        <f t="shared" si="11"/>
        <v>0</v>
      </c>
      <c r="R9" s="441">
        <f t="shared" si="11"/>
        <v>0</v>
      </c>
      <c r="S9" s="437">
        <f t="shared" si="11"/>
        <v>0</v>
      </c>
      <c r="T9" s="442">
        <f t="shared" si="12"/>
        <v>0</v>
      </c>
      <c r="U9" s="443" t="s">
        <v>349</v>
      </c>
      <c r="V9" s="401">
        <f t="shared" si="13"/>
        <v>5.3156249999999998</v>
      </c>
      <c r="W9" s="301">
        <f t="shared" si="14"/>
        <v>0</v>
      </c>
      <c r="X9" s="444" t="s">
        <v>35</v>
      </c>
      <c r="Y9" s="427"/>
      <c r="Z9" s="445">
        <v>2</v>
      </c>
    </row>
    <row r="10" spans="1:26" s="1" customFormat="1" ht="10.5" customHeight="1">
      <c r="A10" s="286" t="s">
        <v>350</v>
      </c>
      <c r="B10" s="429"/>
      <c r="C10" s="430">
        <v>2.17</v>
      </c>
      <c r="D10" s="431">
        <f t="shared" si="0"/>
        <v>8.5433070866141728E-2</v>
      </c>
      <c r="E10" s="430"/>
      <c r="F10" s="431">
        <f t="shared" si="1"/>
        <v>0</v>
      </c>
      <c r="G10" s="432">
        <f t="shared" si="2"/>
        <v>0</v>
      </c>
      <c r="H10" s="433">
        <f t="shared" si="3"/>
        <v>0</v>
      </c>
      <c r="I10" s="434" t="str">
        <f t="shared" si="4"/>
        <v/>
      </c>
      <c r="J10" s="435">
        <f t="shared" si="5"/>
        <v>0</v>
      </c>
      <c r="K10" s="436">
        <v>1.07</v>
      </c>
      <c r="L10" s="432">
        <f t="shared" si="6"/>
        <v>0.23218999999999998</v>
      </c>
      <c r="M10" s="437">
        <f t="shared" si="7"/>
        <v>0</v>
      </c>
      <c r="N10" s="438">
        <f t="shared" si="8"/>
        <v>0</v>
      </c>
      <c r="O10" s="439">
        <f t="shared" si="9"/>
        <v>0</v>
      </c>
      <c r="P10" s="440">
        <f t="shared" si="10"/>
        <v>0</v>
      </c>
      <c r="Q10" s="432">
        <f t="shared" si="11"/>
        <v>0</v>
      </c>
      <c r="R10" s="441">
        <f t="shared" si="11"/>
        <v>0</v>
      </c>
      <c r="S10" s="437">
        <f t="shared" si="11"/>
        <v>0</v>
      </c>
      <c r="T10" s="442">
        <f t="shared" si="12"/>
        <v>0</v>
      </c>
      <c r="U10" s="443" t="s">
        <v>351</v>
      </c>
      <c r="V10" s="401">
        <f t="shared" si="13"/>
        <v>5.0385230000000005</v>
      </c>
      <c r="W10" s="301">
        <f t="shared" si="14"/>
        <v>0</v>
      </c>
      <c r="X10" s="444" t="s">
        <v>35</v>
      </c>
      <c r="Y10" s="427"/>
      <c r="Z10" s="445">
        <v>3</v>
      </c>
    </row>
    <row r="11" spans="1:26" s="1" customFormat="1" ht="10.5" customHeight="1">
      <c r="A11" s="287" t="s">
        <v>352</v>
      </c>
      <c r="B11" s="446">
        <v>20</v>
      </c>
      <c r="C11" s="432">
        <v>2.73</v>
      </c>
      <c r="D11" s="431">
        <f t="shared" si="0"/>
        <v>0.10748031496062993</v>
      </c>
      <c r="E11" s="432">
        <v>1.43</v>
      </c>
      <c r="F11" s="431">
        <f t="shared" si="1"/>
        <v>5.62992125984252E-2</v>
      </c>
      <c r="G11" s="432">
        <f t="shared" si="2"/>
        <v>1.3288943980929677</v>
      </c>
      <c r="H11" s="433">
        <f>G11/25.4</f>
        <v>5.2318677090274324E-2</v>
      </c>
      <c r="I11" s="434" t="str">
        <f t="shared" si="4"/>
        <v>c</v>
      </c>
      <c r="J11" s="435">
        <f t="shared" si="5"/>
        <v>2.3154853028037126</v>
      </c>
      <c r="K11" s="435">
        <v>1.18</v>
      </c>
      <c r="L11" s="432">
        <f t="shared" si="6"/>
        <v>0.32213999999999998</v>
      </c>
      <c r="M11" s="437">
        <f t="shared" si="7"/>
        <v>0.16873999999999997</v>
      </c>
      <c r="N11" s="438">
        <f t="shared" si="8"/>
        <v>6.3265371812500018</v>
      </c>
      <c r="O11" s="439">
        <f t="shared" si="9"/>
        <v>2.4129819999999995</v>
      </c>
      <c r="P11" s="440">
        <f t="shared" si="10"/>
        <v>5.5771126666666673</v>
      </c>
      <c r="Q11" s="432">
        <f t="shared" si="11"/>
        <v>0.9175876110446356</v>
      </c>
      <c r="R11" s="441">
        <f t="shared" si="11"/>
        <v>0.34997382066064753</v>
      </c>
      <c r="S11" s="437">
        <f t="shared" si="11"/>
        <v>0.80889265987405878</v>
      </c>
      <c r="T11" s="442">
        <f t="shared" si="12"/>
        <v>0.31093749999999998</v>
      </c>
      <c r="U11" s="442"/>
      <c r="V11" s="401">
        <f t="shared" si="13"/>
        <v>3.968458</v>
      </c>
      <c r="W11" s="301">
        <f t="shared" si="14"/>
        <v>2.4129819999999995</v>
      </c>
      <c r="X11" s="289" t="s">
        <v>39</v>
      </c>
      <c r="Y11" s="427"/>
      <c r="Z11" s="445">
        <v>4</v>
      </c>
    </row>
    <row r="12" spans="1:26" s="1" customFormat="1" ht="10.5" customHeight="1">
      <c r="A12" s="287" t="s">
        <v>979</v>
      </c>
      <c r="B12" s="446"/>
      <c r="C12" s="432">
        <v>2.67</v>
      </c>
      <c r="D12" s="431">
        <f t="shared" si="0"/>
        <v>0.10511811023622047</v>
      </c>
      <c r="E12" s="432">
        <v>1.1200000000000001</v>
      </c>
      <c r="F12" s="431">
        <f t="shared" si="1"/>
        <v>4.4094488188976384E-2</v>
      </c>
      <c r="G12" s="432">
        <f>IF(T12=0,0,(0.87+1.12*T12)*E12/(1+T12))</f>
        <v>1.0534286576537502</v>
      </c>
      <c r="H12" s="433">
        <f>G12/25.4</f>
        <v>4.1473569198966546E-2</v>
      </c>
      <c r="I12" s="434" t="str">
        <f>IF(G12=0,"","c")</f>
        <v>c</v>
      </c>
      <c r="J12" s="435">
        <f>IF(T12=0,0,C12*SQRT((1+T12)*(1-2*T12)/(1-T12)))</f>
        <v>1.8695839433418884</v>
      </c>
      <c r="K12" s="435">
        <v>1.18</v>
      </c>
      <c r="L12" s="432">
        <f>C12*K12/10</f>
        <v>0.31506000000000001</v>
      </c>
      <c r="M12" s="437">
        <f>E12*K12/10</f>
        <v>0.13216</v>
      </c>
      <c r="N12" s="438">
        <f>IF(T12=0,0,C12*C12*K12*(1+T12)*(1-2*T12)/(1-T12))</f>
        <v>4.1245060630181287</v>
      </c>
      <c r="O12" s="439">
        <f>E12*E12*K12</f>
        <v>1.4801920000000002</v>
      </c>
      <c r="P12" s="440">
        <f>IF(T12=0,0,N12/(3*(1-2*T12)))</f>
        <v>6.4385126666666643</v>
      </c>
      <c r="Q12" s="432">
        <f>N12/6.89475</f>
        <v>0.59820966141167242</v>
      </c>
      <c r="R12" s="441">
        <f>O12/6.89475</f>
        <v>0.21468392617571341</v>
      </c>
      <c r="S12" s="437">
        <f>P12/6.89475</f>
        <v>0.933828299309861</v>
      </c>
      <c r="T12" s="442">
        <f>IF(E12&gt;0,(1-2*((E12/C12)^2))/(2-2*((E12/C12)^2)),0)</f>
        <v>0.39323346667801512</v>
      </c>
      <c r="U12" s="442"/>
      <c r="V12" s="401">
        <f>K12*(C12*C12-2*E12*E12)</f>
        <v>5.4517179999999987</v>
      </c>
      <c r="W12" s="301">
        <f>K12*E12*E12</f>
        <v>1.4801920000000002</v>
      </c>
      <c r="X12" s="289" t="s">
        <v>972</v>
      </c>
      <c r="Y12" s="427"/>
      <c r="Z12" s="445">
        <v>4</v>
      </c>
    </row>
    <row r="13" spans="1:26" s="1" customFormat="1" ht="10.5" customHeight="1">
      <c r="A13" s="286" t="s">
        <v>353</v>
      </c>
      <c r="B13" s="429"/>
      <c r="C13" s="430">
        <v>2.75</v>
      </c>
      <c r="D13" s="431">
        <f t="shared" si="0"/>
        <v>0.10826771653543307</v>
      </c>
      <c r="E13" s="430"/>
      <c r="F13" s="431">
        <f t="shared" si="1"/>
        <v>0</v>
      </c>
      <c r="G13" s="432">
        <f t="shared" si="2"/>
        <v>0</v>
      </c>
      <c r="H13" s="433">
        <f t="shared" si="3"/>
        <v>0</v>
      </c>
      <c r="I13" s="434" t="str">
        <f t="shared" si="4"/>
        <v/>
      </c>
      <c r="J13" s="435">
        <f t="shared" si="5"/>
        <v>0</v>
      </c>
      <c r="K13" s="436">
        <v>1.19</v>
      </c>
      <c r="L13" s="432">
        <f t="shared" si="6"/>
        <v>0.32724999999999999</v>
      </c>
      <c r="M13" s="437">
        <f t="shared" si="7"/>
        <v>0</v>
      </c>
      <c r="N13" s="438">
        <f t="shared" si="8"/>
        <v>0</v>
      </c>
      <c r="O13" s="439">
        <f t="shared" si="9"/>
        <v>0</v>
      </c>
      <c r="P13" s="440">
        <f t="shared" si="10"/>
        <v>0</v>
      </c>
      <c r="Q13" s="432">
        <f t="shared" si="11"/>
        <v>0</v>
      </c>
      <c r="R13" s="441">
        <f t="shared" si="11"/>
        <v>0</v>
      </c>
      <c r="S13" s="437">
        <f t="shared" si="11"/>
        <v>0</v>
      </c>
      <c r="T13" s="442">
        <f t="shared" si="12"/>
        <v>0</v>
      </c>
      <c r="U13" s="443" t="s">
        <v>354</v>
      </c>
      <c r="V13" s="401">
        <f t="shared" si="13"/>
        <v>8.9993749999999988</v>
      </c>
      <c r="W13" s="301">
        <f t="shared" si="14"/>
        <v>0</v>
      </c>
      <c r="X13" s="444" t="s">
        <v>35</v>
      </c>
      <c r="Y13" s="427"/>
      <c r="Z13" s="445">
        <v>5</v>
      </c>
    </row>
    <row r="14" spans="1:26" s="1" customFormat="1" ht="10.5" customHeight="1">
      <c r="A14" s="286" t="s">
        <v>355</v>
      </c>
      <c r="B14" s="429"/>
      <c r="C14" s="430">
        <v>2.61</v>
      </c>
      <c r="D14" s="431">
        <f t="shared" si="0"/>
        <v>0.10275590551181102</v>
      </c>
      <c r="E14" s="430"/>
      <c r="F14" s="431">
        <f t="shared" si="1"/>
        <v>0</v>
      </c>
      <c r="G14" s="432">
        <f t="shared" si="2"/>
        <v>0</v>
      </c>
      <c r="H14" s="433">
        <f t="shared" si="3"/>
        <v>0</v>
      </c>
      <c r="I14" s="434" t="str">
        <f t="shared" si="4"/>
        <v/>
      </c>
      <c r="J14" s="435">
        <f t="shared" si="5"/>
        <v>0</v>
      </c>
      <c r="K14" s="436">
        <v>1.18</v>
      </c>
      <c r="L14" s="432">
        <f t="shared" si="6"/>
        <v>0.30797999999999998</v>
      </c>
      <c r="M14" s="437">
        <f t="shared" si="7"/>
        <v>0</v>
      </c>
      <c r="N14" s="438">
        <f t="shared" si="8"/>
        <v>0</v>
      </c>
      <c r="O14" s="439">
        <f t="shared" si="9"/>
        <v>0</v>
      </c>
      <c r="P14" s="440">
        <f t="shared" si="10"/>
        <v>0</v>
      </c>
      <c r="Q14" s="432">
        <f t="shared" si="11"/>
        <v>0</v>
      </c>
      <c r="R14" s="441">
        <f t="shared" si="11"/>
        <v>0</v>
      </c>
      <c r="S14" s="437">
        <f t="shared" si="11"/>
        <v>0</v>
      </c>
      <c r="T14" s="442">
        <f t="shared" si="12"/>
        <v>0</v>
      </c>
      <c r="U14" s="443" t="s">
        <v>356</v>
      </c>
      <c r="V14" s="401">
        <f t="shared" si="13"/>
        <v>8.0382779999999983</v>
      </c>
      <c r="W14" s="301">
        <f t="shared" si="14"/>
        <v>0</v>
      </c>
      <c r="X14" s="444" t="s">
        <v>35</v>
      </c>
      <c r="Y14" s="427"/>
      <c r="Z14" s="445">
        <v>6</v>
      </c>
    </row>
    <row r="15" spans="1:26" s="1" customFormat="1" ht="10.5" customHeight="1">
      <c r="A15" s="288" t="s">
        <v>357</v>
      </c>
      <c r="B15" s="446"/>
      <c r="C15" s="432">
        <v>2.67</v>
      </c>
      <c r="D15" s="431">
        <f t="shared" ref="D15:D29" si="15">C15/25.4</f>
        <v>0.10511811023622047</v>
      </c>
      <c r="E15" s="432"/>
      <c r="F15" s="431">
        <f t="shared" ref="F15:F29" si="16">E15/25.4</f>
        <v>0</v>
      </c>
      <c r="G15" s="432">
        <f t="shared" ref="G15:G29" si="17">IF(T15=0,0,(0.87+1.12*T15)*E15/(1+T15))</f>
        <v>0</v>
      </c>
      <c r="H15" s="433">
        <f t="shared" ref="H15:H29" si="18">G15/25.4</f>
        <v>0</v>
      </c>
      <c r="I15" s="434" t="str">
        <f t="shared" ref="I15:I29" si="19">IF(G15=0,"","c")</f>
        <v/>
      </c>
      <c r="J15" s="435">
        <f t="shared" ref="J15:J29" si="20">IF(T15=0,0,C15*SQRT((1+T15)*(1-2*T15)/(1-T15)))</f>
        <v>0</v>
      </c>
      <c r="K15" s="435">
        <v>1.35</v>
      </c>
      <c r="L15" s="432">
        <f t="shared" ref="L15:L29" si="21">C15*K15/10</f>
        <v>0.36045000000000005</v>
      </c>
      <c r="M15" s="437">
        <f t="shared" ref="M15:M29" si="22">E15*K15/10</f>
        <v>0</v>
      </c>
      <c r="N15" s="438">
        <f t="shared" ref="N15:N29" si="23">IF(T15=0,0,C15*C15*K15*(1+T15)*(1-2*T15)/(1-T15))</f>
        <v>0</v>
      </c>
      <c r="O15" s="439">
        <f t="shared" ref="O15:O29" si="24">E15*E15*K15</f>
        <v>0</v>
      </c>
      <c r="P15" s="440">
        <f t="shared" ref="P15:P29" si="25">IF(T15=0,0,N15/(3*(1-2*T15)))</f>
        <v>0</v>
      </c>
      <c r="Q15" s="432">
        <f t="shared" ref="Q15:S29" si="26">N15/6.89475</f>
        <v>0</v>
      </c>
      <c r="R15" s="441">
        <f t="shared" si="26"/>
        <v>0</v>
      </c>
      <c r="S15" s="437">
        <f t="shared" si="26"/>
        <v>0</v>
      </c>
      <c r="T15" s="442">
        <f t="shared" ref="T15:T29" si="27">IF(E15&gt;0,(1-2*((E15/C15)^2))/(2-2*((E15/C15)^2)),0)</f>
        <v>0</v>
      </c>
      <c r="U15" s="442"/>
      <c r="V15" s="401">
        <f t="shared" ref="V15:V78" si="28">K15*(C15*C15-2*E15*E15)</f>
        <v>9.624015</v>
      </c>
      <c r="W15" s="301">
        <f t="shared" ref="W15:W78" si="29">K15*E15*E15</f>
        <v>0</v>
      </c>
      <c r="X15" s="289"/>
      <c r="Y15" s="447" t="s">
        <v>358</v>
      </c>
      <c r="Z15" s="445">
        <v>7</v>
      </c>
    </row>
    <row r="16" spans="1:26" s="1" customFormat="1" ht="10.5" customHeight="1">
      <c r="A16" s="288" t="s">
        <v>359</v>
      </c>
      <c r="B16" s="446"/>
      <c r="C16" s="432">
        <v>2.73</v>
      </c>
      <c r="D16" s="431">
        <f t="shared" si="15"/>
        <v>0.10748031496062993</v>
      </c>
      <c r="E16" s="432"/>
      <c r="F16" s="431">
        <f t="shared" si="16"/>
        <v>0</v>
      </c>
      <c r="G16" s="432">
        <f t="shared" si="17"/>
        <v>0</v>
      </c>
      <c r="H16" s="433">
        <f t="shared" si="18"/>
        <v>0</v>
      </c>
      <c r="I16" s="434" t="str">
        <f t="shared" si="19"/>
        <v/>
      </c>
      <c r="J16" s="435">
        <f t="shared" si="20"/>
        <v>0</v>
      </c>
      <c r="K16" s="435">
        <v>1.35</v>
      </c>
      <c r="L16" s="432">
        <f t="shared" si="21"/>
        <v>0.36855000000000004</v>
      </c>
      <c r="M16" s="437">
        <f t="shared" si="22"/>
        <v>0</v>
      </c>
      <c r="N16" s="438">
        <f t="shared" si="23"/>
        <v>0</v>
      </c>
      <c r="O16" s="439">
        <f t="shared" si="24"/>
        <v>0</v>
      </c>
      <c r="P16" s="440">
        <f t="shared" si="25"/>
        <v>0</v>
      </c>
      <c r="Q16" s="432">
        <f t="shared" si="26"/>
        <v>0</v>
      </c>
      <c r="R16" s="441">
        <f t="shared" si="26"/>
        <v>0</v>
      </c>
      <c r="S16" s="437">
        <f t="shared" si="26"/>
        <v>0</v>
      </c>
      <c r="T16" s="442">
        <f t="shared" si="27"/>
        <v>0</v>
      </c>
      <c r="U16" s="442"/>
      <c r="V16" s="401">
        <f t="shared" si="28"/>
        <v>10.061415</v>
      </c>
      <c r="W16" s="301">
        <f t="shared" si="29"/>
        <v>0</v>
      </c>
      <c r="X16" s="289"/>
      <c r="Y16" s="447" t="s">
        <v>358</v>
      </c>
      <c r="Z16" s="445">
        <v>8</v>
      </c>
    </row>
    <row r="17" spans="1:26" s="1" customFormat="1" ht="10.5" customHeight="1">
      <c r="A17" s="288" t="s">
        <v>360</v>
      </c>
      <c r="B17" s="446"/>
      <c r="C17" s="432">
        <v>2.62</v>
      </c>
      <c r="D17" s="431">
        <f t="shared" si="15"/>
        <v>0.1031496062992126</v>
      </c>
      <c r="E17" s="432"/>
      <c r="F17" s="431">
        <f t="shared" si="16"/>
        <v>0</v>
      </c>
      <c r="G17" s="432">
        <f t="shared" si="17"/>
        <v>0</v>
      </c>
      <c r="H17" s="433">
        <f t="shared" si="18"/>
        <v>0</v>
      </c>
      <c r="I17" s="434" t="str">
        <f t="shared" si="19"/>
        <v/>
      </c>
      <c r="J17" s="435">
        <f t="shared" si="20"/>
        <v>0</v>
      </c>
      <c r="K17" s="435">
        <v>1.1599999999999999</v>
      </c>
      <c r="L17" s="432">
        <f t="shared" si="21"/>
        <v>0.30392000000000002</v>
      </c>
      <c r="M17" s="437">
        <f t="shared" si="22"/>
        <v>0</v>
      </c>
      <c r="N17" s="438">
        <f t="shared" si="23"/>
        <v>0</v>
      </c>
      <c r="O17" s="439">
        <f t="shared" si="24"/>
        <v>0</v>
      </c>
      <c r="P17" s="440">
        <f t="shared" si="25"/>
        <v>0</v>
      </c>
      <c r="Q17" s="432">
        <f t="shared" si="26"/>
        <v>0</v>
      </c>
      <c r="R17" s="441">
        <f t="shared" si="26"/>
        <v>0</v>
      </c>
      <c r="S17" s="437">
        <f t="shared" si="26"/>
        <v>0</v>
      </c>
      <c r="T17" s="442">
        <f t="shared" si="27"/>
        <v>0</v>
      </c>
      <c r="U17" s="442"/>
      <c r="V17" s="401">
        <f t="shared" si="28"/>
        <v>7.9627040000000004</v>
      </c>
      <c r="W17" s="301">
        <f t="shared" si="29"/>
        <v>0</v>
      </c>
      <c r="X17" s="289" t="s">
        <v>361</v>
      </c>
      <c r="Y17" s="447" t="s">
        <v>362</v>
      </c>
      <c r="Z17" s="445">
        <v>9</v>
      </c>
    </row>
    <row r="18" spans="1:26" s="1" customFormat="1" ht="10.5" customHeight="1">
      <c r="A18" s="288" t="s">
        <v>363</v>
      </c>
      <c r="B18" s="446"/>
      <c r="C18" s="432">
        <v>2.54</v>
      </c>
      <c r="D18" s="431">
        <f t="shared" si="15"/>
        <v>0.1</v>
      </c>
      <c r="E18" s="432"/>
      <c r="F18" s="431">
        <f t="shared" si="16"/>
        <v>0</v>
      </c>
      <c r="G18" s="432">
        <f t="shared" si="17"/>
        <v>0</v>
      </c>
      <c r="H18" s="433">
        <f t="shared" si="18"/>
        <v>0</v>
      </c>
      <c r="I18" s="434" t="str">
        <f t="shared" si="19"/>
        <v/>
      </c>
      <c r="J18" s="435">
        <f t="shared" si="20"/>
        <v>0</v>
      </c>
      <c r="K18" s="435">
        <v>1.39</v>
      </c>
      <c r="L18" s="432">
        <f t="shared" si="21"/>
        <v>0.35305999999999998</v>
      </c>
      <c r="M18" s="437">
        <f t="shared" si="22"/>
        <v>0</v>
      </c>
      <c r="N18" s="438">
        <f t="shared" si="23"/>
        <v>0</v>
      </c>
      <c r="O18" s="439">
        <f t="shared" si="24"/>
        <v>0</v>
      </c>
      <c r="P18" s="440">
        <f t="shared" si="25"/>
        <v>0</v>
      </c>
      <c r="Q18" s="432">
        <f t="shared" si="26"/>
        <v>0</v>
      </c>
      <c r="R18" s="441">
        <f t="shared" si="26"/>
        <v>0</v>
      </c>
      <c r="S18" s="437">
        <f t="shared" si="26"/>
        <v>0</v>
      </c>
      <c r="T18" s="442">
        <f t="shared" si="27"/>
        <v>0</v>
      </c>
      <c r="U18" s="442"/>
      <c r="V18" s="401">
        <f t="shared" si="28"/>
        <v>8.9677239999999987</v>
      </c>
      <c r="W18" s="301">
        <f t="shared" si="29"/>
        <v>0</v>
      </c>
      <c r="X18" s="289" t="s">
        <v>361</v>
      </c>
      <c r="Y18" s="447" t="s">
        <v>364</v>
      </c>
      <c r="Z18" s="445">
        <v>10</v>
      </c>
    </row>
    <row r="19" spans="1:26" s="1" customFormat="1" ht="10.5" customHeight="1">
      <c r="A19" s="288" t="s">
        <v>365</v>
      </c>
      <c r="B19" s="446"/>
      <c r="C19" s="432">
        <v>2.41</v>
      </c>
      <c r="D19" s="431">
        <f t="shared" si="15"/>
        <v>9.4881889763779537E-2</v>
      </c>
      <c r="E19" s="432"/>
      <c r="F19" s="431">
        <f t="shared" si="16"/>
        <v>0</v>
      </c>
      <c r="G19" s="432">
        <f t="shared" si="17"/>
        <v>0</v>
      </c>
      <c r="H19" s="433">
        <f t="shared" si="18"/>
        <v>0</v>
      </c>
      <c r="I19" s="434" t="str">
        <f t="shared" si="19"/>
        <v/>
      </c>
      <c r="J19" s="435">
        <f t="shared" si="20"/>
        <v>0</v>
      </c>
      <c r="K19" s="435">
        <v>1.5</v>
      </c>
      <c r="L19" s="432">
        <f t="shared" si="21"/>
        <v>0.36150000000000004</v>
      </c>
      <c r="M19" s="437">
        <f t="shared" si="22"/>
        <v>0</v>
      </c>
      <c r="N19" s="438">
        <f t="shared" si="23"/>
        <v>0</v>
      </c>
      <c r="O19" s="439">
        <f t="shared" si="24"/>
        <v>0</v>
      </c>
      <c r="P19" s="440">
        <f t="shared" si="25"/>
        <v>0</v>
      </c>
      <c r="Q19" s="432">
        <f t="shared" si="26"/>
        <v>0</v>
      </c>
      <c r="R19" s="441">
        <f t="shared" si="26"/>
        <v>0</v>
      </c>
      <c r="S19" s="437">
        <f t="shared" si="26"/>
        <v>0</v>
      </c>
      <c r="T19" s="442">
        <f t="shared" si="27"/>
        <v>0</v>
      </c>
      <c r="U19" s="442"/>
      <c r="V19" s="401">
        <f t="shared" si="28"/>
        <v>8.7121500000000012</v>
      </c>
      <c r="W19" s="301">
        <f t="shared" si="29"/>
        <v>0</v>
      </c>
      <c r="X19" s="289" t="s">
        <v>361</v>
      </c>
      <c r="Y19" s="447" t="s">
        <v>364</v>
      </c>
      <c r="Z19" s="445">
        <v>11</v>
      </c>
    </row>
    <row r="20" spans="1:26" s="1" customFormat="1" ht="10.5" customHeight="1">
      <c r="A20" s="288" t="s">
        <v>366</v>
      </c>
      <c r="B20" s="446"/>
      <c r="C20" s="432">
        <v>2.31</v>
      </c>
      <c r="D20" s="431">
        <f t="shared" si="15"/>
        <v>9.0944881889763782E-2</v>
      </c>
      <c r="E20" s="432"/>
      <c r="F20" s="431">
        <f t="shared" si="16"/>
        <v>0</v>
      </c>
      <c r="G20" s="432">
        <f t="shared" si="17"/>
        <v>0</v>
      </c>
      <c r="H20" s="433">
        <f t="shared" si="18"/>
        <v>0</v>
      </c>
      <c r="I20" s="434" t="str">
        <f t="shared" si="19"/>
        <v/>
      </c>
      <c r="J20" s="435">
        <f t="shared" si="20"/>
        <v>0</v>
      </c>
      <c r="K20" s="435">
        <v>1.67</v>
      </c>
      <c r="L20" s="432">
        <f t="shared" si="21"/>
        <v>0.38577</v>
      </c>
      <c r="M20" s="437">
        <f t="shared" si="22"/>
        <v>0</v>
      </c>
      <c r="N20" s="438">
        <f t="shared" si="23"/>
        <v>0</v>
      </c>
      <c r="O20" s="439">
        <f t="shared" si="24"/>
        <v>0</v>
      </c>
      <c r="P20" s="440">
        <f t="shared" si="25"/>
        <v>0</v>
      </c>
      <c r="Q20" s="432">
        <f t="shared" si="26"/>
        <v>0</v>
      </c>
      <c r="R20" s="441">
        <f t="shared" si="26"/>
        <v>0</v>
      </c>
      <c r="S20" s="437">
        <f t="shared" si="26"/>
        <v>0</v>
      </c>
      <c r="T20" s="442">
        <f t="shared" si="27"/>
        <v>0</v>
      </c>
      <c r="U20" s="442"/>
      <c r="V20" s="401">
        <f t="shared" si="28"/>
        <v>8.9112869999999997</v>
      </c>
      <c r="W20" s="301">
        <f t="shared" si="29"/>
        <v>0</v>
      </c>
      <c r="X20" s="289" t="s">
        <v>361</v>
      </c>
      <c r="Y20" s="447" t="s">
        <v>364</v>
      </c>
      <c r="Z20" s="445">
        <v>12</v>
      </c>
    </row>
    <row r="21" spans="1:26" s="1" customFormat="1" ht="10.5" customHeight="1">
      <c r="A21" s="288" t="s">
        <v>367</v>
      </c>
      <c r="B21" s="446"/>
      <c r="C21" s="432">
        <v>2.13</v>
      </c>
      <c r="D21" s="431">
        <f t="shared" si="15"/>
        <v>8.3858267716535428E-2</v>
      </c>
      <c r="E21" s="432"/>
      <c r="F21" s="431">
        <f t="shared" si="16"/>
        <v>0</v>
      </c>
      <c r="G21" s="432">
        <f t="shared" si="17"/>
        <v>0</v>
      </c>
      <c r="H21" s="433">
        <f t="shared" si="18"/>
        <v>0</v>
      </c>
      <c r="I21" s="434" t="str">
        <f t="shared" si="19"/>
        <v/>
      </c>
      <c r="J21" s="435">
        <f t="shared" si="20"/>
        <v>0</v>
      </c>
      <c r="K21" s="435">
        <v>1.95</v>
      </c>
      <c r="L21" s="432">
        <f t="shared" si="21"/>
        <v>0.41534999999999994</v>
      </c>
      <c r="M21" s="437">
        <f t="shared" si="22"/>
        <v>0</v>
      </c>
      <c r="N21" s="438">
        <f t="shared" si="23"/>
        <v>0</v>
      </c>
      <c r="O21" s="439">
        <f t="shared" si="24"/>
        <v>0</v>
      </c>
      <c r="P21" s="440">
        <f t="shared" si="25"/>
        <v>0</v>
      </c>
      <c r="Q21" s="432">
        <f t="shared" si="26"/>
        <v>0</v>
      </c>
      <c r="R21" s="441">
        <f t="shared" si="26"/>
        <v>0</v>
      </c>
      <c r="S21" s="437">
        <f t="shared" si="26"/>
        <v>0</v>
      </c>
      <c r="T21" s="442">
        <f t="shared" si="27"/>
        <v>0</v>
      </c>
      <c r="U21" s="442"/>
      <c r="V21" s="401">
        <f t="shared" si="28"/>
        <v>8.8469549999999977</v>
      </c>
      <c r="W21" s="301">
        <f t="shared" si="29"/>
        <v>0</v>
      </c>
      <c r="X21" s="289" t="s">
        <v>361</v>
      </c>
      <c r="Y21" s="447" t="s">
        <v>364</v>
      </c>
      <c r="Z21" s="445">
        <v>13</v>
      </c>
    </row>
    <row r="22" spans="1:26" s="1" customFormat="1" ht="10.5" customHeight="1">
      <c r="A22" s="288" t="s">
        <v>368</v>
      </c>
      <c r="B22" s="446"/>
      <c r="C22" s="432">
        <v>2.16</v>
      </c>
      <c r="D22" s="431">
        <f t="shared" si="15"/>
        <v>8.503937007874017E-2</v>
      </c>
      <c r="E22" s="432"/>
      <c r="F22" s="431">
        <f t="shared" si="16"/>
        <v>0</v>
      </c>
      <c r="G22" s="432">
        <f t="shared" si="17"/>
        <v>0</v>
      </c>
      <c r="H22" s="433">
        <f t="shared" si="18"/>
        <v>0</v>
      </c>
      <c r="I22" s="434" t="str">
        <f t="shared" si="19"/>
        <v/>
      </c>
      <c r="J22" s="435">
        <f t="shared" si="20"/>
        <v>0</v>
      </c>
      <c r="K22" s="435">
        <v>2.86</v>
      </c>
      <c r="L22" s="432">
        <f t="shared" si="21"/>
        <v>0.61775999999999998</v>
      </c>
      <c r="M22" s="437">
        <f t="shared" si="22"/>
        <v>0</v>
      </c>
      <c r="N22" s="438">
        <f t="shared" si="23"/>
        <v>0</v>
      </c>
      <c r="O22" s="439">
        <f t="shared" si="24"/>
        <v>0</v>
      </c>
      <c r="P22" s="440">
        <f t="shared" si="25"/>
        <v>0</v>
      </c>
      <c r="Q22" s="432">
        <f t="shared" si="26"/>
        <v>0</v>
      </c>
      <c r="R22" s="441">
        <f t="shared" si="26"/>
        <v>0</v>
      </c>
      <c r="S22" s="437">
        <f t="shared" si="26"/>
        <v>0</v>
      </c>
      <c r="T22" s="442">
        <f t="shared" si="27"/>
        <v>0</v>
      </c>
      <c r="U22" s="442"/>
      <c r="V22" s="401">
        <f t="shared" si="28"/>
        <v>13.343616000000001</v>
      </c>
      <c r="W22" s="301">
        <f t="shared" si="29"/>
        <v>0</v>
      </c>
      <c r="X22" s="289" t="s">
        <v>361</v>
      </c>
      <c r="Y22" s="447" t="s">
        <v>364</v>
      </c>
      <c r="Z22" s="445">
        <v>14</v>
      </c>
    </row>
    <row r="23" spans="1:26" s="1" customFormat="1" ht="10.5" customHeight="1">
      <c r="A23" s="288" t="s">
        <v>369</v>
      </c>
      <c r="B23" s="446"/>
      <c r="C23" s="432">
        <v>2.1</v>
      </c>
      <c r="D23" s="431">
        <f t="shared" si="15"/>
        <v>8.2677165354330714E-2</v>
      </c>
      <c r="E23" s="432"/>
      <c r="F23" s="431">
        <f t="shared" si="16"/>
        <v>0</v>
      </c>
      <c r="G23" s="432">
        <f t="shared" si="17"/>
        <v>0</v>
      </c>
      <c r="H23" s="433">
        <f t="shared" si="18"/>
        <v>0</v>
      </c>
      <c r="I23" s="434" t="str">
        <f t="shared" si="19"/>
        <v/>
      </c>
      <c r="J23" s="435">
        <f t="shared" si="20"/>
        <v>0</v>
      </c>
      <c r="K23" s="435">
        <v>2.2400000000000002</v>
      </c>
      <c r="L23" s="432">
        <f t="shared" si="21"/>
        <v>0.47040000000000004</v>
      </c>
      <c r="M23" s="437">
        <f t="shared" si="22"/>
        <v>0</v>
      </c>
      <c r="N23" s="438">
        <f t="shared" si="23"/>
        <v>0</v>
      </c>
      <c r="O23" s="439">
        <f t="shared" si="24"/>
        <v>0</v>
      </c>
      <c r="P23" s="440">
        <f t="shared" si="25"/>
        <v>0</v>
      </c>
      <c r="Q23" s="432">
        <f t="shared" si="26"/>
        <v>0</v>
      </c>
      <c r="R23" s="441">
        <f t="shared" si="26"/>
        <v>0</v>
      </c>
      <c r="S23" s="437">
        <f t="shared" si="26"/>
        <v>0</v>
      </c>
      <c r="T23" s="442">
        <f t="shared" si="27"/>
        <v>0</v>
      </c>
      <c r="U23" s="442"/>
      <c r="V23" s="401">
        <f t="shared" si="28"/>
        <v>9.878400000000001</v>
      </c>
      <c r="W23" s="301">
        <f t="shared" si="29"/>
        <v>0</v>
      </c>
      <c r="X23" s="289" t="s">
        <v>361</v>
      </c>
      <c r="Y23" s="447" t="s">
        <v>364</v>
      </c>
      <c r="Z23" s="445">
        <v>15</v>
      </c>
    </row>
    <row r="24" spans="1:26" s="1" customFormat="1" ht="10.5" customHeight="1">
      <c r="A24" s="288" t="s">
        <v>370</v>
      </c>
      <c r="B24" s="446"/>
      <c r="C24" s="432">
        <v>1.91</v>
      </c>
      <c r="D24" s="431">
        <f t="shared" si="15"/>
        <v>7.519685039370079E-2</v>
      </c>
      <c r="E24" s="432"/>
      <c r="F24" s="431">
        <f t="shared" si="16"/>
        <v>0</v>
      </c>
      <c r="G24" s="432">
        <f t="shared" si="17"/>
        <v>0</v>
      </c>
      <c r="H24" s="433">
        <f t="shared" si="18"/>
        <v>0</v>
      </c>
      <c r="I24" s="434" t="str">
        <f t="shared" si="19"/>
        <v/>
      </c>
      <c r="J24" s="435">
        <f t="shared" si="20"/>
        <v>0</v>
      </c>
      <c r="K24" s="435">
        <v>2.78</v>
      </c>
      <c r="L24" s="432">
        <f t="shared" si="21"/>
        <v>0.5309799999999999</v>
      </c>
      <c r="M24" s="437">
        <f t="shared" si="22"/>
        <v>0</v>
      </c>
      <c r="N24" s="438">
        <f t="shared" si="23"/>
        <v>0</v>
      </c>
      <c r="O24" s="439">
        <f t="shared" si="24"/>
        <v>0</v>
      </c>
      <c r="P24" s="440">
        <f t="shared" si="25"/>
        <v>0</v>
      </c>
      <c r="Q24" s="432">
        <f t="shared" si="26"/>
        <v>0</v>
      </c>
      <c r="R24" s="441">
        <f t="shared" si="26"/>
        <v>0</v>
      </c>
      <c r="S24" s="437">
        <f t="shared" si="26"/>
        <v>0</v>
      </c>
      <c r="T24" s="442">
        <f t="shared" si="27"/>
        <v>0</v>
      </c>
      <c r="U24" s="442"/>
      <c r="V24" s="401">
        <f t="shared" si="28"/>
        <v>10.141717999999999</v>
      </c>
      <c r="W24" s="301">
        <f t="shared" si="29"/>
        <v>0</v>
      </c>
      <c r="X24" s="289" t="s">
        <v>361</v>
      </c>
      <c r="Y24" s="447" t="s">
        <v>364</v>
      </c>
      <c r="Z24" s="445">
        <v>16</v>
      </c>
    </row>
    <row r="25" spans="1:26" s="1" customFormat="1" ht="10.5" customHeight="1">
      <c r="A25" s="288" t="s">
        <v>371</v>
      </c>
      <c r="B25" s="446"/>
      <c r="C25" s="432">
        <v>1.88</v>
      </c>
      <c r="D25" s="431">
        <f t="shared" si="15"/>
        <v>7.4015748031496062E-2</v>
      </c>
      <c r="E25" s="432"/>
      <c r="F25" s="431">
        <f t="shared" si="16"/>
        <v>0</v>
      </c>
      <c r="G25" s="432">
        <f t="shared" si="17"/>
        <v>0</v>
      </c>
      <c r="H25" s="433">
        <f t="shared" si="18"/>
        <v>0</v>
      </c>
      <c r="I25" s="434" t="str">
        <f t="shared" si="19"/>
        <v/>
      </c>
      <c r="J25" s="435">
        <f t="shared" si="20"/>
        <v>0</v>
      </c>
      <c r="K25" s="435">
        <v>3.17</v>
      </c>
      <c r="L25" s="432">
        <f t="shared" si="21"/>
        <v>0.59595999999999993</v>
      </c>
      <c r="M25" s="437">
        <f t="shared" si="22"/>
        <v>0</v>
      </c>
      <c r="N25" s="438">
        <f t="shared" si="23"/>
        <v>0</v>
      </c>
      <c r="O25" s="439">
        <f t="shared" si="24"/>
        <v>0</v>
      </c>
      <c r="P25" s="440">
        <f t="shared" si="25"/>
        <v>0</v>
      </c>
      <c r="Q25" s="432">
        <f t="shared" si="26"/>
        <v>0</v>
      </c>
      <c r="R25" s="441">
        <f t="shared" si="26"/>
        <v>0</v>
      </c>
      <c r="S25" s="437">
        <f t="shared" si="26"/>
        <v>0</v>
      </c>
      <c r="T25" s="442">
        <f t="shared" si="27"/>
        <v>0</v>
      </c>
      <c r="U25" s="442"/>
      <c r="V25" s="401">
        <f t="shared" si="28"/>
        <v>11.204047999999998</v>
      </c>
      <c r="W25" s="301">
        <f t="shared" si="29"/>
        <v>0</v>
      </c>
      <c r="X25" s="289" t="s">
        <v>361</v>
      </c>
      <c r="Y25" s="447" t="s">
        <v>364</v>
      </c>
      <c r="Z25" s="445">
        <v>17</v>
      </c>
    </row>
    <row r="26" spans="1:26" s="1" customFormat="1" ht="10.5" customHeight="1">
      <c r="A26" s="288" t="s">
        <v>372</v>
      </c>
      <c r="B26" s="446"/>
      <c r="C26" s="432">
        <v>1.82</v>
      </c>
      <c r="D26" s="431">
        <f t="shared" si="15"/>
        <v>7.165354330708662E-2</v>
      </c>
      <c r="E26" s="432"/>
      <c r="F26" s="431">
        <f t="shared" si="16"/>
        <v>0</v>
      </c>
      <c r="G26" s="432">
        <f t="shared" si="17"/>
        <v>0</v>
      </c>
      <c r="H26" s="433">
        <f t="shared" si="18"/>
        <v>0</v>
      </c>
      <c r="I26" s="434" t="str">
        <f t="shared" si="19"/>
        <v/>
      </c>
      <c r="J26" s="435">
        <f t="shared" si="20"/>
        <v>0</v>
      </c>
      <c r="K26" s="435">
        <v>3.21</v>
      </c>
      <c r="L26" s="432">
        <f t="shared" si="21"/>
        <v>0.58421999999999996</v>
      </c>
      <c r="M26" s="437">
        <f t="shared" si="22"/>
        <v>0</v>
      </c>
      <c r="N26" s="438">
        <f t="shared" si="23"/>
        <v>0</v>
      </c>
      <c r="O26" s="439">
        <f t="shared" si="24"/>
        <v>0</v>
      </c>
      <c r="P26" s="440">
        <f t="shared" si="25"/>
        <v>0</v>
      </c>
      <c r="Q26" s="432">
        <f t="shared" si="26"/>
        <v>0</v>
      </c>
      <c r="R26" s="441">
        <f t="shared" si="26"/>
        <v>0</v>
      </c>
      <c r="S26" s="437">
        <f t="shared" si="26"/>
        <v>0</v>
      </c>
      <c r="T26" s="442">
        <f t="shared" si="27"/>
        <v>0</v>
      </c>
      <c r="U26" s="442"/>
      <c r="V26" s="401">
        <f t="shared" si="28"/>
        <v>10.632804</v>
      </c>
      <c r="W26" s="301">
        <f t="shared" si="29"/>
        <v>0</v>
      </c>
      <c r="X26" s="289" t="s">
        <v>361</v>
      </c>
      <c r="Y26" s="447" t="s">
        <v>373</v>
      </c>
      <c r="Z26" s="445">
        <v>18</v>
      </c>
    </row>
    <row r="27" spans="1:26" s="1" customFormat="1" ht="10.5" customHeight="1">
      <c r="A27" s="288" t="s">
        <v>374</v>
      </c>
      <c r="B27" s="446"/>
      <c r="C27" s="432">
        <v>1.72</v>
      </c>
      <c r="D27" s="431">
        <f t="shared" si="15"/>
        <v>6.7716535433070865E-2</v>
      </c>
      <c r="E27" s="432"/>
      <c r="F27" s="431">
        <f t="shared" si="16"/>
        <v>0</v>
      </c>
      <c r="G27" s="432">
        <f t="shared" si="17"/>
        <v>0</v>
      </c>
      <c r="H27" s="433">
        <f t="shared" si="18"/>
        <v>0</v>
      </c>
      <c r="I27" s="434" t="str">
        <f t="shared" si="19"/>
        <v/>
      </c>
      <c r="J27" s="435">
        <f t="shared" si="20"/>
        <v>0</v>
      </c>
      <c r="K27" s="435">
        <v>4.71</v>
      </c>
      <c r="L27" s="432">
        <f t="shared" si="21"/>
        <v>0.81012000000000006</v>
      </c>
      <c r="M27" s="437">
        <f t="shared" si="22"/>
        <v>0</v>
      </c>
      <c r="N27" s="438">
        <f t="shared" si="23"/>
        <v>0</v>
      </c>
      <c r="O27" s="439">
        <f t="shared" si="24"/>
        <v>0</v>
      </c>
      <c r="P27" s="440">
        <f t="shared" si="25"/>
        <v>0</v>
      </c>
      <c r="Q27" s="432">
        <f t="shared" si="26"/>
        <v>0</v>
      </c>
      <c r="R27" s="441">
        <f t="shared" si="26"/>
        <v>0</v>
      </c>
      <c r="S27" s="437">
        <f t="shared" si="26"/>
        <v>0</v>
      </c>
      <c r="T27" s="442">
        <f t="shared" si="27"/>
        <v>0</v>
      </c>
      <c r="U27" s="442"/>
      <c r="V27" s="401">
        <f t="shared" si="28"/>
        <v>13.934063999999999</v>
      </c>
      <c r="W27" s="301">
        <f t="shared" si="29"/>
        <v>0</v>
      </c>
      <c r="X27" s="289" t="s">
        <v>361</v>
      </c>
      <c r="Y27" s="447" t="s">
        <v>364</v>
      </c>
      <c r="Z27" s="445">
        <v>19</v>
      </c>
    </row>
    <row r="28" spans="1:26" s="1" customFormat="1" ht="10.5" customHeight="1">
      <c r="A28" s="288" t="s">
        <v>375</v>
      </c>
      <c r="B28" s="446"/>
      <c r="C28" s="432">
        <v>1.64</v>
      </c>
      <c r="D28" s="431">
        <f t="shared" si="15"/>
        <v>6.4566929133858267E-2</v>
      </c>
      <c r="E28" s="432"/>
      <c r="F28" s="431">
        <f t="shared" si="16"/>
        <v>0</v>
      </c>
      <c r="G28" s="432">
        <f t="shared" si="17"/>
        <v>0</v>
      </c>
      <c r="H28" s="433">
        <f t="shared" si="18"/>
        <v>0</v>
      </c>
      <c r="I28" s="434" t="str">
        <f t="shared" si="19"/>
        <v/>
      </c>
      <c r="J28" s="435">
        <f t="shared" si="20"/>
        <v>0</v>
      </c>
      <c r="K28" s="435">
        <v>4.55</v>
      </c>
      <c r="L28" s="432">
        <f t="shared" si="21"/>
        <v>0.74619999999999986</v>
      </c>
      <c r="M28" s="437">
        <f t="shared" si="22"/>
        <v>0</v>
      </c>
      <c r="N28" s="438">
        <f t="shared" si="23"/>
        <v>0</v>
      </c>
      <c r="O28" s="439">
        <f t="shared" si="24"/>
        <v>0</v>
      </c>
      <c r="P28" s="440">
        <f t="shared" si="25"/>
        <v>0</v>
      </c>
      <c r="Q28" s="432">
        <f t="shared" si="26"/>
        <v>0</v>
      </c>
      <c r="R28" s="441">
        <f t="shared" si="26"/>
        <v>0</v>
      </c>
      <c r="S28" s="437">
        <f t="shared" si="26"/>
        <v>0</v>
      </c>
      <c r="T28" s="442">
        <f t="shared" si="27"/>
        <v>0</v>
      </c>
      <c r="U28" s="442"/>
      <c r="V28" s="401">
        <f t="shared" si="28"/>
        <v>12.237679999999997</v>
      </c>
      <c r="W28" s="301">
        <f t="shared" si="29"/>
        <v>0</v>
      </c>
      <c r="X28" s="289" t="s">
        <v>361</v>
      </c>
      <c r="Y28" s="447" t="s">
        <v>364</v>
      </c>
      <c r="Z28" s="445">
        <v>20</v>
      </c>
    </row>
    <row r="29" spans="1:26" s="1" customFormat="1" ht="10.5" customHeight="1">
      <c r="A29" s="288" t="s">
        <v>376</v>
      </c>
      <c r="B29" s="446"/>
      <c r="C29" s="432">
        <v>1.52</v>
      </c>
      <c r="D29" s="431">
        <f t="shared" si="15"/>
        <v>5.9842519685039376E-2</v>
      </c>
      <c r="E29" s="432"/>
      <c r="F29" s="431">
        <f t="shared" si="16"/>
        <v>0</v>
      </c>
      <c r="G29" s="432">
        <f t="shared" si="17"/>
        <v>0</v>
      </c>
      <c r="H29" s="433">
        <f t="shared" si="18"/>
        <v>0</v>
      </c>
      <c r="I29" s="434" t="str">
        <f t="shared" si="19"/>
        <v/>
      </c>
      <c r="J29" s="435">
        <f t="shared" si="20"/>
        <v>0</v>
      </c>
      <c r="K29" s="435">
        <v>8.4</v>
      </c>
      <c r="L29" s="432">
        <f t="shared" si="21"/>
        <v>1.2768000000000002</v>
      </c>
      <c r="M29" s="437">
        <f t="shared" si="22"/>
        <v>0</v>
      </c>
      <c r="N29" s="438">
        <f t="shared" si="23"/>
        <v>0</v>
      </c>
      <c r="O29" s="439">
        <f t="shared" si="24"/>
        <v>0</v>
      </c>
      <c r="P29" s="440">
        <f t="shared" si="25"/>
        <v>0</v>
      </c>
      <c r="Q29" s="432">
        <f t="shared" si="26"/>
        <v>0</v>
      </c>
      <c r="R29" s="441">
        <f t="shared" si="26"/>
        <v>0</v>
      </c>
      <c r="S29" s="437">
        <f t="shared" si="26"/>
        <v>0</v>
      </c>
      <c r="T29" s="442">
        <f t="shared" si="27"/>
        <v>0</v>
      </c>
      <c r="U29" s="442"/>
      <c r="V29" s="401">
        <f t="shared" si="28"/>
        <v>19.407360000000001</v>
      </c>
      <c r="W29" s="301">
        <f t="shared" si="29"/>
        <v>0</v>
      </c>
      <c r="X29" s="289" t="s">
        <v>361</v>
      </c>
      <c r="Y29" s="447" t="s">
        <v>364</v>
      </c>
      <c r="Z29" s="445">
        <v>21</v>
      </c>
    </row>
    <row r="30" spans="1:26" s="1" customFormat="1" ht="10.5" customHeight="1">
      <c r="A30" s="286" t="s">
        <v>377</v>
      </c>
      <c r="B30" s="429"/>
      <c r="C30" s="430">
        <v>1.59</v>
      </c>
      <c r="D30" s="431">
        <f t="shared" ref="D30:D35" si="30">C30/25.4</f>
        <v>6.2598425196850396E-2</v>
      </c>
      <c r="E30" s="430"/>
      <c r="F30" s="431">
        <f t="shared" ref="F30:F35" si="31">E30/25.4</f>
        <v>0</v>
      </c>
      <c r="G30" s="432">
        <f t="shared" ref="G30:G35" si="32">IF(T30=0,0,(0.87+1.12*T30)*E30/(1+T30))</f>
        <v>0</v>
      </c>
      <c r="H30" s="433">
        <f t="shared" ref="H30:H35" si="33">G30/25.4</f>
        <v>0</v>
      </c>
      <c r="I30" s="434" t="str">
        <f t="shared" ref="I30:I35" si="34">IF(G30=0,"","c")</f>
        <v/>
      </c>
      <c r="J30" s="435">
        <f t="shared" ref="J30:J35" si="35">IF(T30=0,0,C30*SQRT((1+T30)*(1-2*T30)/(1-T30)))</f>
        <v>0</v>
      </c>
      <c r="K30" s="436">
        <v>1.4</v>
      </c>
      <c r="L30" s="432">
        <f t="shared" ref="L30:L35" si="36">C30*K30/10</f>
        <v>0.22259999999999999</v>
      </c>
      <c r="M30" s="437">
        <f t="shared" ref="M30:M35" si="37">E30*K30/10</f>
        <v>0</v>
      </c>
      <c r="N30" s="438">
        <f t="shared" ref="N30:N35" si="38">IF(T30=0,0,C30*C30*K30*(1+T30)*(1-2*T30)/(1-T30))</f>
        <v>0</v>
      </c>
      <c r="O30" s="439">
        <f t="shared" ref="O30:O35" si="39">E30*E30*K30</f>
        <v>0</v>
      </c>
      <c r="P30" s="440">
        <f t="shared" ref="P30:P35" si="40">IF(T30=0,0,N30/(3*(1-2*T30)))</f>
        <v>0</v>
      </c>
      <c r="Q30" s="432">
        <f t="shared" ref="Q30:S35" si="41">N30/6.89475</f>
        <v>0</v>
      </c>
      <c r="R30" s="441">
        <f t="shared" si="41"/>
        <v>0</v>
      </c>
      <c r="S30" s="437">
        <f t="shared" si="41"/>
        <v>0</v>
      </c>
      <c r="T30" s="442">
        <f t="shared" ref="T30:T35" si="42">IF(E30&gt;0,(1-2*((E30/C30)^2))/(2-2*((E30/C30)^2)),0)</f>
        <v>0</v>
      </c>
      <c r="U30" s="443"/>
      <c r="V30" s="401">
        <f t="shared" si="28"/>
        <v>3.5393400000000002</v>
      </c>
      <c r="W30" s="301">
        <f t="shared" si="29"/>
        <v>0</v>
      </c>
      <c r="X30" s="444" t="s">
        <v>378</v>
      </c>
      <c r="Y30" s="427"/>
      <c r="Z30" s="445">
        <v>22</v>
      </c>
    </row>
    <row r="31" spans="1:26" s="1" customFormat="1" ht="10.5" customHeight="1">
      <c r="A31" s="287" t="s">
        <v>379</v>
      </c>
      <c r="B31" s="446">
        <v>20</v>
      </c>
      <c r="C31" s="432">
        <v>2.59</v>
      </c>
      <c r="D31" s="431">
        <f t="shared" si="30"/>
        <v>0.10196850393700788</v>
      </c>
      <c r="E31" s="432"/>
      <c r="F31" s="431">
        <f t="shared" si="31"/>
        <v>0</v>
      </c>
      <c r="G31" s="432">
        <f>IF(T31=0,0,(0.87+1.12*T31)*E31/(1+T31))</f>
        <v>0</v>
      </c>
      <c r="H31" s="433">
        <f>G31/25.4</f>
        <v>0</v>
      </c>
      <c r="I31" s="434" t="str">
        <f>IF(G31=0,"","c")</f>
        <v/>
      </c>
      <c r="J31" s="435">
        <f>IF(T31=0,0,C31*SQRT((1+T31)*(1-2*T31)/(1-T31)))</f>
        <v>0</v>
      </c>
      <c r="K31" s="435">
        <v>1.4</v>
      </c>
      <c r="L31" s="432">
        <f>C31*K31/10</f>
        <v>0.36259999999999992</v>
      </c>
      <c r="M31" s="437">
        <f t="shared" si="37"/>
        <v>0</v>
      </c>
      <c r="N31" s="438">
        <f>IF(T31=0,0,C31*C31*K31*(1+T31)*(1-2*T31)/(1-T31))</f>
        <v>0</v>
      </c>
      <c r="O31" s="439">
        <f>E31*E31*K31</f>
        <v>0</v>
      </c>
      <c r="P31" s="440">
        <f>IF(T31=0,0,N31/(3*(1-2*T31)))</f>
        <v>0</v>
      </c>
      <c r="Q31" s="432">
        <f t="shared" ref="Q31:S33" si="43">N31/6.89475</f>
        <v>0</v>
      </c>
      <c r="R31" s="441">
        <f t="shared" si="43"/>
        <v>0</v>
      </c>
      <c r="S31" s="437">
        <f t="shared" si="43"/>
        <v>0</v>
      </c>
      <c r="T31" s="442">
        <f>IF(E31&gt;0,(1-2*((E31/C31)^2))/(2-2*((E31/C31)^2)),0)</f>
        <v>0</v>
      </c>
      <c r="U31" s="442"/>
      <c r="V31" s="401">
        <f t="shared" si="28"/>
        <v>9.3913399999999978</v>
      </c>
      <c r="W31" s="301">
        <f t="shared" si="29"/>
        <v>0</v>
      </c>
      <c r="X31" s="289" t="s">
        <v>32</v>
      </c>
      <c r="Y31" s="427"/>
      <c r="Z31" s="445">
        <v>23</v>
      </c>
    </row>
    <row r="32" spans="1:26" s="1" customFormat="1" ht="10.5" customHeight="1">
      <c r="A32" s="287" t="s">
        <v>380</v>
      </c>
      <c r="B32" s="446">
        <v>20</v>
      </c>
      <c r="C32" s="432">
        <v>2.71</v>
      </c>
      <c r="D32" s="431">
        <f t="shared" si="30"/>
        <v>0.10669291338582677</v>
      </c>
      <c r="E32" s="432"/>
      <c r="F32" s="431">
        <f t="shared" si="31"/>
        <v>0</v>
      </c>
      <c r="G32" s="432">
        <f>IF(T32=0,0,(0.87+1.12*T32)*E32/(1+T32))</f>
        <v>0</v>
      </c>
      <c r="H32" s="433">
        <f>G32/25.4</f>
        <v>0</v>
      </c>
      <c r="I32" s="434" t="str">
        <f>IF(G32=0,"","c")</f>
        <v/>
      </c>
      <c r="J32" s="435">
        <f>IF(T32=0,0,C32*SQRT((1+T32)*(1-2*T32)/(1-T32)))</f>
        <v>0</v>
      </c>
      <c r="K32" s="435"/>
      <c r="L32" s="432">
        <f>C32*K32/10</f>
        <v>0</v>
      </c>
      <c r="M32" s="437">
        <f t="shared" si="37"/>
        <v>0</v>
      </c>
      <c r="N32" s="438">
        <f>IF(T32=0,0,C32*C32*K32*(1+T32)*(1-2*T32)/(1-T32))</f>
        <v>0</v>
      </c>
      <c r="O32" s="439">
        <f>E32*E32*K32</f>
        <v>0</v>
      </c>
      <c r="P32" s="440">
        <f>IF(T32=0,0,N32/(3*(1-2*T32)))</f>
        <v>0</v>
      </c>
      <c r="Q32" s="432">
        <f t="shared" si="43"/>
        <v>0</v>
      </c>
      <c r="R32" s="441">
        <f t="shared" si="43"/>
        <v>0</v>
      </c>
      <c r="S32" s="437">
        <f t="shared" si="43"/>
        <v>0</v>
      </c>
      <c r="T32" s="442">
        <f>IF(E32&gt;0,(1-2*((E32/C32)^2))/(2-2*((E32/C32)^2)),0)</f>
        <v>0</v>
      </c>
      <c r="U32" s="442"/>
      <c r="V32" s="401">
        <f t="shared" si="28"/>
        <v>0</v>
      </c>
      <c r="W32" s="301">
        <f t="shared" si="29"/>
        <v>0</v>
      </c>
      <c r="X32" s="289" t="s">
        <v>32</v>
      </c>
      <c r="Y32" s="427"/>
      <c r="Z32" s="445">
        <v>24</v>
      </c>
    </row>
    <row r="33" spans="1:26" s="1" customFormat="1" ht="10.5" customHeight="1">
      <c r="A33" s="287" t="s">
        <v>381</v>
      </c>
      <c r="B33" s="446">
        <v>20</v>
      </c>
      <c r="C33" s="432">
        <v>2.4500000000000002</v>
      </c>
      <c r="D33" s="431">
        <f t="shared" si="30"/>
        <v>9.6456692913385836E-2</v>
      </c>
      <c r="E33" s="432"/>
      <c r="F33" s="431">
        <f t="shared" si="31"/>
        <v>0</v>
      </c>
      <c r="G33" s="432">
        <f>IF(T33=0,0,(0.87+1.12*T33)*E33/(1+T33))</f>
        <v>0</v>
      </c>
      <c r="H33" s="433">
        <f>G33/25.4</f>
        <v>0</v>
      </c>
      <c r="I33" s="434" t="str">
        <f>IF(G33=0,"","c")</f>
        <v/>
      </c>
      <c r="J33" s="435">
        <f>IF(T33=0,0,C33*SQRT((1+T33)*(1-2*T33)/(1-T33)))</f>
        <v>0</v>
      </c>
      <c r="K33" s="435">
        <v>1.3</v>
      </c>
      <c r="L33" s="432">
        <f>C33*K33/10</f>
        <v>0.31850000000000006</v>
      </c>
      <c r="M33" s="437">
        <f t="shared" si="37"/>
        <v>0</v>
      </c>
      <c r="N33" s="438">
        <f>IF(T33=0,0,C33*C33*K33*(1+T33)*(1-2*T33)/(1-T33))</f>
        <v>0</v>
      </c>
      <c r="O33" s="439">
        <f>E33*E33*K33</f>
        <v>0</v>
      </c>
      <c r="P33" s="440">
        <f>IF(T33=0,0,N33/(3*(1-2*T33)))</f>
        <v>0</v>
      </c>
      <c r="Q33" s="432">
        <f t="shared" si="43"/>
        <v>0</v>
      </c>
      <c r="R33" s="441">
        <f t="shared" si="43"/>
        <v>0</v>
      </c>
      <c r="S33" s="437">
        <f t="shared" si="43"/>
        <v>0</v>
      </c>
      <c r="T33" s="442">
        <f>IF(E33&gt;0,(1-2*((E33/C33)^2))/(2-2*((E33/C33)^2)),0)</f>
        <v>0</v>
      </c>
      <c r="U33" s="442"/>
      <c r="V33" s="401">
        <f t="shared" si="28"/>
        <v>7.803250000000002</v>
      </c>
      <c r="W33" s="301">
        <f t="shared" si="29"/>
        <v>0</v>
      </c>
      <c r="X33" s="289" t="s">
        <v>32</v>
      </c>
      <c r="Y33" s="427"/>
      <c r="Z33" s="445">
        <v>25</v>
      </c>
    </row>
    <row r="34" spans="1:26" s="1" customFormat="1" ht="10.5" customHeight="1">
      <c r="A34" s="286" t="s">
        <v>382</v>
      </c>
      <c r="B34" s="429"/>
      <c r="C34" s="430">
        <v>2.14</v>
      </c>
      <c r="D34" s="431">
        <f t="shared" si="30"/>
        <v>8.4251968503937014E-2</v>
      </c>
      <c r="E34" s="430"/>
      <c r="F34" s="431">
        <f t="shared" si="31"/>
        <v>0</v>
      </c>
      <c r="G34" s="432">
        <f t="shared" si="32"/>
        <v>0</v>
      </c>
      <c r="H34" s="433">
        <f t="shared" si="33"/>
        <v>0</v>
      </c>
      <c r="I34" s="434" t="str">
        <f t="shared" si="34"/>
        <v/>
      </c>
      <c r="J34" s="435">
        <f t="shared" si="35"/>
        <v>0</v>
      </c>
      <c r="K34" s="436">
        <v>1.19</v>
      </c>
      <c r="L34" s="432">
        <f t="shared" si="36"/>
        <v>0.25466</v>
      </c>
      <c r="M34" s="437">
        <f t="shared" si="37"/>
        <v>0</v>
      </c>
      <c r="N34" s="438">
        <f t="shared" si="38"/>
        <v>0</v>
      </c>
      <c r="O34" s="439">
        <f t="shared" si="39"/>
        <v>0</v>
      </c>
      <c r="P34" s="440">
        <f t="shared" si="40"/>
        <v>0</v>
      </c>
      <c r="Q34" s="432">
        <f t="shared" si="41"/>
        <v>0</v>
      </c>
      <c r="R34" s="441">
        <f t="shared" si="41"/>
        <v>0</v>
      </c>
      <c r="S34" s="437">
        <f t="shared" si="41"/>
        <v>0</v>
      </c>
      <c r="T34" s="442">
        <f t="shared" si="42"/>
        <v>0</v>
      </c>
      <c r="U34" s="443" t="s">
        <v>383</v>
      </c>
      <c r="V34" s="401">
        <f t="shared" si="28"/>
        <v>5.4497239999999998</v>
      </c>
      <c r="W34" s="301">
        <f t="shared" si="29"/>
        <v>0</v>
      </c>
      <c r="X34" s="444" t="s">
        <v>35</v>
      </c>
      <c r="Y34" s="427"/>
      <c r="Z34" s="445">
        <v>26</v>
      </c>
    </row>
    <row r="35" spans="1:26" s="1" customFormat="1" ht="10.5" customHeight="1">
      <c r="A35" s="286" t="s">
        <v>384</v>
      </c>
      <c r="B35" s="429"/>
      <c r="C35" s="430">
        <v>2.4300000000000002</v>
      </c>
      <c r="D35" s="431">
        <f t="shared" si="30"/>
        <v>9.5669291338582693E-2</v>
      </c>
      <c r="E35" s="430"/>
      <c r="F35" s="431">
        <f t="shared" si="31"/>
        <v>0</v>
      </c>
      <c r="G35" s="432">
        <f t="shared" si="32"/>
        <v>0</v>
      </c>
      <c r="H35" s="433">
        <f t="shared" si="33"/>
        <v>0</v>
      </c>
      <c r="I35" s="434" t="str">
        <f t="shared" si="34"/>
        <v/>
      </c>
      <c r="J35" s="435">
        <f t="shared" si="35"/>
        <v>0</v>
      </c>
      <c r="K35" s="436">
        <v>1.42</v>
      </c>
      <c r="L35" s="432">
        <f t="shared" si="36"/>
        <v>0.34506000000000003</v>
      </c>
      <c r="M35" s="437">
        <f t="shared" si="37"/>
        <v>0</v>
      </c>
      <c r="N35" s="438">
        <f t="shared" si="38"/>
        <v>0</v>
      </c>
      <c r="O35" s="439">
        <f t="shared" si="39"/>
        <v>0</v>
      </c>
      <c r="P35" s="440">
        <f t="shared" si="40"/>
        <v>0</v>
      </c>
      <c r="Q35" s="432">
        <f t="shared" si="41"/>
        <v>0</v>
      </c>
      <c r="R35" s="441">
        <f t="shared" si="41"/>
        <v>0</v>
      </c>
      <c r="S35" s="437">
        <f t="shared" si="41"/>
        <v>0</v>
      </c>
      <c r="T35" s="442">
        <f t="shared" si="42"/>
        <v>0</v>
      </c>
      <c r="U35" s="443" t="s">
        <v>385</v>
      </c>
      <c r="V35" s="401">
        <f t="shared" si="28"/>
        <v>8.384958000000001</v>
      </c>
      <c r="W35" s="301">
        <f t="shared" si="29"/>
        <v>0</v>
      </c>
      <c r="X35" s="444" t="s">
        <v>35</v>
      </c>
      <c r="Y35" s="427"/>
      <c r="Z35" s="445">
        <v>27</v>
      </c>
    </row>
    <row r="36" spans="1:26" s="1" customFormat="1" ht="10.5" customHeight="1">
      <c r="A36" s="288" t="s">
        <v>386</v>
      </c>
      <c r="B36" s="446"/>
      <c r="C36" s="432">
        <v>2.75</v>
      </c>
      <c r="D36" s="431">
        <f t="shared" ref="D36:D83" si="44">C36/25.4</f>
        <v>0.10826771653543307</v>
      </c>
      <c r="E36" s="432"/>
      <c r="F36" s="431">
        <f t="shared" ref="F36:F83" si="45">E36/25.4</f>
        <v>0</v>
      </c>
      <c r="G36" s="432">
        <f t="shared" ref="G36:G83" si="46">IF(T36=0,0,(0.87+1.12*T36)*E36/(1+T36))</f>
        <v>0</v>
      </c>
      <c r="H36" s="433">
        <f t="shared" ref="H36:H83" si="47">G36/25.4</f>
        <v>0</v>
      </c>
      <c r="I36" s="434" t="str">
        <f t="shared" ref="I36:I83" si="48">IF(G36=0,"","c")</f>
        <v/>
      </c>
      <c r="J36" s="435">
        <f t="shared" ref="J36:J83" si="49">IF(T36=0,0,C36*SQRT((1+T36)*(1-2*T36)/(1-T36)))</f>
        <v>0</v>
      </c>
      <c r="K36" s="435">
        <v>1.18</v>
      </c>
      <c r="L36" s="432">
        <f t="shared" ref="L36:L83" si="50">C36*K36/10</f>
        <v>0.32449999999999996</v>
      </c>
      <c r="M36" s="437">
        <f t="shared" ref="M36:M83" si="51">E36*K36/10</f>
        <v>0</v>
      </c>
      <c r="N36" s="438">
        <f t="shared" ref="N36:N83" si="52">IF(T36=0,0,C36*C36*K36*(1+T36)*(1-2*T36)/(1-T36))</f>
        <v>0</v>
      </c>
      <c r="O36" s="439">
        <f t="shared" ref="O36:O83" si="53">E36*E36*K36</f>
        <v>0</v>
      </c>
      <c r="P36" s="440">
        <f t="shared" ref="P36:P83" si="54">IF(T36=0,0,N36/(3*(1-2*T36)))</f>
        <v>0</v>
      </c>
      <c r="Q36" s="432">
        <f t="shared" ref="Q36:S55" si="55">N36/6.89475</f>
        <v>0</v>
      </c>
      <c r="R36" s="441">
        <f t="shared" si="55"/>
        <v>0</v>
      </c>
      <c r="S36" s="437">
        <f t="shared" si="55"/>
        <v>0</v>
      </c>
      <c r="T36" s="442">
        <f t="shared" ref="T36:T83" si="56">IF(E36&gt;0,(1-2*((E36/C36)^2))/(2-2*((E36/C36)^2)),0)</f>
        <v>0</v>
      </c>
      <c r="U36" s="442"/>
      <c r="V36" s="401">
        <f t="shared" si="28"/>
        <v>8.9237500000000001</v>
      </c>
      <c r="W36" s="301">
        <f t="shared" si="29"/>
        <v>0</v>
      </c>
      <c r="X36" s="289" t="s">
        <v>35</v>
      </c>
      <c r="Y36" s="447" t="s">
        <v>387</v>
      </c>
      <c r="Z36" s="445">
        <v>28</v>
      </c>
    </row>
    <row r="37" spans="1:26" s="1" customFormat="1" ht="10.5" customHeight="1">
      <c r="A37" s="288" t="s">
        <v>388</v>
      </c>
      <c r="B37" s="446"/>
      <c r="C37" s="432">
        <v>2.0699999999999998</v>
      </c>
      <c r="D37" s="431">
        <f t="shared" si="44"/>
        <v>8.1496062992125987E-2</v>
      </c>
      <c r="E37" s="432"/>
      <c r="F37" s="431">
        <f t="shared" si="45"/>
        <v>0</v>
      </c>
      <c r="G37" s="432">
        <f t="shared" si="46"/>
        <v>0</v>
      </c>
      <c r="H37" s="433">
        <f t="shared" si="47"/>
        <v>0</v>
      </c>
      <c r="I37" s="434" t="str">
        <f t="shared" si="48"/>
        <v/>
      </c>
      <c r="J37" s="435">
        <f t="shared" si="49"/>
        <v>0</v>
      </c>
      <c r="K37" s="435">
        <v>2.23</v>
      </c>
      <c r="L37" s="432">
        <f t="shared" si="50"/>
        <v>0.46160999999999996</v>
      </c>
      <c r="M37" s="437">
        <f t="shared" si="51"/>
        <v>0</v>
      </c>
      <c r="N37" s="438">
        <f t="shared" si="52"/>
        <v>0</v>
      </c>
      <c r="O37" s="439">
        <f t="shared" si="53"/>
        <v>0</v>
      </c>
      <c r="P37" s="440">
        <f t="shared" si="54"/>
        <v>0</v>
      </c>
      <c r="Q37" s="432">
        <f t="shared" si="55"/>
        <v>0</v>
      </c>
      <c r="R37" s="441">
        <f t="shared" si="55"/>
        <v>0</v>
      </c>
      <c r="S37" s="437">
        <f t="shared" si="55"/>
        <v>0</v>
      </c>
      <c r="T37" s="442">
        <f t="shared" si="56"/>
        <v>0</v>
      </c>
      <c r="U37" s="442"/>
      <c r="V37" s="401">
        <f t="shared" si="28"/>
        <v>9.5553269999999983</v>
      </c>
      <c r="W37" s="301">
        <f t="shared" si="29"/>
        <v>0</v>
      </c>
      <c r="X37" s="289" t="s">
        <v>35</v>
      </c>
      <c r="Y37" s="447" t="s">
        <v>389</v>
      </c>
      <c r="Z37" s="445">
        <v>29</v>
      </c>
    </row>
    <row r="38" spans="1:26" s="1" customFormat="1" ht="10.5" customHeight="1">
      <c r="A38" s="288" t="s">
        <v>390</v>
      </c>
      <c r="B38" s="446"/>
      <c r="C38" s="432">
        <v>2.19</v>
      </c>
      <c r="D38" s="431">
        <f t="shared" si="44"/>
        <v>8.6220472440944884E-2</v>
      </c>
      <c r="E38" s="432"/>
      <c r="F38" s="431">
        <f t="shared" si="45"/>
        <v>0</v>
      </c>
      <c r="G38" s="432">
        <f t="shared" si="46"/>
        <v>0</v>
      </c>
      <c r="H38" s="433">
        <f t="shared" si="47"/>
        <v>0</v>
      </c>
      <c r="I38" s="434" t="str">
        <f t="shared" si="48"/>
        <v/>
      </c>
      <c r="J38" s="435">
        <f t="shared" si="49"/>
        <v>0</v>
      </c>
      <c r="K38" s="435">
        <v>2.0299999999999998</v>
      </c>
      <c r="L38" s="432">
        <f t="shared" si="50"/>
        <v>0.44456999999999997</v>
      </c>
      <c r="M38" s="437">
        <f t="shared" si="51"/>
        <v>0</v>
      </c>
      <c r="N38" s="438">
        <f t="shared" si="52"/>
        <v>0</v>
      </c>
      <c r="O38" s="439">
        <f t="shared" si="53"/>
        <v>0</v>
      </c>
      <c r="P38" s="440">
        <f t="shared" si="54"/>
        <v>0</v>
      </c>
      <c r="Q38" s="432">
        <f t="shared" si="55"/>
        <v>0</v>
      </c>
      <c r="R38" s="441">
        <f t="shared" si="55"/>
        <v>0</v>
      </c>
      <c r="S38" s="437">
        <f t="shared" si="55"/>
        <v>0</v>
      </c>
      <c r="T38" s="442">
        <f t="shared" si="56"/>
        <v>0</v>
      </c>
      <c r="U38" s="442"/>
      <c r="V38" s="401">
        <f t="shared" si="28"/>
        <v>9.7360829999999989</v>
      </c>
      <c r="W38" s="301">
        <f t="shared" si="29"/>
        <v>0</v>
      </c>
      <c r="X38" s="289" t="s">
        <v>35</v>
      </c>
      <c r="Y38" s="447" t="s">
        <v>391</v>
      </c>
      <c r="Z38" s="445">
        <v>30</v>
      </c>
    </row>
    <row r="39" spans="1:26" s="1" customFormat="1" ht="10.5" customHeight="1">
      <c r="A39" s="288" t="s">
        <v>392</v>
      </c>
      <c r="B39" s="446"/>
      <c r="C39" s="432">
        <v>1.86</v>
      </c>
      <c r="D39" s="431">
        <f t="shared" si="44"/>
        <v>7.3228346456692919E-2</v>
      </c>
      <c r="E39" s="432">
        <v>0.93</v>
      </c>
      <c r="F39" s="431">
        <f t="shared" si="45"/>
        <v>3.661417322834646E-2</v>
      </c>
      <c r="G39" s="432">
        <f t="shared" si="46"/>
        <v>0.86722500000000013</v>
      </c>
      <c r="H39" s="433">
        <f t="shared" si="47"/>
        <v>3.4142716535433076E-2</v>
      </c>
      <c r="I39" s="434" t="str">
        <f t="shared" si="48"/>
        <v>c</v>
      </c>
      <c r="J39" s="435">
        <f t="shared" si="49"/>
        <v>1.5186836405255706</v>
      </c>
      <c r="K39" s="435">
        <v>3.4</v>
      </c>
      <c r="L39" s="432">
        <f t="shared" si="50"/>
        <v>0.63239999999999996</v>
      </c>
      <c r="M39" s="437">
        <f t="shared" si="51"/>
        <v>0.31619999999999998</v>
      </c>
      <c r="N39" s="438">
        <f t="shared" si="52"/>
        <v>7.8417600000000016</v>
      </c>
      <c r="O39" s="439">
        <f t="shared" si="53"/>
        <v>2.9406600000000003</v>
      </c>
      <c r="P39" s="440">
        <f t="shared" si="54"/>
        <v>7.8417600000000016</v>
      </c>
      <c r="Q39" s="432">
        <f t="shared" si="55"/>
        <v>1.1373523332970741</v>
      </c>
      <c r="R39" s="441">
        <f t="shared" si="55"/>
        <v>0.42650712498640275</v>
      </c>
      <c r="S39" s="437">
        <f t="shared" si="55"/>
        <v>1.1373523332970741</v>
      </c>
      <c r="T39" s="442">
        <f t="shared" si="56"/>
        <v>0.33333333333333331</v>
      </c>
      <c r="U39" s="442">
        <v>0.33</v>
      </c>
      <c r="V39" s="401">
        <f t="shared" si="28"/>
        <v>5.8813200000000005</v>
      </c>
      <c r="W39" s="301">
        <f t="shared" si="29"/>
        <v>2.9406600000000003</v>
      </c>
      <c r="X39" s="289" t="s">
        <v>35</v>
      </c>
      <c r="Y39" s="447" t="s">
        <v>391</v>
      </c>
      <c r="Z39" s="445">
        <v>31</v>
      </c>
    </row>
    <row r="40" spans="1:26" s="1" customFormat="1" ht="10.5" customHeight="1">
      <c r="A40" s="288" t="s">
        <v>393</v>
      </c>
      <c r="B40" s="446"/>
      <c r="C40" s="432">
        <v>2.4</v>
      </c>
      <c r="D40" s="431">
        <f t="shared" si="44"/>
        <v>9.4488188976377951E-2</v>
      </c>
      <c r="E40" s="432"/>
      <c r="F40" s="431">
        <f t="shared" si="45"/>
        <v>0</v>
      </c>
      <c r="G40" s="432">
        <f t="shared" si="46"/>
        <v>0</v>
      </c>
      <c r="H40" s="433">
        <f t="shared" si="47"/>
        <v>0</v>
      </c>
      <c r="I40" s="434" t="str">
        <f t="shared" si="48"/>
        <v/>
      </c>
      <c r="J40" s="435">
        <f t="shared" si="49"/>
        <v>0</v>
      </c>
      <c r="K40" s="435">
        <v>1.6</v>
      </c>
      <c r="L40" s="432">
        <f t="shared" si="50"/>
        <v>0.38400000000000001</v>
      </c>
      <c r="M40" s="437">
        <f t="shared" si="51"/>
        <v>0</v>
      </c>
      <c r="N40" s="438">
        <f t="shared" si="52"/>
        <v>0</v>
      </c>
      <c r="O40" s="439">
        <f t="shared" si="53"/>
        <v>0</v>
      </c>
      <c r="P40" s="440">
        <f t="shared" si="54"/>
        <v>0</v>
      </c>
      <c r="Q40" s="432">
        <f t="shared" si="55"/>
        <v>0</v>
      </c>
      <c r="R40" s="441">
        <f t="shared" si="55"/>
        <v>0</v>
      </c>
      <c r="S40" s="437">
        <f t="shared" si="55"/>
        <v>0</v>
      </c>
      <c r="T40" s="442">
        <f t="shared" si="56"/>
        <v>0</v>
      </c>
      <c r="U40" s="442"/>
      <c r="V40" s="401">
        <f t="shared" si="28"/>
        <v>9.2159999999999993</v>
      </c>
      <c r="W40" s="301">
        <f t="shared" si="29"/>
        <v>0</v>
      </c>
      <c r="X40" s="289" t="s">
        <v>35</v>
      </c>
      <c r="Y40" s="447" t="s">
        <v>391</v>
      </c>
      <c r="Z40" s="445">
        <v>32</v>
      </c>
    </row>
    <row r="41" spans="1:26" s="1" customFormat="1" ht="10.5" customHeight="1">
      <c r="A41" s="288" t="s">
        <v>394</v>
      </c>
      <c r="B41" s="446"/>
      <c r="C41" s="432">
        <v>2.1800000000000002</v>
      </c>
      <c r="D41" s="431">
        <f t="shared" si="44"/>
        <v>8.5826771653543313E-2</v>
      </c>
      <c r="E41" s="432">
        <v>0.96</v>
      </c>
      <c r="F41" s="431">
        <f t="shared" si="45"/>
        <v>3.7795275590551181E-2</v>
      </c>
      <c r="G41" s="432">
        <f t="shared" si="46"/>
        <v>0.90125063003746164</v>
      </c>
      <c r="H41" s="433">
        <f t="shared" si="47"/>
        <v>3.5482308269191402E-2</v>
      </c>
      <c r="I41" s="434" t="str">
        <f t="shared" si="48"/>
        <v>c</v>
      </c>
      <c r="J41" s="435">
        <f t="shared" si="49"/>
        <v>1.59470524152614</v>
      </c>
      <c r="K41" s="435">
        <v>2.04</v>
      </c>
      <c r="L41" s="432">
        <f t="shared" si="50"/>
        <v>0.44472000000000006</v>
      </c>
      <c r="M41" s="437">
        <f t="shared" si="51"/>
        <v>0.19583999999999999</v>
      </c>
      <c r="N41" s="438">
        <f t="shared" si="52"/>
        <v>5.1878930069959264</v>
      </c>
      <c r="O41" s="439">
        <f t="shared" si="53"/>
        <v>1.880064</v>
      </c>
      <c r="P41" s="440">
        <f t="shared" si="54"/>
        <v>7.1881440000000003</v>
      </c>
      <c r="Q41" s="432">
        <f t="shared" si="55"/>
        <v>0.75244106124165866</v>
      </c>
      <c r="R41" s="441">
        <f t="shared" si="55"/>
        <v>0.27268051778527141</v>
      </c>
      <c r="S41" s="437">
        <f t="shared" si="55"/>
        <v>1.0425532470357881</v>
      </c>
      <c r="T41" s="442">
        <f t="shared" si="56"/>
        <v>0.37971180954369849</v>
      </c>
      <c r="U41" s="442">
        <v>0.38</v>
      </c>
      <c r="V41" s="401">
        <f t="shared" si="28"/>
        <v>5.9347680000000018</v>
      </c>
      <c r="W41" s="301">
        <f t="shared" si="29"/>
        <v>1.880064</v>
      </c>
      <c r="X41" s="289" t="s">
        <v>35</v>
      </c>
      <c r="Y41" s="447" t="s">
        <v>395</v>
      </c>
      <c r="Z41" s="445">
        <v>33</v>
      </c>
    </row>
    <row r="42" spans="1:26" s="1" customFormat="1" ht="10.5" customHeight="1">
      <c r="A42" s="288" t="s">
        <v>396</v>
      </c>
      <c r="B42" s="446"/>
      <c r="C42" s="432">
        <v>1.93</v>
      </c>
      <c r="D42" s="431">
        <f t="shared" si="44"/>
        <v>7.5984251968503932E-2</v>
      </c>
      <c r="E42" s="432"/>
      <c r="F42" s="431">
        <f t="shared" si="45"/>
        <v>0</v>
      </c>
      <c r="G42" s="432">
        <f t="shared" si="46"/>
        <v>0</v>
      </c>
      <c r="H42" s="433">
        <f t="shared" si="47"/>
        <v>0</v>
      </c>
      <c r="I42" s="434" t="str">
        <f t="shared" si="48"/>
        <v/>
      </c>
      <c r="J42" s="435">
        <f t="shared" si="49"/>
        <v>0</v>
      </c>
      <c r="K42" s="435">
        <v>2.37</v>
      </c>
      <c r="L42" s="432">
        <f t="shared" si="50"/>
        <v>0.45741000000000004</v>
      </c>
      <c r="M42" s="437">
        <f t="shared" si="51"/>
        <v>0</v>
      </c>
      <c r="N42" s="438">
        <f t="shared" si="52"/>
        <v>0</v>
      </c>
      <c r="O42" s="439">
        <f t="shared" si="53"/>
        <v>0</v>
      </c>
      <c r="P42" s="440">
        <f t="shared" si="54"/>
        <v>0</v>
      </c>
      <c r="Q42" s="432">
        <f t="shared" si="55"/>
        <v>0</v>
      </c>
      <c r="R42" s="441">
        <f t="shared" si="55"/>
        <v>0</v>
      </c>
      <c r="S42" s="437">
        <f t="shared" si="55"/>
        <v>0</v>
      </c>
      <c r="T42" s="442">
        <f t="shared" si="56"/>
        <v>0</v>
      </c>
      <c r="U42" s="442"/>
      <c r="V42" s="401">
        <f t="shared" si="28"/>
        <v>8.8280130000000003</v>
      </c>
      <c r="W42" s="301">
        <f t="shared" si="29"/>
        <v>0</v>
      </c>
      <c r="X42" s="289" t="s">
        <v>35</v>
      </c>
      <c r="Y42" s="447" t="s">
        <v>395</v>
      </c>
      <c r="Z42" s="445">
        <v>34</v>
      </c>
    </row>
    <row r="43" spans="1:26" s="1" customFormat="1" ht="10.5" customHeight="1">
      <c r="A43" s="288" t="s">
        <v>397</v>
      </c>
      <c r="B43" s="446"/>
      <c r="C43" s="432">
        <v>1.5</v>
      </c>
      <c r="D43" s="431">
        <f t="shared" si="44"/>
        <v>5.9055118110236227E-2</v>
      </c>
      <c r="E43" s="432"/>
      <c r="F43" s="431">
        <f t="shared" si="45"/>
        <v>0</v>
      </c>
      <c r="G43" s="432">
        <f t="shared" si="46"/>
        <v>0</v>
      </c>
      <c r="H43" s="433">
        <f t="shared" si="47"/>
        <v>0</v>
      </c>
      <c r="I43" s="434" t="str">
        <f t="shared" si="48"/>
        <v/>
      </c>
      <c r="J43" s="435">
        <f t="shared" si="49"/>
        <v>0</v>
      </c>
      <c r="K43" s="435">
        <v>7.27</v>
      </c>
      <c r="L43" s="432">
        <f t="shared" si="50"/>
        <v>1.0905</v>
      </c>
      <c r="M43" s="437">
        <f t="shared" si="51"/>
        <v>0</v>
      </c>
      <c r="N43" s="438">
        <f t="shared" si="52"/>
        <v>0</v>
      </c>
      <c r="O43" s="439">
        <f t="shared" si="53"/>
        <v>0</v>
      </c>
      <c r="P43" s="440">
        <f t="shared" si="54"/>
        <v>0</v>
      </c>
      <c r="Q43" s="432">
        <f t="shared" si="55"/>
        <v>0</v>
      </c>
      <c r="R43" s="441">
        <f t="shared" si="55"/>
        <v>0</v>
      </c>
      <c r="S43" s="437">
        <f t="shared" si="55"/>
        <v>0</v>
      </c>
      <c r="T43" s="442">
        <f t="shared" si="56"/>
        <v>0</v>
      </c>
      <c r="U43" s="442"/>
      <c r="V43" s="401">
        <f t="shared" si="28"/>
        <v>16.357499999999998</v>
      </c>
      <c r="W43" s="301">
        <f t="shared" si="29"/>
        <v>0</v>
      </c>
      <c r="X43" s="289" t="s">
        <v>35</v>
      </c>
      <c r="Y43" s="447" t="s">
        <v>395</v>
      </c>
      <c r="Z43" s="445">
        <v>35</v>
      </c>
    </row>
    <row r="44" spans="1:26" s="1" customFormat="1" ht="10.5" customHeight="1">
      <c r="A44" s="288" t="s">
        <v>398</v>
      </c>
      <c r="B44" s="446"/>
      <c r="C44" s="432">
        <v>2.61</v>
      </c>
      <c r="D44" s="431">
        <f t="shared" si="44"/>
        <v>0.10275590551181102</v>
      </c>
      <c r="E44" s="432"/>
      <c r="F44" s="431">
        <f t="shared" si="45"/>
        <v>0</v>
      </c>
      <c r="G44" s="432">
        <f t="shared" si="46"/>
        <v>0</v>
      </c>
      <c r="H44" s="433">
        <f t="shared" si="47"/>
        <v>0</v>
      </c>
      <c r="I44" s="434" t="str">
        <f t="shared" si="48"/>
        <v/>
      </c>
      <c r="J44" s="435">
        <f t="shared" si="49"/>
        <v>0</v>
      </c>
      <c r="K44" s="435">
        <v>1.26</v>
      </c>
      <c r="L44" s="432">
        <f t="shared" si="50"/>
        <v>0.32885999999999999</v>
      </c>
      <c r="M44" s="437">
        <f t="shared" si="51"/>
        <v>0</v>
      </c>
      <c r="N44" s="438">
        <f t="shared" si="52"/>
        <v>0</v>
      </c>
      <c r="O44" s="439">
        <f t="shared" si="53"/>
        <v>0</v>
      </c>
      <c r="P44" s="440">
        <f t="shared" si="54"/>
        <v>0</v>
      </c>
      <c r="Q44" s="432">
        <f t="shared" si="55"/>
        <v>0</v>
      </c>
      <c r="R44" s="441">
        <f t="shared" si="55"/>
        <v>0</v>
      </c>
      <c r="S44" s="437">
        <f t="shared" si="55"/>
        <v>0</v>
      </c>
      <c r="T44" s="442">
        <f t="shared" si="56"/>
        <v>0</v>
      </c>
      <c r="U44" s="442"/>
      <c r="V44" s="401">
        <f t="shared" si="28"/>
        <v>8.583245999999999</v>
      </c>
      <c r="W44" s="301">
        <f t="shared" si="29"/>
        <v>0</v>
      </c>
      <c r="X44" s="289" t="s">
        <v>35</v>
      </c>
      <c r="Y44" s="447" t="s">
        <v>399</v>
      </c>
      <c r="Z44" s="445">
        <v>36</v>
      </c>
    </row>
    <row r="45" spans="1:26" s="1" customFormat="1" ht="10.5" customHeight="1">
      <c r="A45" s="288" t="s">
        <v>400</v>
      </c>
      <c r="B45" s="446"/>
      <c r="C45" s="432">
        <v>2.75</v>
      </c>
      <c r="D45" s="431">
        <f t="shared" si="44"/>
        <v>0.10826771653543307</v>
      </c>
      <c r="E45" s="432"/>
      <c r="F45" s="431">
        <f t="shared" si="45"/>
        <v>0</v>
      </c>
      <c r="G45" s="432">
        <f t="shared" si="46"/>
        <v>0</v>
      </c>
      <c r="H45" s="433">
        <f t="shared" si="47"/>
        <v>0</v>
      </c>
      <c r="I45" s="434" t="str">
        <f t="shared" si="48"/>
        <v/>
      </c>
      <c r="J45" s="435">
        <f t="shared" si="49"/>
        <v>0</v>
      </c>
      <c r="K45" s="435">
        <v>1.37</v>
      </c>
      <c r="L45" s="432">
        <f t="shared" si="50"/>
        <v>0.37675000000000003</v>
      </c>
      <c r="M45" s="437">
        <f t="shared" si="51"/>
        <v>0</v>
      </c>
      <c r="N45" s="438">
        <f t="shared" si="52"/>
        <v>0</v>
      </c>
      <c r="O45" s="439">
        <f t="shared" si="53"/>
        <v>0</v>
      </c>
      <c r="P45" s="440">
        <f t="shared" si="54"/>
        <v>0</v>
      </c>
      <c r="Q45" s="432">
        <f t="shared" si="55"/>
        <v>0</v>
      </c>
      <c r="R45" s="441">
        <f t="shared" si="55"/>
        <v>0</v>
      </c>
      <c r="S45" s="437">
        <f t="shared" si="55"/>
        <v>0</v>
      </c>
      <c r="T45" s="442">
        <f t="shared" si="56"/>
        <v>0</v>
      </c>
      <c r="U45" s="442"/>
      <c r="V45" s="401">
        <f t="shared" si="28"/>
        <v>10.360625000000001</v>
      </c>
      <c r="W45" s="301">
        <f t="shared" si="29"/>
        <v>0</v>
      </c>
      <c r="X45" s="289" t="s">
        <v>35</v>
      </c>
      <c r="Y45" s="447" t="s">
        <v>399</v>
      </c>
      <c r="Z45" s="445">
        <v>37</v>
      </c>
    </row>
    <row r="46" spans="1:26" ht="10.5" customHeight="1">
      <c r="A46" s="288" t="s">
        <v>401</v>
      </c>
      <c r="B46" s="446"/>
      <c r="C46" s="432">
        <v>2.27</v>
      </c>
      <c r="D46" s="434">
        <f t="shared" si="44"/>
        <v>8.9370078740157483E-2</v>
      </c>
      <c r="E46" s="432">
        <v>1.1299999999999999</v>
      </c>
      <c r="F46" s="431">
        <f t="shared" si="45"/>
        <v>4.4488188976377949E-2</v>
      </c>
      <c r="G46" s="432">
        <f t="shared" si="46"/>
        <v>1.0540340794698149</v>
      </c>
      <c r="H46" s="433">
        <f t="shared" si="47"/>
        <v>4.1497404703536023E-2</v>
      </c>
      <c r="I46" s="434" t="str">
        <f t="shared" si="48"/>
        <v>c</v>
      </c>
      <c r="J46" s="435">
        <f t="shared" si="49"/>
        <v>1.8466296796842097</v>
      </c>
      <c r="K46" s="435">
        <v>2.5499999999999998</v>
      </c>
      <c r="L46" s="432">
        <f t="shared" si="50"/>
        <v>0.57884999999999998</v>
      </c>
      <c r="M46" s="437">
        <f t="shared" si="51"/>
        <v>0.28814999999999996</v>
      </c>
      <c r="N46" s="438">
        <f t="shared" si="52"/>
        <v>8.695604993421048</v>
      </c>
      <c r="O46" s="439">
        <f t="shared" si="53"/>
        <v>3.2560949999999989</v>
      </c>
      <c r="P46" s="440">
        <f t="shared" si="54"/>
        <v>8.7984350000000013</v>
      </c>
      <c r="Q46" s="432">
        <f t="shared" si="55"/>
        <v>1.261192210511048</v>
      </c>
      <c r="R46" s="441">
        <f t="shared" si="55"/>
        <v>0.47225715218100711</v>
      </c>
      <c r="S46" s="437">
        <f t="shared" si="55"/>
        <v>1.2761064578121035</v>
      </c>
      <c r="T46" s="442">
        <f t="shared" si="56"/>
        <v>0.3352812177502581</v>
      </c>
      <c r="U46" s="442"/>
      <c r="V46" s="401">
        <f t="shared" si="28"/>
        <v>6.6277050000000006</v>
      </c>
      <c r="W46" s="301">
        <f t="shared" si="29"/>
        <v>3.2560949999999993</v>
      </c>
      <c r="X46" s="289" t="s">
        <v>35</v>
      </c>
      <c r="Y46" s="447" t="s">
        <v>402</v>
      </c>
      <c r="Z46" s="445">
        <v>38</v>
      </c>
    </row>
    <row r="47" spans="1:26" ht="10.5" customHeight="1">
      <c r="A47" s="288" t="s">
        <v>403</v>
      </c>
      <c r="B47" s="446"/>
      <c r="C47" s="432">
        <v>2.36</v>
      </c>
      <c r="D47" s="434">
        <f t="shared" si="44"/>
        <v>9.2913385826771652E-2</v>
      </c>
      <c r="E47" s="432"/>
      <c r="F47" s="431">
        <f t="shared" si="45"/>
        <v>0</v>
      </c>
      <c r="G47" s="432">
        <f t="shared" si="46"/>
        <v>0</v>
      </c>
      <c r="H47" s="433">
        <f t="shared" si="47"/>
        <v>0</v>
      </c>
      <c r="I47" s="434" t="str">
        <f t="shared" si="48"/>
        <v/>
      </c>
      <c r="J47" s="435">
        <f t="shared" si="49"/>
        <v>0</v>
      </c>
      <c r="K47" s="435">
        <v>1.1599999999999999</v>
      </c>
      <c r="L47" s="432">
        <f t="shared" si="50"/>
        <v>0.27375999999999995</v>
      </c>
      <c r="M47" s="437">
        <f t="shared" si="51"/>
        <v>0</v>
      </c>
      <c r="N47" s="438">
        <f t="shared" si="52"/>
        <v>0</v>
      </c>
      <c r="O47" s="439">
        <f t="shared" si="53"/>
        <v>0</v>
      </c>
      <c r="P47" s="440">
        <f t="shared" si="54"/>
        <v>0</v>
      </c>
      <c r="Q47" s="432">
        <f t="shared" si="55"/>
        <v>0</v>
      </c>
      <c r="R47" s="441">
        <f t="shared" si="55"/>
        <v>0</v>
      </c>
      <c r="S47" s="437">
        <f t="shared" si="55"/>
        <v>0</v>
      </c>
      <c r="T47" s="442">
        <f t="shared" si="56"/>
        <v>0</v>
      </c>
      <c r="U47" s="442"/>
      <c r="V47" s="401">
        <f t="shared" si="28"/>
        <v>6.4607359999999989</v>
      </c>
      <c r="W47" s="301">
        <f t="shared" si="29"/>
        <v>0</v>
      </c>
      <c r="X47" s="289" t="s">
        <v>35</v>
      </c>
      <c r="Y47" s="447" t="s">
        <v>402</v>
      </c>
      <c r="Z47" s="445">
        <v>39</v>
      </c>
    </row>
    <row r="48" spans="1:26" ht="10.5" customHeight="1">
      <c r="A48" s="288" t="s">
        <v>404</v>
      </c>
      <c r="B48" s="446"/>
      <c r="C48" s="432">
        <v>2.3199999999999998</v>
      </c>
      <c r="D48" s="434">
        <f t="shared" si="44"/>
        <v>9.1338582677165353E-2</v>
      </c>
      <c r="E48" s="432"/>
      <c r="F48" s="431">
        <f t="shared" si="45"/>
        <v>0</v>
      </c>
      <c r="G48" s="432">
        <f t="shared" si="46"/>
        <v>0</v>
      </c>
      <c r="H48" s="433">
        <f t="shared" si="47"/>
        <v>0</v>
      </c>
      <c r="I48" s="434" t="str">
        <f t="shared" si="48"/>
        <v/>
      </c>
      <c r="J48" s="435">
        <f t="shared" si="49"/>
        <v>0</v>
      </c>
      <c r="K48" s="435">
        <v>1.1299999999999999</v>
      </c>
      <c r="L48" s="432">
        <f t="shared" si="50"/>
        <v>0.26215999999999995</v>
      </c>
      <c r="M48" s="437">
        <f t="shared" si="51"/>
        <v>0</v>
      </c>
      <c r="N48" s="438">
        <f t="shared" si="52"/>
        <v>0</v>
      </c>
      <c r="O48" s="439">
        <f t="shared" si="53"/>
        <v>0</v>
      </c>
      <c r="P48" s="440">
        <f t="shared" si="54"/>
        <v>0</v>
      </c>
      <c r="Q48" s="432">
        <f t="shared" si="55"/>
        <v>0</v>
      </c>
      <c r="R48" s="441">
        <f t="shared" si="55"/>
        <v>0</v>
      </c>
      <c r="S48" s="437">
        <f t="shared" si="55"/>
        <v>0</v>
      </c>
      <c r="T48" s="442">
        <f t="shared" si="56"/>
        <v>0</v>
      </c>
      <c r="U48" s="442"/>
      <c r="V48" s="401">
        <f t="shared" si="28"/>
        <v>6.0821119999999986</v>
      </c>
      <c r="W48" s="301">
        <f t="shared" si="29"/>
        <v>0</v>
      </c>
      <c r="X48" s="289" t="s">
        <v>35</v>
      </c>
      <c r="Y48" s="447" t="s">
        <v>402</v>
      </c>
      <c r="Z48" s="445">
        <v>40</v>
      </c>
    </row>
    <row r="49" spans="1:26" ht="10.5" customHeight="1">
      <c r="A49" s="288" t="s">
        <v>405</v>
      </c>
      <c r="B49" s="446"/>
      <c r="C49" s="432">
        <v>2.3199999999999998</v>
      </c>
      <c r="D49" s="434">
        <f t="shared" si="44"/>
        <v>9.1338582677165353E-2</v>
      </c>
      <c r="E49" s="432"/>
      <c r="F49" s="431">
        <f t="shared" si="45"/>
        <v>0</v>
      </c>
      <c r="G49" s="432">
        <f t="shared" si="46"/>
        <v>0</v>
      </c>
      <c r="H49" s="433">
        <f t="shared" si="47"/>
        <v>0</v>
      </c>
      <c r="I49" s="434" t="str">
        <f t="shared" si="48"/>
        <v/>
      </c>
      <c r="J49" s="435">
        <f t="shared" si="49"/>
        <v>0</v>
      </c>
      <c r="K49" s="435">
        <v>1.1000000000000001</v>
      </c>
      <c r="L49" s="432">
        <f t="shared" si="50"/>
        <v>0.25519999999999998</v>
      </c>
      <c r="M49" s="437">
        <f t="shared" si="51"/>
        <v>0</v>
      </c>
      <c r="N49" s="438">
        <f t="shared" si="52"/>
        <v>0</v>
      </c>
      <c r="O49" s="439">
        <f t="shared" si="53"/>
        <v>0</v>
      </c>
      <c r="P49" s="440">
        <f t="shared" si="54"/>
        <v>0</v>
      </c>
      <c r="Q49" s="432">
        <f t="shared" si="55"/>
        <v>0</v>
      </c>
      <c r="R49" s="441">
        <f t="shared" si="55"/>
        <v>0</v>
      </c>
      <c r="S49" s="437">
        <f t="shared" si="55"/>
        <v>0</v>
      </c>
      <c r="T49" s="442">
        <f t="shared" si="56"/>
        <v>0</v>
      </c>
      <c r="U49" s="442"/>
      <c r="V49" s="401">
        <f t="shared" si="28"/>
        <v>5.9206399999999997</v>
      </c>
      <c r="W49" s="301">
        <f t="shared" si="29"/>
        <v>0</v>
      </c>
      <c r="X49" s="289" t="s">
        <v>35</v>
      </c>
      <c r="Y49" s="447" t="s">
        <v>406</v>
      </c>
      <c r="Z49" s="445">
        <v>41</v>
      </c>
    </row>
    <row r="50" spans="1:26" ht="10.5" customHeight="1">
      <c r="A50" s="288" t="s">
        <v>407</v>
      </c>
      <c r="B50" s="446"/>
      <c r="C50" s="432">
        <v>3.18</v>
      </c>
      <c r="D50" s="434">
        <f t="shared" si="44"/>
        <v>0.12519685039370079</v>
      </c>
      <c r="E50" s="432">
        <v>1.62</v>
      </c>
      <c r="F50" s="431">
        <f t="shared" si="45"/>
        <v>6.3779527559055124E-2</v>
      </c>
      <c r="G50" s="432">
        <f t="shared" si="46"/>
        <v>1.5086841589548177</v>
      </c>
      <c r="H50" s="433">
        <f t="shared" si="47"/>
        <v>5.9397014132079436E-2</v>
      </c>
      <c r="I50" s="434" t="str">
        <f t="shared" si="48"/>
        <v>c</v>
      </c>
      <c r="J50" s="435">
        <f t="shared" si="49"/>
        <v>2.6369297050226366</v>
      </c>
      <c r="K50" s="435">
        <v>1.76</v>
      </c>
      <c r="L50" s="432">
        <f t="shared" si="50"/>
        <v>0.55967999999999996</v>
      </c>
      <c r="M50" s="437">
        <f t="shared" si="51"/>
        <v>0.28512000000000004</v>
      </c>
      <c r="N50" s="438">
        <f t="shared" si="52"/>
        <v>12.237980953846156</v>
      </c>
      <c r="O50" s="439">
        <f t="shared" si="53"/>
        <v>4.6189440000000008</v>
      </c>
      <c r="P50" s="440">
        <f t="shared" si="54"/>
        <v>11.639232000000003</v>
      </c>
      <c r="Q50" s="432">
        <f t="shared" si="55"/>
        <v>1.7749709494682411</v>
      </c>
      <c r="R50" s="441">
        <f t="shared" si="55"/>
        <v>0.66992189709561634</v>
      </c>
      <c r="S50" s="437">
        <f t="shared" si="55"/>
        <v>1.6881296638746877</v>
      </c>
      <c r="T50" s="442">
        <f t="shared" si="56"/>
        <v>0.3247596153846154</v>
      </c>
      <c r="U50" s="442">
        <v>0.32</v>
      </c>
      <c r="V50" s="401">
        <f t="shared" si="28"/>
        <v>8.5599360000000004</v>
      </c>
      <c r="W50" s="301">
        <f t="shared" si="29"/>
        <v>4.6189440000000008</v>
      </c>
      <c r="X50" s="289" t="s">
        <v>35</v>
      </c>
      <c r="Y50" s="447" t="s">
        <v>399</v>
      </c>
      <c r="Z50" s="445">
        <v>42</v>
      </c>
    </row>
    <row r="51" spans="1:26" ht="10.5" customHeight="1">
      <c r="A51" s="288" t="s">
        <v>408</v>
      </c>
      <c r="B51" s="446"/>
      <c r="C51" s="432">
        <v>2.6</v>
      </c>
      <c r="D51" s="434">
        <f t="shared" si="44"/>
        <v>0.10236220472440946</v>
      </c>
      <c r="E51" s="432"/>
      <c r="F51" s="431">
        <f t="shared" si="45"/>
        <v>0</v>
      </c>
      <c r="G51" s="432">
        <f t="shared" si="46"/>
        <v>0</v>
      </c>
      <c r="H51" s="433">
        <f t="shared" si="47"/>
        <v>0</v>
      </c>
      <c r="I51" s="434" t="str">
        <f t="shared" si="48"/>
        <v/>
      </c>
      <c r="J51" s="435">
        <f t="shared" si="49"/>
        <v>0</v>
      </c>
      <c r="K51" s="435">
        <v>1.2</v>
      </c>
      <c r="L51" s="432">
        <f t="shared" si="50"/>
        <v>0.312</v>
      </c>
      <c r="M51" s="437">
        <f t="shared" si="51"/>
        <v>0</v>
      </c>
      <c r="N51" s="438">
        <f t="shared" si="52"/>
        <v>0</v>
      </c>
      <c r="O51" s="439">
        <f t="shared" si="53"/>
        <v>0</v>
      </c>
      <c r="P51" s="440">
        <f t="shared" si="54"/>
        <v>0</v>
      </c>
      <c r="Q51" s="432">
        <f t="shared" si="55"/>
        <v>0</v>
      </c>
      <c r="R51" s="441">
        <f t="shared" si="55"/>
        <v>0</v>
      </c>
      <c r="S51" s="437">
        <f t="shared" si="55"/>
        <v>0</v>
      </c>
      <c r="T51" s="442">
        <f t="shared" si="56"/>
        <v>0</v>
      </c>
      <c r="U51" s="442"/>
      <c r="V51" s="401">
        <f t="shared" si="28"/>
        <v>8.1120000000000001</v>
      </c>
      <c r="W51" s="301">
        <f t="shared" si="29"/>
        <v>0</v>
      </c>
      <c r="X51" s="289" t="s">
        <v>35</v>
      </c>
      <c r="Y51" s="447" t="s">
        <v>387</v>
      </c>
      <c r="Z51" s="445">
        <v>43</v>
      </c>
    </row>
    <row r="52" spans="1:26" ht="10.5" customHeight="1">
      <c r="A52" s="288" t="s">
        <v>409</v>
      </c>
      <c r="B52" s="446"/>
      <c r="C52" s="432">
        <v>2.71</v>
      </c>
      <c r="D52" s="434">
        <f t="shared" si="44"/>
        <v>0.10669291338582677</v>
      </c>
      <c r="E52" s="432"/>
      <c r="F52" s="431">
        <f t="shared" si="45"/>
        <v>0</v>
      </c>
      <c r="G52" s="432">
        <f t="shared" si="46"/>
        <v>0</v>
      </c>
      <c r="H52" s="433">
        <f t="shared" si="47"/>
        <v>0</v>
      </c>
      <c r="I52" s="434" t="str">
        <f t="shared" si="48"/>
        <v/>
      </c>
      <c r="J52" s="435">
        <f t="shared" si="49"/>
        <v>0</v>
      </c>
      <c r="K52" s="435">
        <v>1.29</v>
      </c>
      <c r="L52" s="432">
        <f t="shared" si="50"/>
        <v>0.34959000000000001</v>
      </c>
      <c r="M52" s="437">
        <f t="shared" si="51"/>
        <v>0</v>
      </c>
      <c r="N52" s="438">
        <f t="shared" si="52"/>
        <v>0</v>
      </c>
      <c r="O52" s="439">
        <f t="shared" si="53"/>
        <v>0</v>
      </c>
      <c r="P52" s="440">
        <f t="shared" si="54"/>
        <v>0</v>
      </c>
      <c r="Q52" s="432">
        <f t="shared" si="55"/>
        <v>0</v>
      </c>
      <c r="R52" s="441">
        <f t="shared" si="55"/>
        <v>0</v>
      </c>
      <c r="S52" s="437">
        <f t="shared" si="55"/>
        <v>0</v>
      </c>
      <c r="T52" s="442">
        <f t="shared" si="56"/>
        <v>0</v>
      </c>
      <c r="U52" s="442"/>
      <c r="V52" s="401">
        <f t="shared" si="28"/>
        <v>9.4738889999999998</v>
      </c>
      <c r="W52" s="301">
        <f t="shared" si="29"/>
        <v>0</v>
      </c>
      <c r="X52" s="289"/>
      <c r="Y52" s="447" t="s">
        <v>399</v>
      </c>
      <c r="Z52" s="445">
        <v>44</v>
      </c>
    </row>
    <row r="53" spans="1:26" ht="10.5" customHeight="1">
      <c r="A53" s="288" t="s">
        <v>410</v>
      </c>
      <c r="B53" s="446"/>
      <c r="C53" s="432">
        <v>3.25</v>
      </c>
      <c r="D53" s="434">
        <f t="shared" si="44"/>
        <v>0.12795275590551181</v>
      </c>
      <c r="E53" s="432"/>
      <c r="F53" s="431">
        <f t="shared" si="45"/>
        <v>0</v>
      </c>
      <c r="G53" s="432">
        <f t="shared" si="46"/>
        <v>0</v>
      </c>
      <c r="H53" s="433">
        <f t="shared" si="47"/>
        <v>0</v>
      </c>
      <c r="I53" s="434" t="str">
        <f t="shared" si="48"/>
        <v/>
      </c>
      <c r="J53" s="435">
        <f t="shared" si="49"/>
        <v>0</v>
      </c>
      <c r="K53" s="435">
        <v>1.83</v>
      </c>
      <c r="L53" s="432">
        <f t="shared" si="50"/>
        <v>0.59475</v>
      </c>
      <c r="M53" s="437">
        <f t="shared" si="51"/>
        <v>0</v>
      </c>
      <c r="N53" s="438">
        <f t="shared" si="52"/>
        <v>0</v>
      </c>
      <c r="O53" s="439">
        <f t="shared" si="53"/>
        <v>0</v>
      </c>
      <c r="P53" s="440">
        <f t="shared" si="54"/>
        <v>0</v>
      </c>
      <c r="Q53" s="432">
        <f t="shared" si="55"/>
        <v>0</v>
      </c>
      <c r="R53" s="441">
        <f t="shared" si="55"/>
        <v>0</v>
      </c>
      <c r="S53" s="437">
        <f t="shared" si="55"/>
        <v>0</v>
      </c>
      <c r="T53" s="442">
        <f t="shared" si="56"/>
        <v>0</v>
      </c>
      <c r="U53" s="442"/>
      <c r="V53" s="401">
        <f t="shared" si="28"/>
        <v>19.329375000000002</v>
      </c>
      <c r="W53" s="301">
        <f t="shared" si="29"/>
        <v>0</v>
      </c>
      <c r="X53" s="289" t="s">
        <v>35</v>
      </c>
      <c r="Y53" s="447" t="s">
        <v>399</v>
      </c>
      <c r="Z53" s="445">
        <v>45</v>
      </c>
    </row>
    <row r="54" spans="1:26" ht="10.5" customHeight="1">
      <c r="A54" s="287" t="s">
        <v>411</v>
      </c>
      <c r="B54" s="446"/>
      <c r="C54" s="432">
        <v>2.35</v>
      </c>
      <c r="D54" s="434">
        <f t="shared" si="44"/>
        <v>9.2519685039370081E-2</v>
      </c>
      <c r="E54" s="432"/>
      <c r="F54" s="431">
        <f t="shared" si="45"/>
        <v>0</v>
      </c>
      <c r="G54" s="432">
        <f t="shared" si="46"/>
        <v>0</v>
      </c>
      <c r="H54" s="433">
        <f t="shared" si="47"/>
        <v>0</v>
      </c>
      <c r="I54" s="434" t="str">
        <f t="shared" si="48"/>
        <v/>
      </c>
      <c r="J54" s="435">
        <f t="shared" si="49"/>
        <v>0</v>
      </c>
      <c r="K54" s="435">
        <v>1.72</v>
      </c>
      <c r="L54" s="432">
        <f t="shared" si="50"/>
        <v>0.4042</v>
      </c>
      <c r="M54" s="437">
        <f t="shared" si="51"/>
        <v>0</v>
      </c>
      <c r="N54" s="438">
        <f t="shared" si="52"/>
        <v>0</v>
      </c>
      <c r="O54" s="439">
        <f t="shared" si="53"/>
        <v>0</v>
      </c>
      <c r="P54" s="440">
        <f t="shared" si="54"/>
        <v>0</v>
      </c>
      <c r="Q54" s="432">
        <f t="shared" si="55"/>
        <v>0</v>
      </c>
      <c r="R54" s="441">
        <f t="shared" si="55"/>
        <v>0</v>
      </c>
      <c r="S54" s="437">
        <f t="shared" si="55"/>
        <v>0</v>
      </c>
      <c r="T54" s="442">
        <f t="shared" si="56"/>
        <v>0</v>
      </c>
      <c r="U54" s="442"/>
      <c r="V54" s="401">
        <f t="shared" si="28"/>
        <v>9.4987000000000013</v>
      </c>
      <c r="W54" s="301">
        <f t="shared" si="29"/>
        <v>0</v>
      </c>
      <c r="X54" s="289" t="s">
        <v>35</v>
      </c>
      <c r="Y54" s="447" t="s">
        <v>412</v>
      </c>
      <c r="Z54" s="445">
        <v>46</v>
      </c>
    </row>
    <row r="55" spans="1:26" ht="10.5" customHeight="1">
      <c r="A55" s="288" t="s">
        <v>413</v>
      </c>
      <c r="B55" s="446"/>
      <c r="C55" s="432">
        <v>2.59</v>
      </c>
      <c r="D55" s="434">
        <f t="shared" si="44"/>
        <v>0.10196850393700788</v>
      </c>
      <c r="E55" s="432"/>
      <c r="F55" s="431">
        <f t="shared" si="45"/>
        <v>0</v>
      </c>
      <c r="G55" s="432">
        <f t="shared" si="46"/>
        <v>0</v>
      </c>
      <c r="H55" s="433">
        <f t="shared" si="47"/>
        <v>0</v>
      </c>
      <c r="I55" s="434" t="str">
        <f t="shared" si="48"/>
        <v/>
      </c>
      <c r="J55" s="435">
        <f t="shared" si="49"/>
        <v>0</v>
      </c>
      <c r="K55" s="435">
        <v>1.25</v>
      </c>
      <c r="L55" s="432">
        <f t="shared" si="50"/>
        <v>0.32374999999999998</v>
      </c>
      <c r="M55" s="437">
        <f t="shared" si="51"/>
        <v>0</v>
      </c>
      <c r="N55" s="438">
        <f t="shared" si="52"/>
        <v>0</v>
      </c>
      <c r="O55" s="439">
        <f t="shared" si="53"/>
        <v>0</v>
      </c>
      <c r="P55" s="440">
        <f t="shared" si="54"/>
        <v>0</v>
      </c>
      <c r="Q55" s="432">
        <f t="shared" si="55"/>
        <v>0</v>
      </c>
      <c r="R55" s="441">
        <f t="shared" si="55"/>
        <v>0</v>
      </c>
      <c r="S55" s="437">
        <f t="shared" si="55"/>
        <v>0</v>
      </c>
      <c r="T55" s="442">
        <f t="shared" si="56"/>
        <v>0</v>
      </c>
      <c r="U55" s="442"/>
      <c r="V55" s="401">
        <f t="shared" si="28"/>
        <v>8.3851249999999986</v>
      </c>
      <c r="W55" s="301">
        <f t="shared" si="29"/>
        <v>0</v>
      </c>
      <c r="X55" s="289" t="s">
        <v>35</v>
      </c>
      <c r="Y55" s="447" t="s">
        <v>414</v>
      </c>
      <c r="Z55" s="445">
        <v>47</v>
      </c>
    </row>
    <row r="56" spans="1:26" ht="10.5" customHeight="1">
      <c r="A56" s="288" t="s">
        <v>415</v>
      </c>
      <c r="B56" s="446"/>
      <c r="C56" s="432">
        <v>2.68</v>
      </c>
      <c r="D56" s="434">
        <f t="shared" si="44"/>
        <v>0.10551181102362206</v>
      </c>
      <c r="E56" s="432">
        <v>1.1499999999999999</v>
      </c>
      <c r="F56" s="431">
        <f t="shared" si="45"/>
        <v>4.5275590551181098E-2</v>
      </c>
      <c r="G56" s="432">
        <f t="shared" si="46"/>
        <v>1.0807415237556282</v>
      </c>
      <c r="H56" s="433">
        <f t="shared" si="47"/>
        <v>4.254887888801686E-2</v>
      </c>
      <c r="I56" s="434" t="str">
        <f t="shared" si="48"/>
        <v>c</v>
      </c>
      <c r="J56" s="435">
        <f t="shared" si="49"/>
        <v>1.9154711368940902</v>
      </c>
      <c r="K56" s="435">
        <v>1.21</v>
      </c>
      <c r="L56" s="432">
        <f t="shared" si="50"/>
        <v>0.32428000000000001</v>
      </c>
      <c r="M56" s="437">
        <f t="shared" si="51"/>
        <v>0.13915</v>
      </c>
      <c r="N56" s="438">
        <f t="shared" si="52"/>
        <v>4.4395259082919507</v>
      </c>
      <c r="O56" s="439">
        <f t="shared" si="53"/>
        <v>1.6002249999999998</v>
      </c>
      <c r="P56" s="440">
        <f t="shared" si="54"/>
        <v>6.5570706666666716</v>
      </c>
      <c r="Q56" s="432">
        <f t="shared" ref="Q56:S75" si="57">N56/6.89475</f>
        <v>0.64389947544029158</v>
      </c>
      <c r="R56" s="441">
        <f t="shared" si="57"/>
        <v>0.23209325936400882</v>
      </c>
      <c r="S56" s="437">
        <f t="shared" si="57"/>
        <v>0.95102370160871263</v>
      </c>
      <c r="T56" s="442">
        <f t="shared" si="56"/>
        <v>0.38715677741940996</v>
      </c>
      <c r="U56" s="442">
        <v>0.37</v>
      </c>
      <c r="V56" s="401">
        <f t="shared" si="28"/>
        <v>5.490254000000002</v>
      </c>
      <c r="W56" s="301">
        <f t="shared" si="29"/>
        <v>1.6002249999999998</v>
      </c>
      <c r="X56" s="289" t="s">
        <v>35</v>
      </c>
      <c r="Y56" s="447" t="s">
        <v>416</v>
      </c>
      <c r="Z56" s="445">
        <v>48</v>
      </c>
    </row>
    <row r="57" spans="1:26" ht="10.5" customHeight="1">
      <c r="A57" s="288" t="s">
        <v>417</v>
      </c>
      <c r="B57" s="446"/>
      <c r="C57" s="432">
        <v>3.9</v>
      </c>
      <c r="D57" s="434">
        <f t="shared" si="44"/>
        <v>0.15354330708661418</v>
      </c>
      <c r="E57" s="432"/>
      <c r="F57" s="431">
        <f t="shared" si="45"/>
        <v>0</v>
      </c>
      <c r="G57" s="432">
        <f t="shared" si="46"/>
        <v>0</v>
      </c>
      <c r="H57" s="433">
        <f t="shared" si="47"/>
        <v>0</v>
      </c>
      <c r="I57" s="434" t="str">
        <f t="shared" si="48"/>
        <v/>
      </c>
      <c r="J57" s="435">
        <f t="shared" si="49"/>
        <v>0</v>
      </c>
      <c r="K57" s="435">
        <v>2.2400000000000002</v>
      </c>
      <c r="L57" s="432">
        <f t="shared" si="50"/>
        <v>0.87360000000000004</v>
      </c>
      <c r="M57" s="437">
        <f t="shared" si="51"/>
        <v>0</v>
      </c>
      <c r="N57" s="438">
        <f t="shared" si="52"/>
        <v>0</v>
      </c>
      <c r="O57" s="439">
        <f t="shared" si="53"/>
        <v>0</v>
      </c>
      <c r="P57" s="440">
        <f t="shared" si="54"/>
        <v>0</v>
      </c>
      <c r="Q57" s="432">
        <f t="shared" si="57"/>
        <v>0</v>
      </c>
      <c r="R57" s="441">
        <f t="shared" si="57"/>
        <v>0</v>
      </c>
      <c r="S57" s="437">
        <f t="shared" si="57"/>
        <v>0</v>
      </c>
      <c r="T57" s="442">
        <f t="shared" si="56"/>
        <v>0</v>
      </c>
      <c r="U57" s="442"/>
      <c r="V57" s="401">
        <f t="shared" si="28"/>
        <v>34.070399999999999</v>
      </c>
      <c r="W57" s="301">
        <f t="shared" si="29"/>
        <v>0</v>
      </c>
      <c r="X57" s="289" t="s">
        <v>35</v>
      </c>
      <c r="Y57" s="447" t="s">
        <v>391</v>
      </c>
      <c r="Z57" s="445">
        <v>49</v>
      </c>
    </row>
    <row r="58" spans="1:26" ht="10.5" customHeight="1">
      <c r="A58" s="287" t="s">
        <v>418</v>
      </c>
      <c r="B58" s="446">
        <v>60</v>
      </c>
      <c r="C58" s="432">
        <v>2.4300000000000002</v>
      </c>
      <c r="D58" s="434">
        <f t="shared" si="44"/>
        <v>9.5669291338582693E-2</v>
      </c>
      <c r="E58" s="432"/>
      <c r="F58" s="431">
        <f t="shared" si="45"/>
        <v>0</v>
      </c>
      <c r="G58" s="432">
        <f t="shared" si="46"/>
        <v>0</v>
      </c>
      <c r="H58" s="433">
        <f t="shared" si="47"/>
        <v>0</v>
      </c>
      <c r="I58" s="434" t="str">
        <f t="shared" si="48"/>
        <v/>
      </c>
      <c r="J58" s="435">
        <f t="shared" si="49"/>
        <v>0</v>
      </c>
      <c r="K58" s="435">
        <v>1.94</v>
      </c>
      <c r="L58" s="432">
        <f t="shared" si="50"/>
        <v>0.47142000000000001</v>
      </c>
      <c r="M58" s="437">
        <f t="shared" si="51"/>
        <v>0</v>
      </c>
      <c r="N58" s="438">
        <f t="shared" si="52"/>
        <v>0</v>
      </c>
      <c r="O58" s="439">
        <f t="shared" si="53"/>
        <v>0</v>
      </c>
      <c r="P58" s="440">
        <f t="shared" si="54"/>
        <v>0</v>
      </c>
      <c r="Q58" s="432">
        <f t="shared" si="57"/>
        <v>0</v>
      </c>
      <c r="R58" s="441">
        <f t="shared" si="57"/>
        <v>0</v>
      </c>
      <c r="S58" s="437">
        <f t="shared" si="57"/>
        <v>0</v>
      </c>
      <c r="T58" s="442">
        <f t="shared" si="56"/>
        <v>0</v>
      </c>
      <c r="U58" s="442"/>
      <c r="V58" s="401">
        <f t="shared" si="28"/>
        <v>11.455506</v>
      </c>
      <c r="W58" s="301">
        <f t="shared" si="29"/>
        <v>0</v>
      </c>
      <c r="X58" s="289" t="s">
        <v>35</v>
      </c>
      <c r="Y58" s="447" t="s">
        <v>419</v>
      </c>
      <c r="Z58" s="445">
        <v>50</v>
      </c>
    </row>
    <row r="59" spans="1:26" ht="10.5" customHeight="1">
      <c r="A59" s="288" t="s">
        <v>420</v>
      </c>
      <c r="B59" s="446"/>
      <c r="C59" s="432">
        <v>2.34</v>
      </c>
      <c r="D59" s="434">
        <f t="shared" si="44"/>
        <v>9.212598425196851E-2</v>
      </c>
      <c r="E59" s="432">
        <v>0.97</v>
      </c>
      <c r="F59" s="431">
        <f t="shared" si="45"/>
        <v>3.8188976377952759E-2</v>
      </c>
      <c r="G59" s="432">
        <f t="shared" si="46"/>
        <v>0.91272119053635725</v>
      </c>
      <c r="H59" s="433">
        <f t="shared" si="47"/>
        <v>3.5933905139226667E-2</v>
      </c>
      <c r="I59" s="434" t="str">
        <f t="shared" si="48"/>
        <v>c</v>
      </c>
      <c r="J59" s="435">
        <f t="shared" si="49"/>
        <v>1.6209483879254669</v>
      </c>
      <c r="K59" s="435">
        <v>1.1299999999999999</v>
      </c>
      <c r="L59" s="432">
        <f t="shared" si="50"/>
        <v>0.26441999999999999</v>
      </c>
      <c r="M59" s="437">
        <f t="shared" si="51"/>
        <v>0.10960999999999999</v>
      </c>
      <c r="N59" s="438">
        <f t="shared" si="52"/>
        <v>2.969045254239532</v>
      </c>
      <c r="O59" s="439">
        <f t="shared" si="53"/>
        <v>1.0632169999999999</v>
      </c>
      <c r="P59" s="440">
        <f t="shared" si="54"/>
        <v>4.7698053333333323</v>
      </c>
      <c r="Q59" s="432">
        <f t="shared" si="57"/>
        <v>0.4306240624010344</v>
      </c>
      <c r="R59" s="441">
        <f t="shared" si="57"/>
        <v>0.15420675151383295</v>
      </c>
      <c r="S59" s="437">
        <f t="shared" si="57"/>
        <v>0.69180250673821853</v>
      </c>
      <c r="T59" s="442">
        <f t="shared" si="56"/>
        <v>0.39625554060908103</v>
      </c>
      <c r="U59" s="442">
        <v>0.4</v>
      </c>
      <c r="V59" s="401">
        <f t="shared" si="28"/>
        <v>4.0609939999999982</v>
      </c>
      <c r="W59" s="301">
        <f t="shared" si="29"/>
        <v>1.0632169999999999</v>
      </c>
      <c r="X59" s="289" t="s">
        <v>35</v>
      </c>
      <c r="Y59" s="447" t="s">
        <v>406</v>
      </c>
      <c r="Z59" s="445">
        <v>51</v>
      </c>
    </row>
    <row r="60" spans="1:26" ht="10.5" customHeight="1">
      <c r="A60" s="288" t="s">
        <v>421</v>
      </c>
      <c r="B60" s="446"/>
      <c r="C60" s="432">
        <v>2.36</v>
      </c>
      <c r="D60" s="434">
        <f t="shared" si="44"/>
        <v>9.2913385826771652E-2</v>
      </c>
      <c r="E60" s="432"/>
      <c r="F60" s="431">
        <f t="shared" si="45"/>
        <v>0</v>
      </c>
      <c r="G60" s="432">
        <f t="shared" si="46"/>
        <v>0</v>
      </c>
      <c r="H60" s="433">
        <f t="shared" si="47"/>
        <v>0</v>
      </c>
      <c r="I60" s="434" t="str">
        <f t="shared" si="48"/>
        <v/>
      </c>
      <c r="J60" s="435">
        <f t="shared" si="49"/>
        <v>0</v>
      </c>
      <c r="K60" s="435">
        <v>1.1299999999999999</v>
      </c>
      <c r="L60" s="432">
        <f t="shared" si="50"/>
        <v>0.26667999999999992</v>
      </c>
      <c r="M60" s="437">
        <f t="shared" si="51"/>
        <v>0</v>
      </c>
      <c r="N60" s="438">
        <f t="shared" si="52"/>
        <v>0</v>
      </c>
      <c r="O60" s="439">
        <f t="shared" si="53"/>
        <v>0</v>
      </c>
      <c r="P60" s="440">
        <f t="shared" si="54"/>
        <v>0</v>
      </c>
      <c r="Q60" s="432">
        <f t="shared" si="57"/>
        <v>0</v>
      </c>
      <c r="R60" s="441">
        <f t="shared" si="57"/>
        <v>0</v>
      </c>
      <c r="S60" s="437">
        <f t="shared" si="57"/>
        <v>0</v>
      </c>
      <c r="T60" s="442">
        <f t="shared" si="56"/>
        <v>0</v>
      </c>
      <c r="U60" s="442"/>
      <c r="V60" s="401">
        <f t="shared" si="28"/>
        <v>6.2936479999999984</v>
      </c>
      <c r="W60" s="301">
        <f t="shared" si="29"/>
        <v>0</v>
      </c>
      <c r="X60" s="289" t="s">
        <v>35</v>
      </c>
      <c r="Y60" s="447" t="s">
        <v>406</v>
      </c>
      <c r="Z60" s="445">
        <v>52</v>
      </c>
    </row>
    <row r="61" spans="1:26" ht="10.5" customHeight="1">
      <c r="A61" s="288" t="s">
        <v>422</v>
      </c>
      <c r="B61" s="446"/>
      <c r="C61" s="432">
        <v>2.35</v>
      </c>
      <c r="D61" s="434">
        <f t="shared" si="44"/>
        <v>9.2519685039370081E-2</v>
      </c>
      <c r="E61" s="432"/>
      <c r="F61" s="431">
        <f t="shared" si="45"/>
        <v>0</v>
      </c>
      <c r="G61" s="432">
        <f t="shared" si="46"/>
        <v>0</v>
      </c>
      <c r="H61" s="433">
        <f t="shared" si="47"/>
        <v>0</v>
      </c>
      <c r="I61" s="434" t="str">
        <f t="shared" si="48"/>
        <v/>
      </c>
      <c r="J61" s="435">
        <f t="shared" si="49"/>
        <v>0</v>
      </c>
      <c r="K61" s="435">
        <v>1.1200000000000001</v>
      </c>
      <c r="L61" s="432">
        <f t="shared" si="50"/>
        <v>0.26320000000000005</v>
      </c>
      <c r="M61" s="437">
        <f t="shared" si="51"/>
        <v>0</v>
      </c>
      <c r="N61" s="438">
        <f t="shared" si="52"/>
        <v>0</v>
      </c>
      <c r="O61" s="439">
        <f t="shared" si="53"/>
        <v>0</v>
      </c>
      <c r="P61" s="440">
        <f t="shared" si="54"/>
        <v>0</v>
      </c>
      <c r="Q61" s="432">
        <f t="shared" si="57"/>
        <v>0</v>
      </c>
      <c r="R61" s="441">
        <f t="shared" si="57"/>
        <v>0</v>
      </c>
      <c r="S61" s="437">
        <f t="shared" si="57"/>
        <v>0</v>
      </c>
      <c r="T61" s="442">
        <f t="shared" si="56"/>
        <v>0</v>
      </c>
      <c r="U61" s="442"/>
      <c r="V61" s="401">
        <f t="shared" si="28"/>
        <v>6.1852000000000018</v>
      </c>
      <c r="W61" s="301">
        <f t="shared" si="29"/>
        <v>0</v>
      </c>
      <c r="X61" s="289" t="s">
        <v>35</v>
      </c>
      <c r="Y61" s="447" t="s">
        <v>406</v>
      </c>
      <c r="Z61" s="445">
        <v>53</v>
      </c>
    </row>
    <row r="62" spans="1:26" ht="10.5" customHeight="1">
      <c r="A62" s="288" t="s">
        <v>423</v>
      </c>
      <c r="B62" s="446"/>
      <c r="C62" s="432">
        <v>2.5499999999999998</v>
      </c>
      <c r="D62" s="434">
        <f t="shared" si="44"/>
        <v>0.10039370078740158</v>
      </c>
      <c r="E62" s="432">
        <v>1.18</v>
      </c>
      <c r="F62" s="431">
        <f t="shared" si="45"/>
        <v>4.6456692913385826E-2</v>
      </c>
      <c r="G62" s="432">
        <f t="shared" si="46"/>
        <v>1.1052862798556453</v>
      </c>
      <c r="H62" s="433">
        <f t="shared" si="47"/>
        <v>4.3515207868332496E-2</v>
      </c>
      <c r="I62" s="434" t="str">
        <f t="shared" si="48"/>
        <v>c</v>
      </c>
      <c r="J62" s="435">
        <f t="shared" si="49"/>
        <v>1.9487942069595339</v>
      </c>
      <c r="K62" s="435">
        <v>1.24</v>
      </c>
      <c r="L62" s="432">
        <f t="shared" si="50"/>
        <v>0.31619999999999998</v>
      </c>
      <c r="M62" s="437">
        <f t="shared" si="51"/>
        <v>0.14631999999999998</v>
      </c>
      <c r="N62" s="438">
        <f t="shared" si="52"/>
        <v>4.7092705877380077</v>
      </c>
      <c r="O62" s="439">
        <f t="shared" si="53"/>
        <v>1.7265759999999999</v>
      </c>
      <c r="P62" s="440">
        <f t="shared" si="54"/>
        <v>5.7609986666666639</v>
      </c>
      <c r="Q62" s="432">
        <f t="shared" si="57"/>
        <v>0.68302267489582769</v>
      </c>
      <c r="R62" s="441">
        <f t="shared" si="57"/>
        <v>0.25041894194858405</v>
      </c>
      <c r="S62" s="437">
        <f t="shared" si="57"/>
        <v>0.83556309752589486</v>
      </c>
      <c r="T62" s="442">
        <f t="shared" si="56"/>
        <v>0.36376000469658126</v>
      </c>
      <c r="U62" s="442">
        <v>0.36</v>
      </c>
      <c r="V62" s="401">
        <f t="shared" si="28"/>
        <v>4.6099479999999993</v>
      </c>
      <c r="W62" s="301">
        <f t="shared" si="29"/>
        <v>1.7265759999999997</v>
      </c>
      <c r="X62" s="289" t="s">
        <v>35</v>
      </c>
      <c r="Y62" s="447" t="s">
        <v>414</v>
      </c>
      <c r="Z62" s="445">
        <v>54</v>
      </c>
    </row>
    <row r="63" spans="1:26" ht="10.5" customHeight="1">
      <c r="A63" s="288" t="s">
        <v>424</v>
      </c>
      <c r="B63" s="446"/>
      <c r="C63" s="432">
        <v>2.66</v>
      </c>
      <c r="D63" s="434">
        <f t="shared" si="44"/>
        <v>0.1047244094488189</v>
      </c>
      <c r="E63" s="432"/>
      <c r="F63" s="431">
        <f t="shared" si="45"/>
        <v>0</v>
      </c>
      <c r="G63" s="432">
        <f t="shared" si="46"/>
        <v>0</v>
      </c>
      <c r="H63" s="433">
        <f t="shared" si="47"/>
        <v>0</v>
      </c>
      <c r="I63" s="434" t="str">
        <f t="shared" si="48"/>
        <v/>
      </c>
      <c r="J63" s="435">
        <f t="shared" si="49"/>
        <v>0</v>
      </c>
      <c r="K63" s="435">
        <v>1.24</v>
      </c>
      <c r="L63" s="432">
        <f t="shared" si="50"/>
        <v>0.32984000000000002</v>
      </c>
      <c r="M63" s="437">
        <f t="shared" si="51"/>
        <v>0</v>
      </c>
      <c r="N63" s="438">
        <f t="shared" si="52"/>
        <v>0</v>
      </c>
      <c r="O63" s="439">
        <f t="shared" si="53"/>
        <v>0</v>
      </c>
      <c r="P63" s="440">
        <f t="shared" si="54"/>
        <v>0</v>
      </c>
      <c r="Q63" s="432">
        <f t="shared" si="57"/>
        <v>0</v>
      </c>
      <c r="R63" s="441">
        <f t="shared" si="57"/>
        <v>0</v>
      </c>
      <c r="S63" s="437">
        <f t="shared" si="57"/>
        <v>0</v>
      </c>
      <c r="T63" s="442">
        <f t="shared" si="56"/>
        <v>0</v>
      </c>
      <c r="U63" s="442"/>
      <c r="V63" s="401">
        <f t="shared" si="28"/>
        <v>8.7737440000000007</v>
      </c>
      <c r="W63" s="301">
        <f t="shared" si="29"/>
        <v>0</v>
      </c>
      <c r="X63" s="289" t="s">
        <v>35</v>
      </c>
      <c r="Y63" s="447" t="s">
        <v>414</v>
      </c>
      <c r="Z63" s="445">
        <v>55</v>
      </c>
    </row>
    <row r="64" spans="1:26" ht="10.5" customHeight="1">
      <c r="A64" s="288" t="s">
        <v>425</v>
      </c>
      <c r="B64" s="446"/>
      <c r="C64" s="432">
        <v>2.8</v>
      </c>
      <c r="D64" s="434">
        <f t="shared" si="44"/>
        <v>0.11023622047244094</v>
      </c>
      <c r="E64" s="432">
        <v>1.43</v>
      </c>
      <c r="F64" s="431">
        <f t="shared" si="45"/>
        <v>5.62992125984252E-2</v>
      </c>
      <c r="G64" s="432">
        <f t="shared" si="46"/>
        <v>1.3314964498970041</v>
      </c>
      <c r="H64" s="433">
        <f t="shared" si="47"/>
        <v>5.2421120074685204E-2</v>
      </c>
      <c r="I64" s="434" t="str">
        <f t="shared" si="48"/>
        <v>c</v>
      </c>
      <c r="J64" s="435">
        <f t="shared" si="49"/>
        <v>2.3266117238399895</v>
      </c>
      <c r="K64" s="435">
        <v>1.49</v>
      </c>
      <c r="L64" s="432">
        <f t="shared" si="50"/>
        <v>0.41719999999999996</v>
      </c>
      <c r="M64" s="437">
        <f t="shared" si="51"/>
        <v>0.21307000000000001</v>
      </c>
      <c r="N64" s="438">
        <f t="shared" si="52"/>
        <v>8.0655519491294321</v>
      </c>
      <c r="O64" s="439">
        <f t="shared" si="53"/>
        <v>3.0469009999999996</v>
      </c>
      <c r="P64" s="440">
        <f t="shared" si="54"/>
        <v>7.6190653333333307</v>
      </c>
      <c r="Q64" s="432">
        <f t="shared" si="57"/>
        <v>1.1698106456549451</v>
      </c>
      <c r="R64" s="441">
        <f t="shared" si="57"/>
        <v>0.44191609557997019</v>
      </c>
      <c r="S64" s="437">
        <f t="shared" si="57"/>
        <v>1.1050531684735967</v>
      </c>
      <c r="T64" s="442">
        <f t="shared" si="56"/>
        <v>0.32356646132077105</v>
      </c>
      <c r="U64" s="442">
        <v>0.32</v>
      </c>
      <c r="V64" s="401">
        <f t="shared" si="28"/>
        <v>5.5877979999999994</v>
      </c>
      <c r="W64" s="301">
        <f t="shared" si="29"/>
        <v>3.0469010000000001</v>
      </c>
      <c r="X64" s="289" t="s">
        <v>35</v>
      </c>
      <c r="Y64" s="447" t="s">
        <v>426</v>
      </c>
      <c r="Z64" s="445">
        <v>56</v>
      </c>
    </row>
    <row r="65" spans="1:26" ht="10.5" customHeight="1">
      <c r="A65" s="288" t="s">
        <v>427</v>
      </c>
      <c r="B65" s="446"/>
      <c r="C65" s="432">
        <v>1.75</v>
      </c>
      <c r="D65" s="434">
        <f t="shared" si="44"/>
        <v>6.8897637795275593E-2</v>
      </c>
      <c r="E65" s="432"/>
      <c r="F65" s="431">
        <f t="shared" si="45"/>
        <v>0</v>
      </c>
      <c r="G65" s="432">
        <f t="shared" si="46"/>
        <v>0</v>
      </c>
      <c r="H65" s="433">
        <f t="shared" si="47"/>
        <v>0</v>
      </c>
      <c r="I65" s="434" t="str">
        <f t="shared" si="48"/>
        <v/>
      </c>
      <c r="J65" s="435">
        <f t="shared" si="49"/>
        <v>0</v>
      </c>
      <c r="K65" s="435">
        <v>6.45</v>
      </c>
      <c r="L65" s="432">
        <f t="shared" si="50"/>
        <v>1.1287499999999999</v>
      </c>
      <c r="M65" s="437">
        <f t="shared" si="51"/>
        <v>0</v>
      </c>
      <c r="N65" s="438">
        <f t="shared" si="52"/>
        <v>0</v>
      </c>
      <c r="O65" s="439">
        <f t="shared" si="53"/>
        <v>0</v>
      </c>
      <c r="P65" s="440">
        <f t="shared" si="54"/>
        <v>0</v>
      </c>
      <c r="Q65" s="432">
        <f t="shared" si="57"/>
        <v>0</v>
      </c>
      <c r="R65" s="441">
        <f t="shared" si="57"/>
        <v>0</v>
      </c>
      <c r="S65" s="437">
        <f t="shared" si="57"/>
        <v>0</v>
      </c>
      <c r="T65" s="442">
        <f t="shared" si="56"/>
        <v>0</v>
      </c>
      <c r="U65" s="442"/>
      <c r="V65" s="401">
        <f t="shared" si="28"/>
        <v>19.753125000000001</v>
      </c>
      <c r="W65" s="301">
        <f t="shared" si="29"/>
        <v>0</v>
      </c>
      <c r="X65" s="289" t="s">
        <v>35</v>
      </c>
      <c r="Y65" s="447" t="s">
        <v>391</v>
      </c>
      <c r="Z65" s="445">
        <v>57</v>
      </c>
    </row>
    <row r="66" spans="1:26" ht="10.5" customHeight="1">
      <c r="A66" s="288" t="s">
        <v>428</v>
      </c>
      <c r="B66" s="446"/>
      <c r="C66" s="432">
        <v>2.78</v>
      </c>
      <c r="D66" s="434">
        <f t="shared" si="44"/>
        <v>0.10944881889763779</v>
      </c>
      <c r="E66" s="432">
        <v>1.45</v>
      </c>
      <c r="F66" s="431">
        <f t="shared" si="45"/>
        <v>5.7086614173228349E-2</v>
      </c>
      <c r="G66" s="432">
        <f t="shared" si="46"/>
        <v>1.3479443459310196</v>
      </c>
      <c r="H66" s="433">
        <f t="shared" si="47"/>
        <v>5.3068675036654321E-2</v>
      </c>
      <c r="I66" s="434" t="str">
        <f t="shared" si="48"/>
        <v>c</v>
      </c>
      <c r="J66" s="435">
        <f t="shared" si="49"/>
        <v>2.3498421097919895</v>
      </c>
      <c r="K66" s="435">
        <v>1.54</v>
      </c>
      <c r="L66" s="432">
        <f t="shared" si="50"/>
        <v>0.42812</v>
      </c>
      <c r="M66" s="437">
        <f t="shared" si="51"/>
        <v>0.2233</v>
      </c>
      <c r="N66" s="438">
        <f t="shared" si="52"/>
        <v>8.5035072290655709</v>
      </c>
      <c r="O66" s="439">
        <f t="shared" si="53"/>
        <v>3.2378500000000003</v>
      </c>
      <c r="P66" s="440">
        <f t="shared" si="54"/>
        <v>7.584602666666667</v>
      </c>
      <c r="Q66" s="432">
        <f t="shared" si="57"/>
        <v>1.2333307558744799</v>
      </c>
      <c r="R66" s="441">
        <f t="shared" si="57"/>
        <v>0.46961093585699265</v>
      </c>
      <c r="S66" s="437">
        <f t="shared" si="57"/>
        <v>1.1000547759768906</v>
      </c>
      <c r="T66" s="442">
        <f t="shared" si="56"/>
        <v>0.31314100854974319</v>
      </c>
      <c r="U66" s="442">
        <v>0.31</v>
      </c>
      <c r="V66" s="401">
        <f t="shared" si="28"/>
        <v>5.4260359999999981</v>
      </c>
      <c r="W66" s="301">
        <f t="shared" si="29"/>
        <v>3.2378499999999999</v>
      </c>
      <c r="X66" s="289" t="s">
        <v>35</v>
      </c>
      <c r="Y66" s="447" t="s">
        <v>426</v>
      </c>
      <c r="Z66" s="445">
        <v>58</v>
      </c>
    </row>
    <row r="67" spans="1:26" ht="10.5" customHeight="1">
      <c r="A67" s="288" t="s">
        <v>429</v>
      </c>
      <c r="B67" s="446"/>
      <c r="C67" s="432">
        <v>3.75</v>
      </c>
      <c r="D67" s="434">
        <f t="shared" si="44"/>
        <v>0.14763779527559057</v>
      </c>
      <c r="E67" s="432"/>
      <c r="F67" s="431">
        <f t="shared" si="45"/>
        <v>0</v>
      </c>
      <c r="G67" s="432">
        <f t="shared" si="46"/>
        <v>0</v>
      </c>
      <c r="H67" s="433">
        <f t="shared" si="47"/>
        <v>0</v>
      </c>
      <c r="I67" s="434" t="str">
        <f t="shared" si="48"/>
        <v/>
      </c>
      <c r="J67" s="435">
        <f t="shared" si="49"/>
        <v>0</v>
      </c>
      <c r="K67" s="435">
        <v>2.15</v>
      </c>
      <c r="L67" s="432">
        <f t="shared" si="50"/>
        <v>0.80625000000000002</v>
      </c>
      <c r="M67" s="437">
        <f t="shared" si="51"/>
        <v>0</v>
      </c>
      <c r="N67" s="438">
        <f t="shared" si="52"/>
        <v>0</v>
      </c>
      <c r="O67" s="439">
        <f t="shared" si="53"/>
        <v>0</v>
      </c>
      <c r="P67" s="440">
        <f t="shared" si="54"/>
        <v>0</v>
      </c>
      <c r="Q67" s="432">
        <f t="shared" si="57"/>
        <v>0</v>
      </c>
      <c r="R67" s="441">
        <f t="shared" si="57"/>
        <v>0</v>
      </c>
      <c r="S67" s="437">
        <f t="shared" si="57"/>
        <v>0</v>
      </c>
      <c r="T67" s="442">
        <f t="shared" si="56"/>
        <v>0</v>
      </c>
      <c r="U67" s="442"/>
      <c r="V67" s="401">
        <f t="shared" si="28"/>
        <v>30.234375</v>
      </c>
      <c r="W67" s="301">
        <f t="shared" si="29"/>
        <v>0</v>
      </c>
      <c r="X67" s="289" t="s">
        <v>35</v>
      </c>
      <c r="Y67" s="447" t="s">
        <v>430</v>
      </c>
      <c r="Z67" s="445">
        <v>59</v>
      </c>
    </row>
    <row r="68" spans="1:26" ht="10.5" customHeight="1">
      <c r="A68" s="288" t="s">
        <v>431</v>
      </c>
      <c r="B68" s="446"/>
      <c r="C68" s="432">
        <v>2.44</v>
      </c>
      <c r="D68" s="434">
        <f t="shared" si="44"/>
        <v>9.6062992125984251E-2</v>
      </c>
      <c r="E68" s="432"/>
      <c r="F68" s="431">
        <f t="shared" si="45"/>
        <v>0</v>
      </c>
      <c r="G68" s="432">
        <f t="shared" si="46"/>
        <v>0</v>
      </c>
      <c r="H68" s="433">
        <f t="shared" si="47"/>
        <v>0</v>
      </c>
      <c r="I68" s="434" t="str">
        <f t="shared" si="48"/>
        <v/>
      </c>
      <c r="J68" s="435">
        <f t="shared" si="49"/>
        <v>0</v>
      </c>
      <c r="K68" s="435">
        <v>1.1000000000000001</v>
      </c>
      <c r="L68" s="432">
        <f t="shared" si="50"/>
        <v>0.26840000000000003</v>
      </c>
      <c r="M68" s="437">
        <f t="shared" si="51"/>
        <v>0</v>
      </c>
      <c r="N68" s="438">
        <f t="shared" si="52"/>
        <v>0</v>
      </c>
      <c r="O68" s="439">
        <f t="shared" si="53"/>
        <v>0</v>
      </c>
      <c r="P68" s="440">
        <f t="shared" si="54"/>
        <v>0</v>
      </c>
      <c r="Q68" s="432">
        <f t="shared" si="57"/>
        <v>0</v>
      </c>
      <c r="R68" s="441">
        <f t="shared" si="57"/>
        <v>0</v>
      </c>
      <c r="S68" s="437">
        <f t="shared" si="57"/>
        <v>0</v>
      </c>
      <c r="T68" s="442">
        <f t="shared" si="56"/>
        <v>0</v>
      </c>
      <c r="U68" s="442"/>
      <c r="V68" s="401">
        <f t="shared" si="28"/>
        <v>6.5489600000000001</v>
      </c>
      <c r="W68" s="301">
        <f t="shared" si="29"/>
        <v>0</v>
      </c>
      <c r="X68" s="289" t="s">
        <v>35</v>
      </c>
      <c r="Y68" s="447" t="s">
        <v>432</v>
      </c>
      <c r="Z68" s="445">
        <v>60</v>
      </c>
    </row>
    <row r="69" spans="1:26" ht="10.5" customHeight="1">
      <c r="A69" s="288" t="s">
        <v>433</v>
      </c>
      <c r="B69" s="446"/>
      <c r="C69" s="432">
        <v>2.62</v>
      </c>
      <c r="D69" s="434">
        <f t="shared" si="44"/>
        <v>0.1031496062992126</v>
      </c>
      <c r="E69" s="432"/>
      <c r="F69" s="431">
        <f t="shared" si="45"/>
        <v>0</v>
      </c>
      <c r="G69" s="432">
        <f t="shared" si="46"/>
        <v>0</v>
      </c>
      <c r="H69" s="433">
        <f t="shared" si="47"/>
        <v>0</v>
      </c>
      <c r="I69" s="434" t="str">
        <f t="shared" si="48"/>
        <v/>
      </c>
      <c r="J69" s="435">
        <f t="shared" si="49"/>
        <v>0</v>
      </c>
      <c r="K69" s="435">
        <v>4.59</v>
      </c>
      <c r="L69" s="432">
        <f t="shared" si="50"/>
        <v>1.20258</v>
      </c>
      <c r="M69" s="437">
        <f t="shared" si="51"/>
        <v>0</v>
      </c>
      <c r="N69" s="438">
        <f t="shared" si="52"/>
        <v>0</v>
      </c>
      <c r="O69" s="439">
        <f t="shared" si="53"/>
        <v>0</v>
      </c>
      <c r="P69" s="440">
        <f t="shared" si="54"/>
        <v>0</v>
      </c>
      <c r="Q69" s="432">
        <f t="shared" si="57"/>
        <v>0</v>
      </c>
      <c r="R69" s="441">
        <f t="shared" si="57"/>
        <v>0</v>
      </c>
      <c r="S69" s="437">
        <f t="shared" si="57"/>
        <v>0</v>
      </c>
      <c r="T69" s="442">
        <f t="shared" si="56"/>
        <v>0</v>
      </c>
      <c r="U69" s="442"/>
      <c r="V69" s="401">
        <f t="shared" si="28"/>
        <v>31.507596000000003</v>
      </c>
      <c r="W69" s="301">
        <f t="shared" si="29"/>
        <v>0</v>
      </c>
      <c r="X69" s="289" t="s">
        <v>35</v>
      </c>
      <c r="Y69" s="447" t="s">
        <v>434</v>
      </c>
      <c r="Z69" s="445">
        <v>61</v>
      </c>
    </row>
    <row r="70" spans="1:26" ht="10.5" customHeight="1">
      <c r="A70" s="288" t="s">
        <v>435</v>
      </c>
      <c r="B70" s="446"/>
      <c r="C70" s="432">
        <v>2.67</v>
      </c>
      <c r="D70" s="434">
        <f t="shared" si="44"/>
        <v>0.10511811023622047</v>
      </c>
      <c r="E70" s="432"/>
      <c r="F70" s="431">
        <f t="shared" si="45"/>
        <v>0</v>
      </c>
      <c r="G70" s="432">
        <f t="shared" si="46"/>
        <v>0</v>
      </c>
      <c r="H70" s="433">
        <f t="shared" si="47"/>
        <v>0</v>
      </c>
      <c r="I70" s="434" t="str">
        <f t="shared" si="48"/>
        <v/>
      </c>
      <c r="J70" s="435">
        <f t="shared" si="49"/>
        <v>0</v>
      </c>
      <c r="K70" s="435">
        <v>4.45</v>
      </c>
      <c r="L70" s="432">
        <f t="shared" si="50"/>
        <v>1.18815</v>
      </c>
      <c r="M70" s="437">
        <f t="shared" si="51"/>
        <v>0</v>
      </c>
      <c r="N70" s="438">
        <f t="shared" si="52"/>
        <v>0</v>
      </c>
      <c r="O70" s="439">
        <f t="shared" si="53"/>
        <v>0</v>
      </c>
      <c r="P70" s="440">
        <f t="shared" si="54"/>
        <v>0</v>
      </c>
      <c r="Q70" s="432">
        <f t="shared" si="57"/>
        <v>0</v>
      </c>
      <c r="R70" s="441">
        <f t="shared" si="57"/>
        <v>0</v>
      </c>
      <c r="S70" s="437">
        <f t="shared" si="57"/>
        <v>0</v>
      </c>
      <c r="T70" s="442">
        <f t="shared" si="56"/>
        <v>0</v>
      </c>
      <c r="U70" s="442"/>
      <c r="V70" s="401">
        <f t="shared" si="28"/>
        <v>31.723604999999999</v>
      </c>
      <c r="W70" s="301">
        <f t="shared" si="29"/>
        <v>0</v>
      </c>
      <c r="X70" s="289" t="s">
        <v>35</v>
      </c>
      <c r="Y70" s="447" t="s">
        <v>434</v>
      </c>
      <c r="Z70" s="445">
        <v>62</v>
      </c>
    </row>
    <row r="71" spans="1:26" ht="10.5" customHeight="1">
      <c r="A71" s="288" t="s">
        <v>436</v>
      </c>
      <c r="B71" s="446"/>
      <c r="C71" s="432">
        <v>2.61</v>
      </c>
      <c r="D71" s="434">
        <f t="shared" si="44"/>
        <v>0.10275590551181102</v>
      </c>
      <c r="E71" s="432"/>
      <c r="F71" s="431">
        <f t="shared" si="45"/>
        <v>0</v>
      </c>
      <c r="G71" s="432">
        <f t="shared" si="46"/>
        <v>0</v>
      </c>
      <c r="H71" s="433">
        <f t="shared" si="47"/>
        <v>0</v>
      </c>
      <c r="I71" s="434" t="str">
        <f t="shared" si="48"/>
        <v/>
      </c>
      <c r="J71" s="435">
        <f t="shared" si="49"/>
        <v>0</v>
      </c>
      <c r="K71" s="435">
        <v>1.6</v>
      </c>
      <c r="L71" s="432">
        <f t="shared" si="50"/>
        <v>0.41760000000000003</v>
      </c>
      <c r="M71" s="437">
        <f t="shared" si="51"/>
        <v>0</v>
      </c>
      <c r="N71" s="438">
        <f t="shared" si="52"/>
        <v>0</v>
      </c>
      <c r="O71" s="439">
        <f t="shared" si="53"/>
        <v>0</v>
      </c>
      <c r="P71" s="440">
        <f t="shared" si="54"/>
        <v>0</v>
      </c>
      <c r="Q71" s="432">
        <f t="shared" si="57"/>
        <v>0</v>
      </c>
      <c r="R71" s="441">
        <f t="shared" si="57"/>
        <v>0</v>
      </c>
      <c r="S71" s="437">
        <f t="shared" si="57"/>
        <v>0</v>
      </c>
      <c r="T71" s="442">
        <f t="shared" si="56"/>
        <v>0</v>
      </c>
      <c r="U71" s="442"/>
      <c r="V71" s="401">
        <f t="shared" si="28"/>
        <v>10.89936</v>
      </c>
      <c r="W71" s="301">
        <f t="shared" si="29"/>
        <v>0</v>
      </c>
      <c r="X71" s="289" t="s">
        <v>437</v>
      </c>
      <c r="Y71" s="447" t="s">
        <v>434</v>
      </c>
      <c r="Z71" s="445">
        <v>63</v>
      </c>
    </row>
    <row r="72" spans="1:26" ht="10.5" customHeight="1">
      <c r="A72" s="288" t="s">
        <v>438</v>
      </c>
      <c r="B72" s="446"/>
      <c r="C72" s="432">
        <v>2.4</v>
      </c>
      <c r="D72" s="434">
        <f t="shared" si="44"/>
        <v>9.4488188976377951E-2</v>
      </c>
      <c r="E72" s="432"/>
      <c r="F72" s="431">
        <f t="shared" si="45"/>
        <v>0</v>
      </c>
      <c r="G72" s="432">
        <f t="shared" si="46"/>
        <v>0</v>
      </c>
      <c r="H72" s="433">
        <f t="shared" si="47"/>
        <v>0</v>
      </c>
      <c r="I72" s="434" t="str">
        <f t="shared" si="48"/>
        <v/>
      </c>
      <c r="J72" s="435">
        <f t="shared" si="49"/>
        <v>0</v>
      </c>
      <c r="K72" s="435">
        <v>2.19</v>
      </c>
      <c r="L72" s="432">
        <f t="shared" si="50"/>
        <v>0.52559999999999996</v>
      </c>
      <c r="M72" s="437">
        <f t="shared" si="51"/>
        <v>0</v>
      </c>
      <c r="N72" s="438">
        <f t="shared" si="52"/>
        <v>0</v>
      </c>
      <c r="O72" s="439">
        <f t="shared" si="53"/>
        <v>0</v>
      </c>
      <c r="P72" s="440">
        <f t="shared" si="54"/>
        <v>0</v>
      </c>
      <c r="Q72" s="432">
        <f t="shared" si="57"/>
        <v>0</v>
      </c>
      <c r="R72" s="441">
        <f t="shared" si="57"/>
        <v>0</v>
      </c>
      <c r="S72" s="437">
        <f t="shared" si="57"/>
        <v>0</v>
      </c>
      <c r="T72" s="442">
        <f t="shared" si="56"/>
        <v>0</v>
      </c>
      <c r="U72" s="442"/>
      <c r="V72" s="401">
        <f t="shared" si="28"/>
        <v>12.6144</v>
      </c>
      <c r="W72" s="301">
        <f t="shared" si="29"/>
        <v>0</v>
      </c>
      <c r="X72" s="289" t="s">
        <v>437</v>
      </c>
      <c r="Y72" s="447" t="s">
        <v>434</v>
      </c>
      <c r="Z72" s="445">
        <v>64</v>
      </c>
    </row>
    <row r="73" spans="1:26" ht="10.5" customHeight="1">
      <c r="A73" s="288" t="s">
        <v>439</v>
      </c>
      <c r="B73" s="446"/>
      <c r="C73" s="432">
        <v>2.29</v>
      </c>
      <c r="D73" s="434">
        <f t="shared" si="44"/>
        <v>9.0157480314960639E-2</v>
      </c>
      <c r="E73" s="432"/>
      <c r="F73" s="431">
        <f t="shared" si="45"/>
        <v>0</v>
      </c>
      <c r="G73" s="432">
        <f t="shared" si="46"/>
        <v>0</v>
      </c>
      <c r="H73" s="433">
        <f t="shared" si="47"/>
        <v>0</v>
      </c>
      <c r="I73" s="434" t="str">
        <f t="shared" si="48"/>
        <v/>
      </c>
      <c r="J73" s="435">
        <f t="shared" si="49"/>
        <v>0</v>
      </c>
      <c r="K73" s="435">
        <v>2.9</v>
      </c>
      <c r="L73" s="432">
        <f t="shared" si="50"/>
        <v>0.66410000000000002</v>
      </c>
      <c r="M73" s="437">
        <f t="shared" si="51"/>
        <v>0</v>
      </c>
      <c r="N73" s="438">
        <f t="shared" si="52"/>
        <v>0</v>
      </c>
      <c r="O73" s="439">
        <f t="shared" si="53"/>
        <v>0</v>
      </c>
      <c r="P73" s="440">
        <f t="shared" si="54"/>
        <v>0</v>
      </c>
      <c r="Q73" s="432">
        <f t="shared" si="57"/>
        <v>0</v>
      </c>
      <c r="R73" s="441">
        <f t="shared" si="57"/>
        <v>0</v>
      </c>
      <c r="S73" s="437">
        <f t="shared" si="57"/>
        <v>0</v>
      </c>
      <c r="T73" s="442">
        <f t="shared" si="56"/>
        <v>0</v>
      </c>
      <c r="U73" s="442"/>
      <c r="V73" s="401">
        <f t="shared" si="28"/>
        <v>15.207890000000001</v>
      </c>
      <c r="W73" s="301">
        <f t="shared" si="29"/>
        <v>0</v>
      </c>
      <c r="X73" s="289" t="s">
        <v>437</v>
      </c>
      <c r="Y73" s="447" t="s">
        <v>434</v>
      </c>
      <c r="Z73" s="445">
        <v>65</v>
      </c>
    </row>
    <row r="74" spans="1:26" ht="10.5" customHeight="1">
      <c r="A74" s="288" t="s">
        <v>440</v>
      </c>
      <c r="B74" s="446"/>
      <c r="C74" s="432">
        <v>2.4500000000000002</v>
      </c>
      <c r="D74" s="434">
        <f t="shared" si="44"/>
        <v>9.6456692913385836E-2</v>
      </c>
      <c r="E74" s="432"/>
      <c r="F74" s="431">
        <f t="shared" si="45"/>
        <v>0</v>
      </c>
      <c r="G74" s="432">
        <f t="shared" si="46"/>
        <v>0</v>
      </c>
      <c r="H74" s="433">
        <f t="shared" si="47"/>
        <v>0</v>
      </c>
      <c r="I74" s="434" t="str">
        <f t="shared" si="48"/>
        <v/>
      </c>
      <c r="J74" s="435">
        <f t="shared" si="49"/>
        <v>0</v>
      </c>
      <c r="K74" s="435">
        <v>3.69</v>
      </c>
      <c r="L74" s="432">
        <f t="shared" si="50"/>
        <v>0.90405000000000002</v>
      </c>
      <c r="M74" s="437">
        <f t="shared" si="51"/>
        <v>0</v>
      </c>
      <c r="N74" s="438">
        <f t="shared" si="52"/>
        <v>0</v>
      </c>
      <c r="O74" s="439">
        <f t="shared" si="53"/>
        <v>0</v>
      </c>
      <c r="P74" s="440">
        <f t="shared" si="54"/>
        <v>0</v>
      </c>
      <c r="Q74" s="432">
        <f t="shared" si="57"/>
        <v>0</v>
      </c>
      <c r="R74" s="441">
        <f t="shared" si="57"/>
        <v>0</v>
      </c>
      <c r="S74" s="437">
        <f t="shared" si="57"/>
        <v>0</v>
      </c>
      <c r="T74" s="442">
        <f t="shared" si="56"/>
        <v>0</v>
      </c>
      <c r="U74" s="442"/>
      <c r="V74" s="401">
        <f t="shared" si="28"/>
        <v>22.149225000000005</v>
      </c>
      <c r="W74" s="301">
        <f t="shared" si="29"/>
        <v>0</v>
      </c>
      <c r="X74" s="289" t="s">
        <v>437</v>
      </c>
      <c r="Y74" s="447" t="s">
        <v>434</v>
      </c>
      <c r="Z74" s="445">
        <v>66</v>
      </c>
    </row>
    <row r="75" spans="1:26" ht="10.5" customHeight="1">
      <c r="A75" s="288" t="s">
        <v>441</v>
      </c>
      <c r="B75" s="446"/>
      <c r="C75" s="432">
        <v>2.6</v>
      </c>
      <c r="D75" s="434">
        <f t="shared" si="44"/>
        <v>0.10236220472440946</v>
      </c>
      <c r="E75" s="432"/>
      <c r="F75" s="431">
        <f t="shared" si="45"/>
        <v>0</v>
      </c>
      <c r="G75" s="432">
        <f t="shared" si="46"/>
        <v>0</v>
      </c>
      <c r="H75" s="433">
        <f t="shared" si="47"/>
        <v>0</v>
      </c>
      <c r="I75" s="434" t="str">
        <f t="shared" si="48"/>
        <v/>
      </c>
      <c r="J75" s="435">
        <f t="shared" si="49"/>
        <v>0</v>
      </c>
      <c r="K75" s="435">
        <v>4.5</v>
      </c>
      <c r="L75" s="432">
        <f t="shared" si="50"/>
        <v>1.1700000000000002</v>
      </c>
      <c r="M75" s="437">
        <f t="shared" si="51"/>
        <v>0</v>
      </c>
      <c r="N75" s="438">
        <f t="shared" si="52"/>
        <v>0</v>
      </c>
      <c r="O75" s="439">
        <f t="shared" si="53"/>
        <v>0</v>
      </c>
      <c r="P75" s="440">
        <f t="shared" si="54"/>
        <v>0</v>
      </c>
      <c r="Q75" s="432">
        <f t="shared" si="57"/>
        <v>0</v>
      </c>
      <c r="R75" s="441">
        <f t="shared" si="57"/>
        <v>0</v>
      </c>
      <c r="S75" s="437">
        <f t="shared" si="57"/>
        <v>0</v>
      </c>
      <c r="T75" s="442">
        <f t="shared" si="56"/>
        <v>0</v>
      </c>
      <c r="U75" s="442"/>
      <c r="V75" s="401">
        <f t="shared" si="28"/>
        <v>30.42</v>
      </c>
      <c r="W75" s="301">
        <f t="shared" si="29"/>
        <v>0</v>
      </c>
      <c r="X75" s="289" t="s">
        <v>442</v>
      </c>
      <c r="Y75" s="447" t="s">
        <v>434</v>
      </c>
      <c r="Z75" s="445">
        <v>67</v>
      </c>
    </row>
    <row r="76" spans="1:26" ht="10.5" customHeight="1">
      <c r="A76" s="288" t="s">
        <v>443</v>
      </c>
      <c r="B76" s="446"/>
      <c r="C76" s="432">
        <v>2.8290000000000002</v>
      </c>
      <c r="D76" s="434">
        <f t="shared" si="44"/>
        <v>0.11137795275590552</v>
      </c>
      <c r="E76" s="432">
        <v>1.23</v>
      </c>
      <c r="F76" s="431">
        <f t="shared" si="45"/>
        <v>4.8425196850393704E-2</v>
      </c>
      <c r="G76" s="432">
        <f t="shared" si="46"/>
        <v>1.1553295703454087</v>
      </c>
      <c r="H76" s="433">
        <f t="shared" si="47"/>
        <v>4.5485416155331054E-2</v>
      </c>
      <c r="I76" s="434" t="str">
        <f t="shared" si="48"/>
        <v>c</v>
      </c>
      <c r="J76" s="435">
        <f t="shared" si="49"/>
        <v>2.0459820764959447</v>
      </c>
      <c r="K76" s="435">
        <v>1.21</v>
      </c>
      <c r="L76" s="432">
        <f t="shared" si="50"/>
        <v>0.34230900000000003</v>
      </c>
      <c r="M76" s="437">
        <f t="shared" si="51"/>
        <v>0.14882999999999999</v>
      </c>
      <c r="N76" s="438">
        <f t="shared" si="52"/>
        <v>5.0651116153846152</v>
      </c>
      <c r="O76" s="439">
        <f t="shared" si="53"/>
        <v>1.8306089999999999</v>
      </c>
      <c r="P76" s="440">
        <f t="shared" si="54"/>
        <v>7.2431096100000003</v>
      </c>
      <c r="Q76" s="432">
        <f t="shared" ref="Q76:S83" si="58">N76/6.89475</f>
        <v>0.73463310713000685</v>
      </c>
      <c r="R76" s="441">
        <f t="shared" si="58"/>
        <v>0.26550766887849447</v>
      </c>
      <c r="S76" s="437">
        <f t="shared" si="58"/>
        <v>1.0505253431959098</v>
      </c>
      <c r="T76" s="442">
        <f t="shared" si="56"/>
        <v>0.38344988344988346</v>
      </c>
      <c r="U76" s="442">
        <v>0.45</v>
      </c>
      <c r="V76" s="401">
        <f t="shared" si="28"/>
        <v>6.0227036100000007</v>
      </c>
      <c r="W76" s="301">
        <f t="shared" si="29"/>
        <v>1.8306089999999999</v>
      </c>
      <c r="X76" s="289"/>
      <c r="Y76" s="447" t="s">
        <v>444</v>
      </c>
      <c r="Z76" s="445">
        <v>68</v>
      </c>
    </row>
    <row r="77" spans="1:26" ht="10.5" customHeight="1">
      <c r="A77" s="288" t="s">
        <v>445</v>
      </c>
      <c r="B77" s="446"/>
      <c r="C77" s="432">
        <v>2.64</v>
      </c>
      <c r="D77" s="434">
        <f t="shared" si="44"/>
        <v>0.10393700787401576</v>
      </c>
      <c r="E77" s="432"/>
      <c r="F77" s="431">
        <f t="shared" si="45"/>
        <v>0</v>
      </c>
      <c r="G77" s="432">
        <f t="shared" si="46"/>
        <v>0</v>
      </c>
      <c r="H77" s="433">
        <f t="shared" si="47"/>
        <v>0</v>
      </c>
      <c r="I77" s="434" t="str">
        <f t="shared" si="48"/>
        <v/>
      </c>
      <c r="J77" s="435">
        <f t="shared" si="49"/>
        <v>0</v>
      </c>
      <c r="K77" s="435">
        <v>1.08</v>
      </c>
      <c r="L77" s="432">
        <f t="shared" si="50"/>
        <v>0.28512000000000004</v>
      </c>
      <c r="M77" s="437">
        <f t="shared" si="51"/>
        <v>0</v>
      </c>
      <c r="N77" s="438">
        <f t="shared" si="52"/>
        <v>0</v>
      </c>
      <c r="O77" s="439">
        <f t="shared" si="53"/>
        <v>0</v>
      </c>
      <c r="P77" s="440">
        <f t="shared" si="54"/>
        <v>0</v>
      </c>
      <c r="Q77" s="432">
        <f t="shared" si="58"/>
        <v>0</v>
      </c>
      <c r="R77" s="441">
        <f t="shared" si="58"/>
        <v>0</v>
      </c>
      <c r="S77" s="437">
        <f t="shared" si="58"/>
        <v>0</v>
      </c>
      <c r="T77" s="442">
        <f t="shared" si="56"/>
        <v>0</v>
      </c>
      <c r="U77" s="442"/>
      <c r="V77" s="401">
        <f t="shared" si="28"/>
        <v>7.5271680000000014</v>
      </c>
      <c r="W77" s="301">
        <f t="shared" si="29"/>
        <v>0</v>
      </c>
      <c r="X77" s="289"/>
      <c r="Y77" s="447" t="s">
        <v>446</v>
      </c>
      <c r="Z77" s="445">
        <v>69</v>
      </c>
    </row>
    <row r="78" spans="1:26" ht="10.5" customHeight="1">
      <c r="A78" s="288" t="s">
        <v>447</v>
      </c>
      <c r="B78" s="446"/>
      <c r="C78" s="432">
        <v>2.57</v>
      </c>
      <c r="D78" s="434">
        <f t="shared" si="44"/>
        <v>0.10118110236220472</v>
      </c>
      <c r="E78" s="432"/>
      <c r="F78" s="431">
        <f t="shared" si="45"/>
        <v>0</v>
      </c>
      <c r="G78" s="432">
        <f t="shared" si="46"/>
        <v>0</v>
      </c>
      <c r="H78" s="433">
        <f t="shared" si="47"/>
        <v>0</v>
      </c>
      <c r="I78" s="434" t="str">
        <f t="shared" si="48"/>
        <v/>
      </c>
      <c r="J78" s="435">
        <f t="shared" si="49"/>
        <v>0</v>
      </c>
      <c r="K78" s="435">
        <v>1.1399999999999999</v>
      </c>
      <c r="L78" s="432">
        <f t="shared" si="50"/>
        <v>0.29297999999999996</v>
      </c>
      <c r="M78" s="437">
        <f t="shared" si="51"/>
        <v>0</v>
      </c>
      <c r="N78" s="438">
        <f t="shared" si="52"/>
        <v>0</v>
      </c>
      <c r="O78" s="439">
        <f t="shared" si="53"/>
        <v>0</v>
      </c>
      <c r="P78" s="440">
        <f t="shared" si="54"/>
        <v>0</v>
      </c>
      <c r="Q78" s="432">
        <f t="shared" si="58"/>
        <v>0</v>
      </c>
      <c r="R78" s="441">
        <f t="shared" si="58"/>
        <v>0</v>
      </c>
      <c r="S78" s="437">
        <f t="shared" si="58"/>
        <v>0</v>
      </c>
      <c r="T78" s="442">
        <f t="shared" si="56"/>
        <v>0</v>
      </c>
      <c r="U78" s="442"/>
      <c r="V78" s="401">
        <f t="shared" si="28"/>
        <v>7.5295859999999983</v>
      </c>
      <c r="W78" s="301">
        <f t="shared" si="29"/>
        <v>0</v>
      </c>
      <c r="X78" s="289"/>
      <c r="Y78" s="447" t="s">
        <v>446</v>
      </c>
      <c r="Z78" s="445">
        <v>70</v>
      </c>
    </row>
    <row r="79" spans="1:26" ht="10.5" customHeight="1">
      <c r="A79" s="288" t="s">
        <v>448</v>
      </c>
      <c r="B79" s="446"/>
      <c r="C79" s="432">
        <v>2.91</v>
      </c>
      <c r="D79" s="434">
        <f t="shared" si="44"/>
        <v>0.11456692913385828</v>
      </c>
      <c r="E79" s="432"/>
      <c r="F79" s="431">
        <f t="shared" si="45"/>
        <v>0</v>
      </c>
      <c r="G79" s="432">
        <f t="shared" si="46"/>
        <v>0</v>
      </c>
      <c r="H79" s="433">
        <f t="shared" si="47"/>
        <v>0</v>
      </c>
      <c r="I79" s="434" t="str">
        <f t="shared" si="48"/>
        <v/>
      </c>
      <c r="J79" s="435">
        <f t="shared" si="49"/>
        <v>0</v>
      </c>
      <c r="K79" s="435">
        <v>1.68</v>
      </c>
      <c r="L79" s="432">
        <f t="shared" si="50"/>
        <v>0.48887999999999998</v>
      </c>
      <c r="M79" s="437">
        <f t="shared" si="51"/>
        <v>0</v>
      </c>
      <c r="N79" s="438">
        <f t="shared" si="52"/>
        <v>0</v>
      </c>
      <c r="O79" s="439">
        <f t="shared" si="53"/>
        <v>0</v>
      </c>
      <c r="P79" s="440">
        <f t="shared" si="54"/>
        <v>0</v>
      </c>
      <c r="Q79" s="432">
        <f t="shared" si="58"/>
        <v>0</v>
      </c>
      <c r="R79" s="441">
        <f t="shared" si="58"/>
        <v>0</v>
      </c>
      <c r="S79" s="437">
        <f t="shared" si="58"/>
        <v>0</v>
      </c>
      <c r="T79" s="442">
        <f t="shared" si="56"/>
        <v>0</v>
      </c>
      <c r="U79" s="442"/>
      <c r="V79" s="401">
        <f t="shared" ref="V79:V143" si="59">K79*(C79*C79-2*E79*E79)</f>
        <v>14.226408000000003</v>
      </c>
      <c r="W79" s="301">
        <f t="shared" ref="W79:W143" si="60">K79*E79*E79</f>
        <v>0</v>
      </c>
      <c r="X79" s="289"/>
      <c r="Y79" s="447" t="s">
        <v>446</v>
      </c>
      <c r="Z79" s="445">
        <v>71</v>
      </c>
    </row>
    <row r="80" spans="1:26" ht="10.5" customHeight="1">
      <c r="A80" s="288" t="s">
        <v>449</v>
      </c>
      <c r="B80" s="446"/>
      <c r="C80" s="432">
        <v>2.6</v>
      </c>
      <c r="D80" s="434">
        <f t="shared" si="44"/>
        <v>0.10236220472440946</v>
      </c>
      <c r="E80" s="432"/>
      <c r="F80" s="431">
        <f t="shared" si="45"/>
        <v>0</v>
      </c>
      <c r="G80" s="432">
        <f t="shared" si="46"/>
        <v>0</v>
      </c>
      <c r="H80" s="433">
        <f t="shared" si="47"/>
        <v>0</v>
      </c>
      <c r="I80" s="434" t="str">
        <f t="shared" si="48"/>
        <v/>
      </c>
      <c r="J80" s="435">
        <f t="shared" si="49"/>
        <v>0</v>
      </c>
      <c r="K80" s="435">
        <v>1.25</v>
      </c>
      <c r="L80" s="432">
        <f t="shared" si="50"/>
        <v>0.32500000000000001</v>
      </c>
      <c r="M80" s="437">
        <f t="shared" si="51"/>
        <v>0</v>
      </c>
      <c r="N80" s="438">
        <f t="shared" si="52"/>
        <v>0</v>
      </c>
      <c r="O80" s="439">
        <f t="shared" si="53"/>
        <v>0</v>
      </c>
      <c r="P80" s="440">
        <f t="shared" si="54"/>
        <v>0</v>
      </c>
      <c r="Q80" s="432">
        <f t="shared" si="58"/>
        <v>0</v>
      </c>
      <c r="R80" s="441">
        <f t="shared" si="58"/>
        <v>0</v>
      </c>
      <c r="S80" s="437">
        <f t="shared" si="58"/>
        <v>0</v>
      </c>
      <c r="T80" s="442">
        <f t="shared" si="56"/>
        <v>0</v>
      </c>
      <c r="U80" s="442"/>
      <c r="V80" s="401">
        <f t="shared" si="59"/>
        <v>8.4500000000000011</v>
      </c>
      <c r="W80" s="301">
        <f t="shared" si="60"/>
        <v>0</v>
      </c>
      <c r="X80" s="289" t="s">
        <v>35</v>
      </c>
      <c r="Y80" s="447" t="s">
        <v>450</v>
      </c>
      <c r="Z80" s="445">
        <v>72</v>
      </c>
    </row>
    <row r="81" spans="1:26" ht="10.5" customHeight="1">
      <c r="A81" s="288" t="s">
        <v>451</v>
      </c>
      <c r="B81" s="446"/>
      <c r="C81" s="432">
        <v>2.61</v>
      </c>
      <c r="D81" s="434">
        <f t="shared" si="44"/>
        <v>0.10275590551181102</v>
      </c>
      <c r="E81" s="432"/>
      <c r="F81" s="431">
        <f t="shared" si="45"/>
        <v>0</v>
      </c>
      <c r="G81" s="432">
        <f t="shared" si="46"/>
        <v>0</v>
      </c>
      <c r="H81" s="433">
        <f t="shared" si="47"/>
        <v>0</v>
      </c>
      <c r="I81" s="434" t="str">
        <f t="shared" si="48"/>
        <v/>
      </c>
      <c r="J81" s="435">
        <f t="shared" si="49"/>
        <v>0</v>
      </c>
      <c r="K81" s="435">
        <v>1.23</v>
      </c>
      <c r="L81" s="432">
        <f t="shared" si="50"/>
        <v>0.32102999999999998</v>
      </c>
      <c r="M81" s="437">
        <f t="shared" si="51"/>
        <v>0</v>
      </c>
      <c r="N81" s="438">
        <f t="shared" si="52"/>
        <v>0</v>
      </c>
      <c r="O81" s="439">
        <f t="shared" si="53"/>
        <v>0</v>
      </c>
      <c r="P81" s="440">
        <f t="shared" si="54"/>
        <v>0</v>
      </c>
      <c r="Q81" s="432">
        <f t="shared" si="58"/>
        <v>0</v>
      </c>
      <c r="R81" s="441">
        <f t="shared" si="58"/>
        <v>0</v>
      </c>
      <c r="S81" s="437">
        <f t="shared" si="58"/>
        <v>0</v>
      </c>
      <c r="T81" s="442">
        <f t="shared" si="56"/>
        <v>0</v>
      </c>
      <c r="U81" s="442"/>
      <c r="V81" s="401">
        <f t="shared" si="59"/>
        <v>8.3788829999999983</v>
      </c>
      <c r="W81" s="301">
        <f t="shared" si="60"/>
        <v>0</v>
      </c>
      <c r="X81" s="289" t="s">
        <v>35</v>
      </c>
      <c r="Y81" s="447" t="s">
        <v>446</v>
      </c>
      <c r="Z81" s="445">
        <v>73</v>
      </c>
    </row>
    <row r="82" spans="1:26" ht="10.5" customHeight="1">
      <c r="A82" s="288" t="s">
        <v>451</v>
      </c>
      <c r="B82" s="446"/>
      <c r="C82" s="432">
        <v>2.5499999999999998</v>
      </c>
      <c r="D82" s="434">
        <f t="shared" si="44"/>
        <v>0.10039370078740158</v>
      </c>
      <c r="E82" s="432"/>
      <c r="F82" s="431">
        <f t="shared" si="45"/>
        <v>0</v>
      </c>
      <c r="G82" s="432">
        <f t="shared" si="46"/>
        <v>0</v>
      </c>
      <c r="H82" s="433">
        <f t="shared" si="47"/>
        <v>0</v>
      </c>
      <c r="I82" s="434" t="str">
        <f t="shared" si="48"/>
        <v/>
      </c>
      <c r="J82" s="435">
        <f t="shared" si="49"/>
        <v>0</v>
      </c>
      <c r="K82" s="435">
        <v>1.23</v>
      </c>
      <c r="L82" s="432">
        <f t="shared" si="50"/>
        <v>0.31364999999999998</v>
      </c>
      <c r="M82" s="437">
        <f t="shared" si="51"/>
        <v>0</v>
      </c>
      <c r="N82" s="438">
        <f t="shared" si="52"/>
        <v>0</v>
      </c>
      <c r="O82" s="439">
        <f t="shared" si="53"/>
        <v>0</v>
      </c>
      <c r="P82" s="440">
        <f t="shared" si="54"/>
        <v>0</v>
      </c>
      <c r="Q82" s="432">
        <f t="shared" si="58"/>
        <v>0</v>
      </c>
      <c r="R82" s="441">
        <f t="shared" si="58"/>
        <v>0</v>
      </c>
      <c r="S82" s="437">
        <f t="shared" si="58"/>
        <v>0</v>
      </c>
      <c r="T82" s="442">
        <f t="shared" si="56"/>
        <v>0</v>
      </c>
      <c r="U82" s="442"/>
      <c r="V82" s="401">
        <f t="shared" si="59"/>
        <v>7.9980749999999992</v>
      </c>
      <c r="W82" s="301">
        <f t="shared" si="60"/>
        <v>0</v>
      </c>
      <c r="X82" s="289" t="s">
        <v>35</v>
      </c>
      <c r="Y82" s="447" t="s">
        <v>446</v>
      </c>
      <c r="Z82" s="445">
        <v>74</v>
      </c>
    </row>
    <row r="83" spans="1:26" s="56" customFormat="1" ht="10.5" customHeight="1">
      <c r="A83" s="288" t="s">
        <v>452</v>
      </c>
      <c r="B83" s="446"/>
      <c r="C83" s="432">
        <v>2.5499999999999998</v>
      </c>
      <c r="D83" s="434">
        <f t="shared" si="44"/>
        <v>0.10039370078740158</v>
      </c>
      <c r="E83" s="432"/>
      <c r="F83" s="431">
        <f t="shared" si="45"/>
        <v>0</v>
      </c>
      <c r="G83" s="432">
        <f t="shared" si="46"/>
        <v>0</v>
      </c>
      <c r="H83" s="433">
        <f t="shared" si="47"/>
        <v>0</v>
      </c>
      <c r="I83" s="434" t="str">
        <f t="shared" si="48"/>
        <v/>
      </c>
      <c r="J83" s="435">
        <f t="shared" si="49"/>
        <v>0</v>
      </c>
      <c r="K83" s="435">
        <v>1.26</v>
      </c>
      <c r="L83" s="432">
        <f t="shared" si="50"/>
        <v>0.32129999999999997</v>
      </c>
      <c r="M83" s="437">
        <f t="shared" si="51"/>
        <v>0</v>
      </c>
      <c r="N83" s="438">
        <f t="shared" si="52"/>
        <v>0</v>
      </c>
      <c r="O83" s="439">
        <f t="shared" si="53"/>
        <v>0</v>
      </c>
      <c r="P83" s="440">
        <f t="shared" si="54"/>
        <v>0</v>
      </c>
      <c r="Q83" s="432">
        <f t="shared" si="58"/>
        <v>0</v>
      </c>
      <c r="R83" s="441">
        <f t="shared" si="58"/>
        <v>0</v>
      </c>
      <c r="S83" s="437">
        <f t="shared" si="58"/>
        <v>0</v>
      </c>
      <c r="T83" s="442">
        <f t="shared" si="56"/>
        <v>0</v>
      </c>
      <c r="U83" s="442"/>
      <c r="V83" s="401">
        <f t="shared" si="59"/>
        <v>8.1931499999999993</v>
      </c>
      <c r="W83" s="301">
        <f t="shared" si="60"/>
        <v>0</v>
      </c>
      <c r="X83" s="289" t="s">
        <v>35</v>
      </c>
      <c r="Y83" s="447" t="s">
        <v>450</v>
      </c>
      <c r="Z83" s="445">
        <v>75</v>
      </c>
    </row>
    <row r="84" spans="1:26" s="1" customFormat="1" ht="10.5" customHeight="1">
      <c r="A84" s="287" t="s">
        <v>453</v>
      </c>
      <c r="B84" s="446"/>
      <c r="C84" s="432">
        <v>2.5379999999999998</v>
      </c>
      <c r="D84" s="431">
        <f>C84/25.4</f>
        <v>9.9921259842519677E-2</v>
      </c>
      <c r="E84" s="432">
        <v>1.133</v>
      </c>
      <c r="F84" s="431">
        <f>E84/25.4</f>
        <v>4.4606299212598427E-2</v>
      </c>
      <c r="G84" s="432">
        <f>IF(T84=0,0,(0.87+1.12*T84)*E84/(1+T84))</f>
        <v>1.063043473142538</v>
      </c>
      <c r="H84" s="433">
        <f>G84/25.4</f>
        <v>4.1852105241832208E-2</v>
      </c>
      <c r="I84" s="434" t="str">
        <f>IF(G84=0,"","c")</f>
        <v>c</v>
      </c>
      <c r="J84" s="435">
        <f>IF(T84=0,0,C84*SQRT((1+T84)*(1-2*T84)/(1-T84)))</f>
        <v>1.8792487269670308</v>
      </c>
      <c r="K84" s="435">
        <v>1.151</v>
      </c>
      <c r="L84" s="432">
        <f>C84*K84/10</f>
        <v>0.29212379999999999</v>
      </c>
      <c r="M84" s="437">
        <f>E84*K84/10</f>
        <v>0.1304083</v>
      </c>
      <c r="N84" s="438">
        <f>IF(T84=0,0,C84*C84*K84*(1+T84)*(1-2*T84)/(1-T84))</f>
        <v>4.0648437202560936</v>
      </c>
      <c r="O84" s="439">
        <f>E84*E84*K84</f>
        <v>1.477526039</v>
      </c>
      <c r="P84" s="440">
        <f>IF(T84=0,0,N84/(3*(1-2*T84)))</f>
        <v>5.4440673253333332</v>
      </c>
      <c r="Q84" s="432">
        <f t="shared" ref="Q84:S88" si="61">N84/6.89475</f>
        <v>0.58955636103645437</v>
      </c>
      <c r="R84" s="441">
        <f t="shared" si="61"/>
        <v>0.21429726081438777</v>
      </c>
      <c r="S84" s="437">
        <f t="shared" si="61"/>
        <v>0.78959604413986484</v>
      </c>
      <c r="T84" s="442">
        <f>IF(E84&gt;0,(1-2*((E84/C84)^2))/(2-2*((E84/C84)^2)),0)</f>
        <v>0.37555738882517681</v>
      </c>
      <c r="U84" s="442"/>
      <c r="V84" s="401">
        <f t="shared" si="59"/>
        <v>4.4590499659999985</v>
      </c>
      <c r="W84" s="301">
        <f t="shared" si="60"/>
        <v>1.4775260390000002</v>
      </c>
      <c r="X84" s="289" t="s">
        <v>37</v>
      </c>
      <c r="Y84" s="448"/>
      <c r="Z84" s="445">
        <v>76</v>
      </c>
    </row>
    <row r="85" spans="1:26" s="1" customFormat="1" ht="10.5" customHeight="1">
      <c r="A85" s="287" t="s">
        <v>454</v>
      </c>
      <c r="B85" s="446"/>
      <c r="C85" s="432">
        <v>2.0379999999999998</v>
      </c>
      <c r="D85" s="431">
        <f>C85/25.4</f>
        <v>8.0236220472440944E-2</v>
      </c>
      <c r="E85" s="432">
        <v>1.0389999999999999</v>
      </c>
      <c r="F85" s="431">
        <f>E85/25.4</f>
        <v>4.0905511811023622E-2</v>
      </c>
      <c r="G85" s="432">
        <f>IF(T85=0,0,(0.87+1.12*T85)*E85/(1+T85))</f>
        <v>0.96755443387870277</v>
      </c>
      <c r="H85" s="433">
        <f>G85/25.4</f>
        <v>3.8092694247193026E-2</v>
      </c>
      <c r="I85" s="434" t="str">
        <f>IF(G85=0,"","c")</f>
        <v>c</v>
      </c>
      <c r="J85" s="435">
        <f>IF(T85=0,0,C85*SQRT((1+T85)*(1-2*T85)/(1-T85)))</f>
        <v>1.6909906972921847</v>
      </c>
      <c r="K85" s="435">
        <v>2.6269999999999998</v>
      </c>
      <c r="L85" s="432">
        <f>C85*K85/10</f>
        <v>0.53538259999999993</v>
      </c>
      <c r="M85" s="437">
        <f>E85*K85/10</f>
        <v>0.27294529999999995</v>
      </c>
      <c r="N85" s="438">
        <f>IF(T85=0,0,C85*C85*K85*(1+T85)*(1-2*T85)/(1-T85))</f>
        <v>7.5117739371895178</v>
      </c>
      <c r="O85" s="439">
        <f>E85*E85*K85</f>
        <v>2.835901666999999</v>
      </c>
      <c r="P85" s="440">
        <f>IF(T85=0,0,N85/(3*(1-2*T85)))</f>
        <v>7.1298951653333322</v>
      </c>
      <c r="Q85" s="432">
        <f t="shared" si="61"/>
        <v>1.0894918506384594</v>
      </c>
      <c r="R85" s="441">
        <f t="shared" si="61"/>
        <v>0.41131319728779131</v>
      </c>
      <c r="S85" s="437">
        <f t="shared" si="61"/>
        <v>1.0341049588938442</v>
      </c>
      <c r="T85" s="442">
        <f>IF(E85&gt;0,(1-2*((E85/C85)^2))/(2-2*((E85/C85)^2)),0)</f>
        <v>0.3244066295740004</v>
      </c>
      <c r="U85" s="442"/>
      <c r="V85" s="401">
        <f t="shared" si="59"/>
        <v>5.2392940539999993</v>
      </c>
      <c r="W85" s="301">
        <f t="shared" si="60"/>
        <v>2.835901666999999</v>
      </c>
      <c r="X85" s="289" t="s">
        <v>37</v>
      </c>
      <c r="Y85" s="448"/>
      <c r="Z85" s="445">
        <v>77</v>
      </c>
    </row>
    <row r="86" spans="1:26" s="1" customFormat="1" ht="10.5" customHeight="1">
      <c r="A86" s="286" t="s">
        <v>455</v>
      </c>
      <c r="B86" s="429"/>
      <c r="C86" s="430">
        <v>1.8</v>
      </c>
      <c r="D86" s="431">
        <f>C86/25.4</f>
        <v>7.0866141732283464E-2</v>
      </c>
      <c r="E86" s="430"/>
      <c r="F86" s="431">
        <f>E86/25.4</f>
        <v>0</v>
      </c>
      <c r="G86" s="432">
        <f>IF(T86=0,0,(0.87+1.12*T86)*E86/(1+T86))</f>
        <v>0</v>
      </c>
      <c r="H86" s="433">
        <f>G86/25.4</f>
        <v>0</v>
      </c>
      <c r="I86" s="431" t="str">
        <f>IF(G86=0,"","c")</f>
        <v/>
      </c>
      <c r="J86" s="435">
        <f>IF(T86=0,0,C86*SQRT((1+T86)*(1-2*T86)/(1-T86)))</f>
        <v>0</v>
      </c>
      <c r="K86" s="436">
        <v>0.94</v>
      </c>
      <c r="L86" s="432">
        <f>C86*K86/10</f>
        <v>0.16919999999999999</v>
      </c>
      <c r="M86" s="437">
        <f>E86*K86/10</f>
        <v>0</v>
      </c>
      <c r="N86" s="438">
        <f>IF(T86=0,0,C86*C86*K86*(1+T86)*(1-2*T86)/(1-T86))</f>
        <v>0</v>
      </c>
      <c r="O86" s="439">
        <f>E86*E86*K86</f>
        <v>0</v>
      </c>
      <c r="P86" s="440">
        <f>IF(T86=0,0,N86/(3*(1-2*T86)))</f>
        <v>0</v>
      </c>
      <c r="Q86" s="432">
        <f t="shared" si="61"/>
        <v>0</v>
      </c>
      <c r="R86" s="441">
        <f t="shared" si="61"/>
        <v>0</v>
      </c>
      <c r="S86" s="437">
        <f t="shared" si="61"/>
        <v>0</v>
      </c>
      <c r="T86" s="442">
        <f>IF(E86&gt;0,(1-2*((E86/C86)^2))/(2-2*((E86/C86)^2)),0)</f>
        <v>0</v>
      </c>
      <c r="U86" s="443"/>
      <c r="V86" s="401">
        <f t="shared" si="59"/>
        <v>3.0455999999999999</v>
      </c>
      <c r="W86" s="301">
        <f t="shared" si="60"/>
        <v>0</v>
      </c>
      <c r="X86" s="444" t="s">
        <v>361</v>
      </c>
      <c r="Y86" s="448"/>
      <c r="Z86" s="445">
        <v>78</v>
      </c>
    </row>
    <row r="87" spans="1:26" s="1" customFormat="1" ht="10.5" customHeight="1">
      <c r="A87" s="286" t="s">
        <v>456</v>
      </c>
      <c r="B87" s="429"/>
      <c r="C87" s="430">
        <v>1.68</v>
      </c>
      <c r="D87" s="431">
        <f>C87/25.4</f>
        <v>6.6141732283464566E-2</v>
      </c>
      <c r="E87" s="430"/>
      <c r="F87" s="431">
        <f>E87/25.4</f>
        <v>0</v>
      </c>
      <c r="G87" s="432">
        <f>IF(T87=0,0,(0.87+1.12*T87)*E87/(1+T87))</f>
        <v>0</v>
      </c>
      <c r="H87" s="433">
        <f>G87/25.4</f>
        <v>0</v>
      </c>
      <c r="I87" s="434" t="str">
        <f>IF(G87=0,"","c")</f>
        <v/>
      </c>
      <c r="J87" s="435">
        <f>IF(T87=0,0,C87*SQRT((1+T87)*(1-2*T87)/(1-T87)))</f>
        <v>0</v>
      </c>
      <c r="K87" s="436">
        <v>0.95</v>
      </c>
      <c r="L87" s="432">
        <f>C87*K87/10</f>
        <v>0.15959999999999999</v>
      </c>
      <c r="M87" s="437">
        <f>E87*K87/10</f>
        <v>0</v>
      </c>
      <c r="N87" s="438">
        <f>IF(T87=0,0,C87*C87*K87*(1+T87)*(1-2*T87)/(1-T87))</f>
        <v>0</v>
      </c>
      <c r="O87" s="439">
        <f>E87*E87*K87</f>
        <v>0</v>
      </c>
      <c r="P87" s="440">
        <f>IF(T87=0,0,N87/(3*(1-2*T87)))</f>
        <v>0</v>
      </c>
      <c r="Q87" s="432">
        <f t="shared" si="61"/>
        <v>0</v>
      </c>
      <c r="R87" s="441">
        <f t="shared" si="61"/>
        <v>0</v>
      </c>
      <c r="S87" s="437">
        <f t="shared" si="61"/>
        <v>0</v>
      </c>
      <c r="T87" s="442">
        <f>IF(E87&gt;0,(1-2*((E87/C87)^2))/(2-2*((E87/C87)^2)),0)</f>
        <v>0</v>
      </c>
      <c r="U87" s="443"/>
      <c r="V87" s="401">
        <f t="shared" si="59"/>
        <v>2.6812799999999997</v>
      </c>
      <c r="W87" s="301">
        <f t="shared" si="60"/>
        <v>0</v>
      </c>
      <c r="X87" s="444" t="s">
        <v>361</v>
      </c>
      <c r="Y87" s="448"/>
      <c r="Z87" s="445">
        <v>79</v>
      </c>
    </row>
    <row r="88" spans="1:26" s="1" customFormat="1" ht="10.5" customHeight="1">
      <c r="A88" s="287" t="s">
        <v>457</v>
      </c>
      <c r="B88" s="446"/>
      <c r="C88" s="432">
        <f>25.4*D88</f>
        <v>3.1496</v>
      </c>
      <c r="D88" s="431">
        <v>0.124</v>
      </c>
      <c r="E88" s="432">
        <f>25.4*F88</f>
        <v>1.7272000000000001</v>
      </c>
      <c r="F88" s="431">
        <v>6.8000000000000005E-2</v>
      </c>
      <c r="G88" s="432">
        <f>IF(T88=0,0,(0.87+1.12*T88)*E88/(1+T88))</f>
        <v>1.5984250885929354</v>
      </c>
      <c r="H88" s="433">
        <f>G88/25.4</f>
        <v>6.2930121598147065E-2</v>
      </c>
      <c r="I88" s="434" t="str">
        <f>IF(G88=0,"","c")</f>
        <v>c</v>
      </c>
      <c r="J88" s="435">
        <f>IF(T88=0,0,C88*SQRT((1+T88)*(1-2*T88)/(1-T88)))</f>
        <v>2.7688801736786082</v>
      </c>
      <c r="K88" s="435">
        <v>1.92</v>
      </c>
      <c r="L88" s="432">
        <f>C88*K88/10</f>
        <v>0.60472319999999991</v>
      </c>
      <c r="M88" s="437">
        <f>E88*K88/10</f>
        <v>0.33162239999999998</v>
      </c>
      <c r="N88" s="438">
        <f>IF(T88=0,0,C88*C88*K88*(1+T88)*(1-2*T88)/(1-T88))</f>
        <v>14.720059039085715</v>
      </c>
      <c r="O88" s="439">
        <f>E88*E88*K88</f>
        <v>5.7277820928000001</v>
      </c>
      <c r="P88" s="440">
        <f>IF(T88=0,0,N88/(3*(1-2*T88)))</f>
        <v>11.409319116799997</v>
      </c>
      <c r="Q88" s="432">
        <f t="shared" si="61"/>
        <v>2.1349663206186902</v>
      </c>
      <c r="R88" s="441">
        <f t="shared" si="61"/>
        <v>0.83074543570107695</v>
      </c>
      <c r="S88" s="437">
        <f t="shared" si="61"/>
        <v>1.6547835841473582</v>
      </c>
      <c r="T88" s="442">
        <f>IF(E88&gt;0,(1-2*((E88/C88)^2))/(2-2*((E88/C88)^2)),0)</f>
        <v>0.28497023809523803</v>
      </c>
      <c r="U88" s="442"/>
      <c r="V88" s="401">
        <f t="shared" si="59"/>
        <v>7.5907977215999978</v>
      </c>
      <c r="W88" s="301">
        <f t="shared" si="60"/>
        <v>5.7277820928000001</v>
      </c>
      <c r="X88" s="289" t="s">
        <v>80</v>
      </c>
      <c r="Y88" s="448"/>
      <c r="Z88" s="445">
        <v>80</v>
      </c>
    </row>
    <row r="89" spans="1:26" s="1" customFormat="1" ht="10.5" customHeight="1">
      <c r="A89" s="288" t="s">
        <v>458</v>
      </c>
      <c r="B89" s="446">
        <v>50</v>
      </c>
      <c r="C89" s="432">
        <v>2.7</v>
      </c>
      <c r="D89" s="431">
        <f t="shared" ref="D89:D105" si="62">C89/25.4</f>
        <v>0.10629921259842522</v>
      </c>
      <c r="E89" s="432"/>
      <c r="F89" s="431">
        <f t="shared" ref="F89:F105" si="63">E89/25.4</f>
        <v>0</v>
      </c>
      <c r="G89" s="432">
        <f t="shared" ref="G89:G105" si="64">IF(T89=0,0,(0.87+1.12*T89)*E89/(1+T89))</f>
        <v>0</v>
      </c>
      <c r="H89" s="433">
        <f t="shared" ref="H89:H105" si="65">G89/25.4</f>
        <v>0</v>
      </c>
      <c r="I89" s="434" t="str">
        <f t="shared" ref="I89:I105" si="66">IF(G89=0,"","c")</f>
        <v/>
      </c>
      <c r="J89" s="435">
        <f t="shared" ref="J89:J105" si="67">IF(T89=0,0,C89*SQRT((1+T89)*(1-2*T89)/(1-T89)))</f>
        <v>0</v>
      </c>
      <c r="K89" s="435">
        <v>1.18</v>
      </c>
      <c r="L89" s="432">
        <f t="shared" ref="L89:L105" si="68">C89*K89/10</f>
        <v>0.31859999999999999</v>
      </c>
      <c r="M89" s="437">
        <f t="shared" ref="M89:M105" si="69">E89*K89/10</f>
        <v>0</v>
      </c>
      <c r="N89" s="438">
        <f t="shared" ref="N89:N105" si="70">IF(T89=0,0,C89*C89*K89*(1+T89)*(1-2*T89)/(1-T89))</f>
        <v>0</v>
      </c>
      <c r="O89" s="439">
        <f t="shared" ref="O89:O105" si="71">E89*E89*K89</f>
        <v>0</v>
      </c>
      <c r="P89" s="440">
        <f t="shared" ref="P89:P105" si="72">IF(T89=0,0,N89/(3*(1-2*T89)))</f>
        <v>0</v>
      </c>
      <c r="Q89" s="432">
        <f t="shared" ref="Q89:S105" si="73">N89/6.89475</f>
        <v>0</v>
      </c>
      <c r="R89" s="441">
        <f t="shared" si="73"/>
        <v>0</v>
      </c>
      <c r="S89" s="437">
        <f t="shared" si="73"/>
        <v>0</v>
      </c>
      <c r="T89" s="442">
        <f t="shared" ref="T89:T105" si="74">IF(E89&gt;0,(1-2*((E89/C89)^2))/(2-2*((E89/C89)^2)),0)</f>
        <v>0</v>
      </c>
      <c r="U89" s="442"/>
      <c r="V89" s="401">
        <f t="shared" si="59"/>
        <v>8.6021999999999998</v>
      </c>
      <c r="W89" s="301">
        <f t="shared" si="60"/>
        <v>0</v>
      </c>
      <c r="X89" s="289" t="s">
        <v>35</v>
      </c>
      <c r="Y89" s="449"/>
      <c r="Z89" s="445">
        <v>81</v>
      </c>
    </row>
    <row r="90" spans="1:26" s="1" customFormat="1" ht="10.5" customHeight="1">
      <c r="A90" s="288" t="s">
        <v>459</v>
      </c>
      <c r="B90" s="446"/>
      <c r="C90" s="432">
        <v>2.3199999999999998</v>
      </c>
      <c r="D90" s="431">
        <f t="shared" si="62"/>
        <v>9.1338582677165353E-2</v>
      </c>
      <c r="E90" s="432"/>
      <c r="F90" s="431">
        <f t="shared" si="63"/>
        <v>0</v>
      </c>
      <c r="G90" s="432">
        <f t="shared" si="64"/>
        <v>0</v>
      </c>
      <c r="H90" s="433">
        <f t="shared" si="65"/>
        <v>0</v>
      </c>
      <c r="I90" s="434" t="str">
        <f t="shared" si="66"/>
        <v/>
      </c>
      <c r="J90" s="435">
        <f t="shared" si="67"/>
        <v>0</v>
      </c>
      <c r="K90" s="435">
        <v>1.5</v>
      </c>
      <c r="L90" s="432">
        <f t="shared" si="68"/>
        <v>0.34799999999999998</v>
      </c>
      <c r="M90" s="437">
        <f t="shared" si="69"/>
        <v>0</v>
      </c>
      <c r="N90" s="438">
        <f t="shared" si="70"/>
        <v>0</v>
      </c>
      <c r="O90" s="439">
        <f t="shared" si="71"/>
        <v>0</v>
      </c>
      <c r="P90" s="440">
        <f t="shared" si="72"/>
        <v>0</v>
      </c>
      <c r="Q90" s="432">
        <f t="shared" si="73"/>
        <v>0</v>
      </c>
      <c r="R90" s="441">
        <f t="shared" si="73"/>
        <v>0</v>
      </c>
      <c r="S90" s="437">
        <f t="shared" si="73"/>
        <v>0</v>
      </c>
      <c r="T90" s="442">
        <f t="shared" si="74"/>
        <v>0</v>
      </c>
      <c r="U90" s="442"/>
      <c r="V90" s="401">
        <f t="shared" si="59"/>
        <v>8.073599999999999</v>
      </c>
      <c r="W90" s="301">
        <f t="shared" si="60"/>
        <v>0</v>
      </c>
      <c r="X90" s="289"/>
      <c r="Y90" s="449" t="s">
        <v>460</v>
      </c>
      <c r="Z90" s="445">
        <v>82</v>
      </c>
    </row>
    <row r="91" spans="1:26" s="1" customFormat="1" ht="10.5" customHeight="1">
      <c r="A91" s="288" t="s">
        <v>461</v>
      </c>
      <c r="B91" s="446"/>
      <c r="C91" s="432">
        <v>2.02</v>
      </c>
      <c r="D91" s="431">
        <f t="shared" si="62"/>
        <v>7.9527559055118116E-2</v>
      </c>
      <c r="E91" s="432"/>
      <c r="F91" s="431">
        <f t="shared" si="63"/>
        <v>0</v>
      </c>
      <c r="G91" s="432">
        <f t="shared" si="64"/>
        <v>0</v>
      </c>
      <c r="H91" s="433">
        <f t="shared" si="65"/>
        <v>0</v>
      </c>
      <c r="I91" s="434" t="str">
        <f t="shared" si="66"/>
        <v/>
      </c>
      <c r="J91" s="435">
        <f t="shared" si="67"/>
        <v>0</v>
      </c>
      <c r="K91" s="435">
        <v>1.68</v>
      </c>
      <c r="L91" s="432">
        <f t="shared" si="68"/>
        <v>0.33935999999999999</v>
      </c>
      <c r="M91" s="437">
        <f t="shared" si="69"/>
        <v>0</v>
      </c>
      <c r="N91" s="438">
        <f t="shared" si="70"/>
        <v>0</v>
      </c>
      <c r="O91" s="439">
        <f t="shared" si="71"/>
        <v>0</v>
      </c>
      <c r="P91" s="440">
        <f t="shared" si="72"/>
        <v>0</v>
      </c>
      <c r="Q91" s="432">
        <f t="shared" si="73"/>
        <v>0</v>
      </c>
      <c r="R91" s="441">
        <f t="shared" si="73"/>
        <v>0</v>
      </c>
      <c r="S91" s="437">
        <f t="shared" si="73"/>
        <v>0</v>
      </c>
      <c r="T91" s="442">
        <f t="shared" si="74"/>
        <v>0</v>
      </c>
      <c r="U91" s="442"/>
      <c r="V91" s="401">
        <f t="shared" si="59"/>
        <v>6.8550719999999998</v>
      </c>
      <c r="W91" s="301">
        <f t="shared" si="60"/>
        <v>0</v>
      </c>
      <c r="X91" s="289"/>
      <c r="Y91" s="449" t="s">
        <v>460</v>
      </c>
      <c r="Z91" s="445">
        <v>83</v>
      </c>
    </row>
    <row r="92" spans="1:26" s="1" customFormat="1" ht="10.5" customHeight="1">
      <c r="A92" s="288" t="s">
        <v>462</v>
      </c>
      <c r="B92" s="446"/>
      <c r="C92" s="432">
        <v>2.85</v>
      </c>
      <c r="D92" s="431">
        <f t="shared" si="62"/>
        <v>0.11220472440944883</v>
      </c>
      <c r="E92" s="432"/>
      <c r="F92" s="431">
        <f t="shared" si="63"/>
        <v>0</v>
      </c>
      <c r="G92" s="432">
        <f t="shared" si="64"/>
        <v>0</v>
      </c>
      <c r="H92" s="433">
        <f t="shared" si="65"/>
        <v>0</v>
      </c>
      <c r="I92" s="434" t="str">
        <f t="shared" si="66"/>
        <v/>
      </c>
      <c r="J92" s="435">
        <f t="shared" si="67"/>
        <v>0</v>
      </c>
      <c r="K92" s="435">
        <v>1.58</v>
      </c>
      <c r="L92" s="432">
        <f t="shared" si="68"/>
        <v>0.45030000000000003</v>
      </c>
      <c r="M92" s="437">
        <f t="shared" si="69"/>
        <v>0</v>
      </c>
      <c r="N92" s="438">
        <f t="shared" si="70"/>
        <v>0</v>
      </c>
      <c r="O92" s="439">
        <f t="shared" si="71"/>
        <v>0</v>
      </c>
      <c r="P92" s="440">
        <f t="shared" si="72"/>
        <v>0</v>
      </c>
      <c r="Q92" s="432">
        <f t="shared" si="73"/>
        <v>0</v>
      </c>
      <c r="R92" s="441">
        <f t="shared" si="73"/>
        <v>0</v>
      </c>
      <c r="S92" s="437">
        <f t="shared" si="73"/>
        <v>0</v>
      </c>
      <c r="T92" s="442">
        <f t="shared" si="74"/>
        <v>0</v>
      </c>
      <c r="U92" s="442"/>
      <c r="V92" s="401">
        <f t="shared" si="59"/>
        <v>12.833550000000001</v>
      </c>
      <c r="W92" s="301">
        <f t="shared" si="60"/>
        <v>0</v>
      </c>
      <c r="X92" s="289" t="s">
        <v>463</v>
      </c>
      <c r="Y92" s="449" t="s">
        <v>460</v>
      </c>
      <c r="Z92" s="445">
        <v>84</v>
      </c>
    </row>
    <row r="93" spans="1:26" s="1" customFormat="1" ht="10.5" customHeight="1">
      <c r="A93" s="288" t="s">
        <v>464</v>
      </c>
      <c r="B93" s="446"/>
      <c r="C93" s="432">
        <v>2.92</v>
      </c>
      <c r="D93" s="431">
        <f t="shared" si="62"/>
        <v>0.11496062992125984</v>
      </c>
      <c r="E93" s="432"/>
      <c r="F93" s="431">
        <f t="shared" si="63"/>
        <v>0</v>
      </c>
      <c r="G93" s="432">
        <f t="shared" si="64"/>
        <v>0</v>
      </c>
      <c r="H93" s="433">
        <f t="shared" si="65"/>
        <v>0</v>
      </c>
      <c r="I93" s="431" t="str">
        <f t="shared" si="66"/>
        <v/>
      </c>
      <c r="J93" s="435">
        <f t="shared" si="67"/>
        <v>0</v>
      </c>
      <c r="K93" s="435">
        <v>1.48</v>
      </c>
      <c r="L93" s="432">
        <f t="shared" si="68"/>
        <v>0.43215999999999999</v>
      </c>
      <c r="M93" s="437">
        <f t="shared" si="69"/>
        <v>0</v>
      </c>
      <c r="N93" s="438">
        <f t="shared" si="70"/>
        <v>0</v>
      </c>
      <c r="O93" s="439">
        <f t="shared" si="71"/>
        <v>0</v>
      </c>
      <c r="P93" s="440">
        <f t="shared" si="72"/>
        <v>0</v>
      </c>
      <c r="Q93" s="432">
        <f t="shared" si="73"/>
        <v>0</v>
      </c>
      <c r="R93" s="441">
        <f t="shared" si="73"/>
        <v>0</v>
      </c>
      <c r="S93" s="437">
        <f t="shared" si="73"/>
        <v>0</v>
      </c>
      <c r="T93" s="442">
        <f t="shared" si="74"/>
        <v>0</v>
      </c>
      <c r="U93" s="442"/>
      <c r="V93" s="401">
        <f t="shared" si="59"/>
        <v>12.619071999999997</v>
      </c>
      <c r="W93" s="301">
        <f t="shared" si="60"/>
        <v>0</v>
      </c>
      <c r="X93" s="289" t="s">
        <v>463</v>
      </c>
      <c r="Y93" s="449" t="s">
        <v>460</v>
      </c>
      <c r="Z93" s="445">
        <v>85</v>
      </c>
    </row>
    <row r="94" spans="1:26" s="1" customFormat="1" ht="10.5" customHeight="1">
      <c r="A94" s="288" t="s">
        <v>465</v>
      </c>
      <c r="B94" s="446"/>
      <c r="C94" s="432">
        <v>2.62</v>
      </c>
      <c r="D94" s="431">
        <f t="shared" si="62"/>
        <v>0.1031496062992126</v>
      </c>
      <c r="E94" s="432"/>
      <c r="F94" s="431">
        <f t="shared" si="63"/>
        <v>0</v>
      </c>
      <c r="G94" s="432">
        <f t="shared" si="64"/>
        <v>0</v>
      </c>
      <c r="H94" s="433">
        <f t="shared" si="65"/>
        <v>0</v>
      </c>
      <c r="I94" s="434" t="str">
        <f t="shared" si="66"/>
        <v/>
      </c>
      <c r="J94" s="435">
        <f t="shared" si="67"/>
        <v>0</v>
      </c>
      <c r="K94" s="435">
        <v>1.8</v>
      </c>
      <c r="L94" s="432">
        <f t="shared" si="68"/>
        <v>0.47160000000000002</v>
      </c>
      <c r="M94" s="437">
        <f t="shared" si="69"/>
        <v>0</v>
      </c>
      <c r="N94" s="438">
        <f t="shared" si="70"/>
        <v>0</v>
      </c>
      <c r="O94" s="439">
        <f t="shared" si="71"/>
        <v>0</v>
      </c>
      <c r="P94" s="440">
        <f t="shared" si="72"/>
        <v>0</v>
      </c>
      <c r="Q94" s="432">
        <f t="shared" si="73"/>
        <v>0</v>
      </c>
      <c r="R94" s="441">
        <f t="shared" si="73"/>
        <v>0</v>
      </c>
      <c r="S94" s="437">
        <f t="shared" si="73"/>
        <v>0</v>
      </c>
      <c r="T94" s="442">
        <f t="shared" si="74"/>
        <v>0</v>
      </c>
      <c r="U94" s="442"/>
      <c r="V94" s="401">
        <f t="shared" si="59"/>
        <v>12.355920000000001</v>
      </c>
      <c r="W94" s="301">
        <f t="shared" si="60"/>
        <v>0</v>
      </c>
      <c r="X94" s="289" t="s">
        <v>463</v>
      </c>
      <c r="Y94" s="449" t="s">
        <v>466</v>
      </c>
      <c r="Z94" s="445">
        <v>86</v>
      </c>
    </row>
    <row r="95" spans="1:26" s="1" customFormat="1" ht="10.5" customHeight="1">
      <c r="A95" s="288" t="s">
        <v>467</v>
      </c>
      <c r="B95" s="446"/>
      <c r="C95" s="432">
        <v>2.4900000000000002</v>
      </c>
      <c r="D95" s="431">
        <f t="shared" si="62"/>
        <v>9.8031496062992135E-2</v>
      </c>
      <c r="E95" s="432"/>
      <c r="F95" s="431">
        <f t="shared" si="63"/>
        <v>0</v>
      </c>
      <c r="G95" s="432">
        <f t="shared" si="64"/>
        <v>0</v>
      </c>
      <c r="H95" s="433">
        <f t="shared" si="65"/>
        <v>0</v>
      </c>
      <c r="I95" s="434" t="str">
        <f t="shared" si="66"/>
        <v/>
      </c>
      <c r="J95" s="435">
        <f t="shared" si="67"/>
        <v>0</v>
      </c>
      <c r="K95" s="435">
        <v>2.14</v>
      </c>
      <c r="L95" s="432">
        <f t="shared" si="68"/>
        <v>0.53286000000000011</v>
      </c>
      <c r="M95" s="437">
        <f t="shared" si="69"/>
        <v>0</v>
      </c>
      <c r="N95" s="438">
        <f t="shared" si="70"/>
        <v>0</v>
      </c>
      <c r="O95" s="439">
        <f t="shared" si="71"/>
        <v>0</v>
      </c>
      <c r="P95" s="440">
        <f t="shared" si="72"/>
        <v>0</v>
      </c>
      <c r="Q95" s="432">
        <f t="shared" si="73"/>
        <v>0</v>
      </c>
      <c r="R95" s="441">
        <f t="shared" si="73"/>
        <v>0</v>
      </c>
      <c r="S95" s="437">
        <f t="shared" si="73"/>
        <v>0</v>
      </c>
      <c r="T95" s="442">
        <f t="shared" si="74"/>
        <v>0</v>
      </c>
      <c r="U95" s="442"/>
      <c r="V95" s="401">
        <f t="shared" si="59"/>
        <v>13.268214000000002</v>
      </c>
      <c r="W95" s="301">
        <f t="shared" si="60"/>
        <v>0</v>
      </c>
      <c r="X95" s="289" t="s">
        <v>463</v>
      </c>
      <c r="Y95" s="449" t="s">
        <v>466</v>
      </c>
      <c r="Z95" s="445">
        <v>87</v>
      </c>
    </row>
    <row r="96" spans="1:26" s="1" customFormat="1" ht="10.5" customHeight="1">
      <c r="A96" s="288" t="s">
        <v>468</v>
      </c>
      <c r="B96" s="446"/>
      <c r="C96" s="432">
        <v>2.2999999999999998</v>
      </c>
      <c r="D96" s="431">
        <f t="shared" si="62"/>
        <v>9.0551181102362197E-2</v>
      </c>
      <c r="E96" s="432"/>
      <c r="F96" s="431">
        <f t="shared" si="63"/>
        <v>0</v>
      </c>
      <c r="G96" s="432">
        <f t="shared" si="64"/>
        <v>0</v>
      </c>
      <c r="H96" s="433">
        <f t="shared" si="65"/>
        <v>0</v>
      </c>
      <c r="I96" s="434" t="str">
        <f t="shared" si="66"/>
        <v/>
      </c>
      <c r="J96" s="435">
        <f t="shared" si="67"/>
        <v>0</v>
      </c>
      <c r="K96" s="435">
        <v>2.66</v>
      </c>
      <c r="L96" s="432">
        <f t="shared" si="68"/>
        <v>0.6117999999999999</v>
      </c>
      <c r="M96" s="437">
        <f t="shared" si="69"/>
        <v>0</v>
      </c>
      <c r="N96" s="438">
        <f t="shared" si="70"/>
        <v>0</v>
      </c>
      <c r="O96" s="439">
        <f t="shared" si="71"/>
        <v>0</v>
      </c>
      <c r="P96" s="440">
        <f t="shared" si="72"/>
        <v>0</v>
      </c>
      <c r="Q96" s="432">
        <f t="shared" si="73"/>
        <v>0</v>
      </c>
      <c r="R96" s="441">
        <f t="shared" si="73"/>
        <v>0</v>
      </c>
      <c r="S96" s="437">
        <f t="shared" si="73"/>
        <v>0</v>
      </c>
      <c r="T96" s="442">
        <f t="shared" si="74"/>
        <v>0</v>
      </c>
      <c r="U96" s="442"/>
      <c r="V96" s="401">
        <f t="shared" si="59"/>
        <v>14.071399999999999</v>
      </c>
      <c r="W96" s="301">
        <f t="shared" si="60"/>
        <v>0</v>
      </c>
      <c r="X96" s="289" t="s">
        <v>463</v>
      </c>
      <c r="Y96" s="449" t="s">
        <v>466</v>
      </c>
      <c r="Z96" s="445">
        <v>88</v>
      </c>
    </row>
    <row r="97" spans="1:26" s="1" customFormat="1" ht="10.5" customHeight="1">
      <c r="A97" s="288" t="s">
        <v>469</v>
      </c>
      <c r="B97" s="446"/>
      <c r="C97" s="432">
        <v>2.16</v>
      </c>
      <c r="D97" s="431">
        <f t="shared" si="62"/>
        <v>8.503937007874017E-2</v>
      </c>
      <c r="E97" s="432"/>
      <c r="F97" s="431">
        <f t="shared" si="63"/>
        <v>0</v>
      </c>
      <c r="G97" s="432">
        <f t="shared" si="64"/>
        <v>0</v>
      </c>
      <c r="H97" s="433">
        <f t="shared" si="65"/>
        <v>0</v>
      </c>
      <c r="I97" s="434" t="str">
        <f t="shared" si="66"/>
        <v/>
      </c>
      <c r="J97" s="435">
        <f t="shared" si="67"/>
        <v>0</v>
      </c>
      <c r="K97" s="435">
        <v>3.27</v>
      </c>
      <c r="L97" s="432">
        <f t="shared" si="68"/>
        <v>0.70632000000000006</v>
      </c>
      <c r="M97" s="437">
        <f t="shared" si="69"/>
        <v>0</v>
      </c>
      <c r="N97" s="438">
        <f t="shared" si="70"/>
        <v>0</v>
      </c>
      <c r="O97" s="439">
        <f t="shared" si="71"/>
        <v>0</v>
      </c>
      <c r="P97" s="440">
        <f t="shared" si="72"/>
        <v>0</v>
      </c>
      <c r="Q97" s="432">
        <f t="shared" si="73"/>
        <v>0</v>
      </c>
      <c r="R97" s="441">
        <f t="shared" si="73"/>
        <v>0</v>
      </c>
      <c r="S97" s="437">
        <f t="shared" si="73"/>
        <v>0</v>
      </c>
      <c r="T97" s="442">
        <f t="shared" si="74"/>
        <v>0</v>
      </c>
      <c r="U97" s="442"/>
      <c r="V97" s="401">
        <f t="shared" si="59"/>
        <v>15.256512000000001</v>
      </c>
      <c r="W97" s="301">
        <f t="shared" si="60"/>
        <v>0</v>
      </c>
      <c r="X97" s="289" t="s">
        <v>463</v>
      </c>
      <c r="Y97" s="449" t="s">
        <v>466</v>
      </c>
      <c r="Z97" s="445">
        <v>89</v>
      </c>
    </row>
    <row r="98" spans="1:26" s="1" customFormat="1" ht="10.5" customHeight="1">
      <c r="A98" s="288" t="s">
        <v>470</v>
      </c>
      <c r="B98" s="446"/>
      <c r="C98" s="432">
        <v>2.5299999999999998</v>
      </c>
      <c r="D98" s="431">
        <f t="shared" si="62"/>
        <v>9.960629921259842E-2</v>
      </c>
      <c r="E98" s="432"/>
      <c r="F98" s="431">
        <f t="shared" si="63"/>
        <v>0</v>
      </c>
      <c r="G98" s="432">
        <f t="shared" si="64"/>
        <v>0</v>
      </c>
      <c r="H98" s="433">
        <f t="shared" si="65"/>
        <v>0</v>
      </c>
      <c r="I98" s="434" t="str">
        <f t="shared" si="66"/>
        <v/>
      </c>
      <c r="J98" s="435">
        <f t="shared" si="67"/>
        <v>0</v>
      </c>
      <c r="K98" s="435">
        <v>1.93</v>
      </c>
      <c r="L98" s="432">
        <f t="shared" si="68"/>
        <v>0.48828999999999995</v>
      </c>
      <c r="M98" s="437">
        <f t="shared" si="69"/>
        <v>0</v>
      </c>
      <c r="N98" s="438">
        <f t="shared" si="70"/>
        <v>0</v>
      </c>
      <c r="O98" s="439">
        <f t="shared" si="71"/>
        <v>0</v>
      </c>
      <c r="P98" s="440">
        <f t="shared" si="72"/>
        <v>0</v>
      </c>
      <c r="Q98" s="432">
        <f t="shared" si="73"/>
        <v>0</v>
      </c>
      <c r="R98" s="441">
        <f t="shared" si="73"/>
        <v>0</v>
      </c>
      <c r="S98" s="437">
        <f t="shared" si="73"/>
        <v>0</v>
      </c>
      <c r="T98" s="442">
        <f t="shared" si="74"/>
        <v>0</v>
      </c>
      <c r="U98" s="442"/>
      <c r="V98" s="401">
        <f t="shared" si="59"/>
        <v>12.353736999999997</v>
      </c>
      <c r="W98" s="301">
        <f t="shared" si="60"/>
        <v>0</v>
      </c>
      <c r="X98" s="289" t="s">
        <v>35</v>
      </c>
      <c r="Y98" s="449" t="s">
        <v>460</v>
      </c>
      <c r="Z98" s="445">
        <v>90</v>
      </c>
    </row>
    <row r="99" spans="1:26" s="1" customFormat="1" ht="10.5" customHeight="1">
      <c r="A99" s="288" t="s">
        <v>471</v>
      </c>
      <c r="B99" s="446"/>
      <c r="C99" s="432">
        <v>2.99</v>
      </c>
      <c r="D99" s="431">
        <f t="shared" si="62"/>
        <v>0.11771653543307088</v>
      </c>
      <c r="E99" s="432"/>
      <c r="F99" s="431">
        <f t="shared" si="63"/>
        <v>0</v>
      </c>
      <c r="G99" s="432">
        <f t="shared" si="64"/>
        <v>0</v>
      </c>
      <c r="H99" s="433">
        <f t="shared" si="65"/>
        <v>0</v>
      </c>
      <c r="I99" s="434" t="str">
        <f t="shared" si="66"/>
        <v/>
      </c>
      <c r="J99" s="435">
        <f t="shared" si="67"/>
        <v>0</v>
      </c>
      <c r="K99" s="435">
        <v>1.57</v>
      </c>
      <c r="L99" s="432">
        <f t="shared" si="68"/>
        <v>0.46943000000000001</v>
      </c>
      <c r="M99" s="437">
        <f t="shared" si="69"/>
        <v>0</v>
      </c>
      <c r="N99" s="438">
        <f t="shared" si="70"/>
        <v>0</v>
      </c>
      <c r="O99" s="439">
        <f t="shared" si="71"/>
        <v>0</v>
      </c>
      <c r="P99" s="440">
        <f t="shared" si="72"/>
        <v>0</v>
      </c>
      <c r="Q99" s="432">
        <f t="shared" si="73"/>
        <v>0</v>
      </c>
      <c r="R99" s="441">
        <f t="shared" si="73"/>
        <v>0</v>
      </c>
      <c r="S99" s="437">
        <f t="shared" si="73"/>
        <v>0</v>
      </c>
      <c r="T99" s="442">
        <f t="shared" si="74"/>
        <v>0</v>
      </c>
      <c r="U99" s="442"/>
      <c r="V99" s="401">
        <f t="shared" si="59"/>
        <v>14.035957000000002</v>
      </c>
      <c r="W99" s="301">
        <f t="shared" si="60"/>
        <v>0</v>
      </c>
      <c r="X99" s="289" t="s">
        <v>35</v>
      </c>
      <c r="Y99" s="449" t="s">
        <v>460</v>
      </c>
      <c r="Z99" s="445">
        <v>91</v>
      </c>
    </row>
    <row r="100" spans="1:26" s="1" customFormat="1" ht="10.5" customHeight="1">
      <c r="A100" s="288" t="s">
        <v>472</v>
      </c>
      <c r="B100" s="446"/>
      <c r="C100" s="432">
        <v>3.07</v>
      </c>
      <c r="D100" s="431">
        <f t="shared" si="62"/>
        <v>0.12086614173228347</v>
      </c>
      <c r="E100" s="432"/>
      <c r="F100" s="431">
        <f t="shared" si="63"/>
        <v>0</v>
      </c>
      <c r="G100" s="432">
        <f t="shared" si="64"/>
        <v>0</v>
      </c>
      <c r="H100" s="433">
        <f t="shared" si="65"/>
        <v>0</v>
      </c>
      <c r="I100" s="434" t="str">
        <f t="shared" si="66"/>
        <v/>
      </c>
      <c r="J100" s="435">
        <f t="shared" si="67"/>
        <v>0</v>
      </c>
      <c r="K100" s="435">
        <v>1.76</v>
      </c>
      <c r="L100" s="432">
        <f t="shared" si="68"/>
        <v>0.54032000000000002</v>
      </c>
      <c r="M100" s="437">
        <f t="shared" si="69"/>
        <v>0</v>
      </c>
      <c r="N100" s="438">
        <f t="shared" si="70"/>
        <v>0</v>
      </c>
      <c r="O100" s="439">
        <f t="shared" si="71"/>
        <v>0</v>
      </c>
      <c r="P100" s="440">
        <f t="shared" si="72"/>
        <v>0</v>
      </c>
      <c r="Q100" s="432">
        <f t="shared" si="73"/>
        <v>0</v>
      </c>
      <c r="R100" s="441">
        <f t="shared" si="73"/>
        <v>0</v>
      </c>
      <c r="S100" s="437">
        <f t="shared" si="73"/>
        <v>0</v>
      </c>
      <c r="T100" s="442">
        <f t="shared" si="74"/>
        <v>0</v>
      </c>
      <c r="U100" s="442"/>
      <c r="V100" s="401">
        <f t="shared" si="59"/>
        <v>16.587823999999998</v>
      </c>
      <c r="W100" s="301">
        <f t="shared" si="60"/>
        <v>0</v>
      </c>
      <c r="X100" s="289" t="s">
        <v>35</v>
      </c>
      <c r="Y100" s="449" t="s">
        <v>460</v>
      </c>
      <c r="Z100" s="445">
        <v>92</v>
      </c>
    </row>
    <row r="101" spans="1:26" s="1" customFormat="1" ht="10.5" customHeight="1">
      <c r="A101" s="288" t="s">
        <v>473</v>
      </c>
      <c r="B101" s="446"/>
      <c r="C101" s="432">
        <v>2.59</v>
      </c>
      <c r="D101" s="431">
        <f t="shared" si="62"/>
        <v>0.10196850393700788</v>
      </c>
      <c r="E101" s="432"/>
      <c r="F101" s="431">
        <f t="shared" si="63"/>
        <v>0</v>
      </c>
      <c r="G101" s="432">
        <f t="shared" si="64"/>
        <v>0</v>
      </c>
      <c r="H101" s="433">
        <f t="shared" si="65"/>
        <v>0</v>
      </c>
      <c r="I101" s="434" t="str">
        <f t="shared" si="66"/>
        <v/>
      </c>
      <c r="J101" s="435">
        <f t="shared" si="67"/>
        <v>0</v>
      </c>
      <c r="K101" s="435">
        <v>1.18</v>
      </c>
      <c r="L101" s="432">
        <f t="shared" si="68"/>
        <v>0.30561999999999995</v>
      </c>
      <c r="M101" s="437">
        <f t="shared" si="69"/>
        <v>0</v>
      </c>
      <c r="N101" s="438">
        <f t="shared" si="70"/>
        <v>0</v>
      </c>
      <c r="O101" s="439">
        <f t="shared" si="71"/>
        <v>0</v>
      </c>
      <c r="P101" s="440">
        <f t="shared" si="72"/>
        <v>0</v>
      </c>
      <c r="Q101" s="432">
        <f t="shared" si="73"/>
        <v>0</v>
      </c>
      <c r="R101" s="441">
        <f t="shared" si="73"/>
        <v>0</v>
      </c>
      <c r="S101" s="437">
        <f t="shared" si="73"/>
        <v>0</v>
      </c>
      <c r="T101" s="442">
        <f t="shared" si="74"/>
        <v>0</v>
      </c>
      <c r="U101" s="442"/>
      <c r="V101" s="401">
        <f t="shared" si="59"/>
        <v>7.9155579999999981</v>
      </c>
      <c r="W101" s="301">
        <f t="shared" si="60"/>
        <v>0</v>
      </c>
      <c r="X101" s="289" t="s">
        <v>463</v>
      </c>
      <c r="Y101" s="449" t="s">
        <v>460</v>
      </c>
      <c r="Z101" s="445">
        <v>93</v>
      </c>
    </row>
    <row r="102" spans="1:26" s="1" customFormat="1" ht="10.5" customHeight="1">
      <c r="A102" s="288" t="s">
        <v>474</v>
      </c>
      <c r="B102" s="446"/>
      <c r="C102" s="432">
        <v>2.59</v>
      </c>
      <c r="D102" s="431">
        <f t="shared" si="62"/>
        <v>0.10196850393700788</v>
      </c>
      <c r="E102" s="432"/>
      <c r="F102" s="431">
        <f t="shared" si="63"/>
        <v>0</v>
      </c>
      <c r="G102" s="432">
        <f t="shared" si="64"/>
        <v>0</v>
      </c>
      <c r="H102" s="433">
        <f t="shared" si="65"/>
        <v>0</v>
      </c>
      <c r="I102" s="434" t="str">
        <f t="shared" si="66"/>
        <v/>
      </c>
      <c r="J102" s="435">
        <f t="shared" si="67"/>
        <v>0</v>
      </c>
      <c r="K102" s="435">
        <v>1.1299999999999999</v>
      </c>
      <c r="L102" s="432">
        <f t="shared" si="68"/>
        <v>0.29266999999999993</v>
      </c>
      <c r="M102" s="437">
        <f t="shared" si="69"/>
        <v>0</v>
      </c>
      <c r="N102" s="438">
        <f t="shared" si="70"/>
        <v>0</v>
      </c>
      <c r="O102" s="439">
        <f t="shared" si="71"/>
        <v>0</v>
      </c>
      <c r="P102" s="440">
        <f t="shared" si="72"/>
        <v>0</v>
      </c>
      <c r="Q102" s="432">
        <f t="shared" si="73"/>
        <v>0</v>
      </c>
      <c r="R102" s="441">
        <f t="shared" si="73"/>
        <v>0</v>
      </c>
      <c r="S102" s="437">
        <f t="shared" si="73"/>
        <v>0</v>
      </c>
      <c r="T102" s="442">
        <f t="shared" si="74"/>
        <v>0</v>
      </c>
      <c r="U102" s="442"/>
      <c r="V102" s="401">
        <f t="shared" si="59"/>
        <v>7.5801529999999984</v>
      </c>
      <c r="W102" s="301">
        <f t="shared" si="60"/>
        <v>0</v>
      </c>
      <c r="X102" s="289" t="s">
        <v>463</v>
      </c>
      <c r="Y102" s="449" t="s">
        <v>460</v>
      </c>
      <c r="Z102" s="445">
        <v>94</v>
      </c>
    </row>
    <row r="103" spans="1:26" s="1" customFormat="1" ht="10.5" customHeight="1">
      <c r="A103" s="288" t="s">
        <v>475</v>
      </c>
      <c r="B103" s="446"/>
      <c r="C103" s="432">
        <v>2.61</v>
      </c>
      <c r="D103" s="431">
        <f t="shared" si="62"/>
        <v>0.10275590551181102</v>
      </c>
      <c r="E103" s="432"/>
      <c r="F103" s="431">
        <f t="shared" si="63"/>
        <v>0</v>
      </c>
      <c r="G103" s="432">
        <f t="shared" si="64"/>
        <v>0</v>
      </c>
      <c r="H103" s="433">
        <f t="shared" si="65"/>
        <v>0</v>
      </c>
      <c r="I103" s="434" t="str">
        <f t="shared" si="66"/>
        <v/>
      </c>
      <c r="J103" s="435">
        <f t="shared" si="67"/>
        <v>0</v>
      </c>
      <c r="K103" s="435">
        <v>1.17</v>
      </c>
      <c r="L103" s="432">
        <f t="shared" si="68"/>
        <v>0.30536999999999997</v>
      </c>
      <c r="M103" s="437">
        <f t="shared" si="69"/>
        <v>0</v>
      </c>
      <c r="N103" s="438">
        <f t="shared" si="70"/>
        <v>0</v>
      </c>
      <c r="O103" s="439">
        <f t="shared" si="71"/>
        <v>0</v>
      </c>
      <c r="P103" s="440">
        <f t="shared" si="72"/>
        <v>0</v>
      </c>
      <c r="Q103" s="432">
        <f t="shared" si="73"/>
        <v>0</v>
      </c>
      <c r="R103" s="441">
        <f t="shared" si="73"/>
        <v>0</v>
      </c>
      <c r="S103" s="437">
        <f t="shared" si="73"/>
        <v>0</v>
      </c>
      <c r="T103" s="442">
        <f t="shared" si="74"/>
        <v>0</v>
      </c>
      <c r="U103" s="442"/>
      <c r="V103" s="401">
        <f t="shared" si="59"/>
        <v>7.9701569999999986</v>
      </c>
      <c r="W103" s="301">
        <f t="shared" si="60"/>
        <v>0</v>
      </c>
      <c r="X103" s="289" t="s">
        <v>463</v>
      </c>
      <c r="Y103" s="449" t="s">
        <v>460</v>
      </c>
      <c r="Z103" s="445">
        <v>95</v>
      </c>
    </row>
    <row r="104" spans="1:26" s="1" customFormat="1" ht="10.5" customHeight="1">
      <c r="A104" s="288" t="s">
        <v>476</v>
      </c>
      <c r="B104" s="446"/>
      <c r="C104" s="432">
        <v>2.5299999999999998</v>
      </c>
      <c r="D104" s="431">
        <f t="shared" si="62"/>
        <v>9.960629921259842E-2</v>
      </c>
      <c r="E104" s="432"/>
      <c r="F104" s="431">
        <f t="shared" si="63"/>
        <v>0</v>
      </c>
      <c r="G104" s="432">
        <f t="shared" si="64"/>
        <v>0</v>
      </c>
      <c r="H104" s="433">
        <f t="shared" si="65"/>
        <v>0</v>
      </c>
      <c r="I104" s="434" t="str">
        <f t="shared" si="66"/>
        <v/>
      </c>
      <c r="J104" s="435">
        <f t="shared" si="67"/>
        <v>0</v>
      </c>
      <c r="K104" s="435">
        <v>1.18</v>
      </c>
      <c r="L104" s="432">
        <f t="shared" si="68"/>
        <v>0.29853999999999997</v>
      </c>
      <c r="M104" s="437">
        <f t="shared" si="69"/>
        <v>0</v>
      </c>
      <c r="N104" s="438">
        <f t="shared" si="70"/>
        <v>0</v>
      </c>
      <c r="O104" s="439">
        <f t="shared" si="71"/>
        <v>0</v>
      </c>
      <c r="P104" s="440">
        <f t="shared" si="72"/>
        <v>0</v>
      </c>
      <c r="Q104" s="432">
        <f t="shared" si="73"/>
        <v>0</v>
      </c>
      <c r="R104" s="441">
        <f t="shared" si="73"/>
        <v>0</v>
      </c>
      <c r="S104" s="437">
        <f t="shared" si="73"/>
        <v>0</v>
      </c>
      <c r="T104" s="442">
        <f t="shared" si="74"/>
        <v>0</v>
      </c>
      <c r="U104" s="442"/>
      <c r="V104" s="401">
        <f t="shared" si="59"/>
        <v>7.5530619999999988</v>
      </c>
      <c r="W104" s="301">
        <f t="shared" si="60"/>
        <v>0</v>
      </c>
      <c r="X104" s="289" t="s">
        <v>463</v>
      </c>
      <c r="Y104" s="449" t="s">
        <v>460</v>
      </c>
      <c r="Z104" s="445">
        <v>96</v>
      </c>
    </row>
    <row r="105" spans="1:26" s="1" customFormat="1" ht="10.5" customHeight="1">
      <c r="A105" s="288" t="s">
        <v>477</v>
      </c>
      <c r="B105" s="446"/>
      <c r="C105" s="432">
        <v>2.15</v>
      </c>
      <c r="D105" s="431">
        <f t="shared" si="62"/>
        <v>8.4645669291338585E-2</v>
      </c>
      <c r="E105" s="432"/>
      <c r="F105" s="431">
        <f t="shared" si="63"/>
        <v>0</v>
      </c>
      <c r="G105" s="432">
        <f t="shared" si="64"/>
        <v>0</v>
      </c>
      <c r="H105" s="433">
        <f t="shared" si="65"/>
        <v>0</v>
      </c>
      <c r="I105" s="431" t="str">
        <f t="shared" si="66"/>
        <v/>
      </c>
      <c r="J105" s="435">
        <f t="shared" si="67"/>
        <v>0</v>
      </c>
      <c r="K105" s="435">
        <v>3.51</v>
      </c>
      <c r="L105" s="432">
        <f t="shared" si="68"/>
        <v>0.75464999999999993</v>
      </c>
      <c r="M105" s="437">
        <f t="shared" si="69"/>
        <v>0</v>
      </c>
      <c r="N105" s="438">
        <f t="shared" si="70"/>
        <v>0</v>
      </c>
      <c r="O105" s="439">
        <f t="shared" si="71"/>
        <v>0</v>
      </c>
      <c r="P105" s="440">
        <f t="shared" si="72"/>
        <v>0</v>
      </c>
      <c r="Q105" s="432">
        <f t="shared" si="73"/>
        <v>0</v>
      </c>
      <c r="R105" s="441">
        <f t="shared" si="73"/>
        <v>0</v>
      </c>
      <c r="S105" s="437">
        <f t="shared" si="73"/>
        <v>0</v>
      </c>
      <c r="T105" s="442">
        <f t="shared" si="74"/>
        <v>0</v>
      </c>
      <c r="U105" s="442"/>
      <c r="V105" s="401">
        <f t="shared" si="59"/>
        <v>16.224974999999997</v>
      </c>
      <c r="W105" s="301">
        <f t="shared" si="60"/>
        <v>0</v>
      </c>
      <c r="X105" s="289" t="s">
        <v>41</v>
      </c>
      <c r="Y105" s="449" t="s">
        <v>478</v>
      </c>
      <c r="Z105" s="445">
        <v>97</v>
      </c>
    </row>
    <row r="106" spans="1:26" s="1" customFormat="1" ht="10.5" customHeight="1">
      <c r="A106" s="286" t="s">
        <v>479</v>
      </c>
      <c r="B106" s="429"/>
      <c r="C106" s="430">
        <v>2.34</v>
      </c>
      <c r="D106" s="431">
        <f>C106/25.4</f>
        <v>9.212598425196851E-2</v>
      </c>
      <c r="E106" s="430"/>
      <c r="F106" s="431">
        <f t="shared" ref="F106:F141" si="75">E106/25.4</f>
        <v>0</v>
      </c>
      <c r="G106" s="432">
        <f t="shared" ref="G106:G114" si="76">IF(T106=0,0,(0.87+1.12*T106)*E106/(1+T106))</f>
        <v>0</v>
      </c>
      <c r="H106" s="433">
        <f t="shared" ref="H106:H125" si="77">G106/25.4</f>
        <v>0</v>
      </c>
      <c r="I106" s="434" t="str">
        <f t="shared" ref="I106:I114" si="78">IF(G106=0,"","c")</f>
        <v/>
      </c>
      <c r="J106" s="435">
        <f t="shared" ref="J106:J114" si="79">IF(T106=0,0,C106*SQRT((1+T106)*(1-2*T106)/(1-T106)))</f>
        <v>0</v>
      </c>
      <c r="K106" s="436">
        <v>1.27</v>
      </c>
      <c r="L106" s="432">
        <f t="shared" ref="L106:L125" si="80">C106*K106/10</f>
        <v>0.29718</v>
      </c>
      <c r="M106" s="437">
        <f t="shared" ref="M106:M130" si="81">E106*K106/10</f>
        <v>0</v>
      </c>
      <c r="N106" s="438">
        <f t="shared" ref="N106:N118" si="82">IF(T106=0,0,C106*C106*K106*(1+T106)*(1-2*T106)/(1-T106))</f>
        <v>0</v>
      </c>
      <c r="O106" s="439">
        <f t="shared" ref="O106:O125" si="83">E106*E106*K106</f>
        <v>0</v>
      </c>
      <c r="P106" s="440">
        <f t="shared" ref="P106:P118" si="84">IF(T106=0,0,N106/(3*(1-2*T106)))</f>
        <v>0</v>
      </c>
      <c r="Q106" s="432">
        <f t="shared" ref="Q106:Q125" si="85">N106/6.89475</f>
        <v>0</v>
      </c>
      <c r="R106" s="441">
        <f t="shared" ref="R106:R125" si="86">O106/6.89475</f>
        <v>0</v>
      </c>
      <c r="S106" s="437">
        <f t="shared" ref="S106:S125" si="87">P106/6.89475</f>
        <v>0</v>
      </c>
      <c r="T106" s="442">
        <f t="shared" ref="T106:T118" si="88">IF(E106&gt;0,(1-2*((E106/C106)^2))/(2-2*((E106/C106)^2)),0)</f>
        <v>0</v>
      </c>
      <c r="U106" s="443" t="s">
        <v>480</v>
      </c>
      <c r="V106" s="401">
        <f t="shared" si="59"/>
        <v>6.9540119999999987</v>
      </c>
      <c r="W106" s="301">
        <f t="shared" si="60"/>
        <v>0</v>
      </c>
      <c r="X106" s="444" t="s">
        <v>35</v>
      </c>
      <c r="Y106" s="448"/>
      <c r="Z106" s="445">
        <v>98</v>
      </c>
    </row>
    <row r="107" spans="1:26" s="1" customFormat="1" ht="10.5" customHeight="1">
      <c r="A107" s="286" t="s">
        <v>481</v>
      </c>
      <c r="B107" s="429"/>
      <c r="C107" s="430">
        <v>2.218</v>
      </c>
      <c r="D107" s="431">
        <f>C107/25.4</f>
        <v>8.7322834645669298E-2</v>
      </c>
      <c r="E107" s="430"/>
      <c r="F107" s="431">
        <f t="shared" si="75"/>
        <v>0</v>
      </c>
      <c r="G107" s="432">
        <f t="shared" si="76"/>
        <v>0</v>
      </c>
      <c r="H107" s="433">
        <f t="shared" si="77"/>
        <v>0</v>
      </c>
      <c r="I107" s="434" t="str">
        <f t="shared" si="78"/>
        <v/>
      </c>
      <c r="J107" s="435">
        <f t="shared" si="79"/>
        <v>0</v>
      </c>
      <c r="K107" s="436">
        <v>1.35</v>
      </c>
      <c r="L107" s="432">
        <f t="shared" si="80"/>
        <v>0.29942999999999997</v>
      </c>
      <c r="M107" s="437">
        <f t="shared" si="81"/>
        <v>0</v>
      </c>
      <c r="N107" s="438">
        <f t="shared" si="82"/>
        <v>0</v>
      </c>
      <c r="O107" s="439">
        <f t="shared" si="83"/>
        <v>0</v>
      </c>
      <c r="P107" s="440">
        <f t="shared" si="84"/>
        <v>0</v>
      </c>
      <c r="Q107" s="432">
        <f t="shared" si="85"/>
        <v>0</v>
      </c>
      <c r="R107" s="441">
        <f t="shared" si="86"/>
        <v>0</v>
      </c>
      <c r="S107" s="437">
        <f t="shared" si="87"/>
        <v>0</v>
      </c>
      <c r="T107" s="442">
        <f t="shared" si="88"/>
        <v>0</v>
      </c>
      <c r="U107" s="443"/>
      <c r="V107" s="401">
        <f t="shared" si="59"/>
        <v>6.6413574000000004</v>
      </c>
      <c r="W107" s="301">
        <f t="shared" si="60"/>
        <v>0</v>
      </c>
      <c r="X107" s="444" t="s">
        <v>361</v>
      </c>
      <c r="Y107" s="448"/>
      <c r="Z107" s="445">
        <v>99</v>
      </c>
    </row>
    <row r="108" spans="1:26" s="1" customFormat="1" ht="10.5" customHeight="1">
      <c r="A108" s="287" t="s">
        <v>482</v>
      </c>
      <c r="B108" s="446"/>
      <c r="C108" s="432">
        <v>2.214</v>
      </c>
      <c r="D108" s="431">
        <f>C108/25.4</f>
        <v>8.7165354330708669E-2</v>
      </c>
      <c r="E108" s="432">
        <v>0.9</v>
      </c>
      <c r="F108" s="431">
        <f t="shared" si="75"/>
        <v>3.5433070866141732E-2</v>
      </c>
      <c r="G108" s="432">
        <f t="shared" si="76"/>
        <v>0.84740288806623909</v>
      </c>
      <c r="H108" s="433">
        <f t="shared" si="77"/>
        <v>3.3362318427804689E-2</v>
      </c>
      <c r="I108" s="434" t="str">
        <f t="shared" si="78"/>
        <v>c</v>
      </c>
      <c r="J108" s="435">
        <f t="shared" si="79"/>
        <v>1.5065373420023198</v>
      </c>
      <c r="K108" s="435">
        <v>1.198</v>
      </c>
      <c r="L108" s="432">
        <f t="shared" si="80"/>
        <v>0.26523719999999995</v>
      </c>
      <c r="M108" s="437">
        <f t="shared" si="81"/>
        <v>0.10782</v>
      </c>
      <c r="N108" s="438">
        <f t="shared" si="82"/>
        <v>2.7190464058912034</v>
      </c>
      <c r="O108" s="439">
        <f t="shared" si="83"/>
        <v>0.97038000000000002</v>
      </c>
      <c r="P108" s="440">
        <f t="shared" si="84"/>
        <v>4.5785116079999995</v>
      </c>
      <c r="Q108" s="432">
        <f t="shared" si="85"/>
        <v>0.39436475664689846</v>
      </c>
      <c r="R108" s="441">
        <f t="shared" si="86"/>
        <v>0.14074186881322745</v>
      </c>
      <c r="S108" s="437">
        <f t="shared" si="87"/>
        <v>0.6640576682258239</v>
      </c>
      <c r="T108" s="442">
        <f t="shared" si="88"/>
        <v>0.40102145854778681</v>
      </c>
      <c r="U108" s="442"/>
      <c r="V108" s="401">
        <f t="shared" si="59"/>
        <v>3.9315916079999997</v>
      </c>
      <c r="W108" s="301">
        <f t="shared" si="60"/>
        <v>0.97038000000000002</v>
      </c>
      <c r="X108" s="289" t="s">
        <v>37</v>
      </c>
      <c r="Y108" s="448"/>
      <c r="Z108" s="445">
        <v>100</v>
      </c>
    </row>
    <row r="109" spans="1:26" s="1" customFormat="1" ht="10.5" customHeight="1">
      <c r="A109" s="286" t="s">
        <v>482</v>
      </c>
      <c r="B109" s="429"/>
      <c r="C109" s="430">
        <v>2.2999999999999998</v>
      </c>
      <c r="D109" s="431">
        <f>C109/25.4</f>
        <v>9.0551181102362197E-2</v>
      </c>
      <c r="E109" s="430"/>
      <c r="F109" s="431">
        <f t="shared" si="75"/>
        <v>0</v>
      </c>
      <c r="G109" s="432">
        <f t="shared" si="76"/>
        <v>0</v>
      </c>
      <c r="H109" s="433">
        <f t="shared" si="77"/>
        <v>0</v>
      </c>
      <c r="I109" s="434" t="str">
        <f t="shared" si="78"/>
        <v/>
      </c>
      <c r="J109" s="435">
        <f t="shared" si="79"/>
        <v>0</v>
      </c>
      <c r="K109" s="436">
        <v>1.2</v>
      </c>
      <c r="L109" s="432">
        <f t="shared" si="80"/>
        <v>0.27599999999999997</v>
      </c>
      <c r="M109" s="437">
        <f t="shared" si="81"/>
        <v>0</v>
      </c>
      <c r="N109" s="438">
        <f t="shared" si="82"/>
        <v>0</v>
      </c>
      <c r="O109" s="439">
        <f t="shared" si="83"/>
        <v>0</v>
      </c>
      <c r="P109" s="440">
        <f t="shared" si="84"/>
        <v>0</v>
      </c>
      <c r="Q109" s="432">
        <f t="shared" si="85"/>
        <v>0</v>
      </c>
      <c r="R109" s="441">
        <f t="shared" si="86"/>
        <v>0</v>
      </c>
      <c r="S109" s="437">
        <f t="shared" si="87"/>
        <v>0</v>
      </c>
      <c r="T109" s="442">
        <f t="shared" si="88"/>
        <v>0</v>
      </c>
      <c r="U109" s="443" t="s">
        <v>483</v>
      </c>
      <c r="V109" s="401">
        <f t="shared" si="59"/>
        <v>6.347999999999999</v>
      </c>
      <c r="W109" s="301">
        <f t="shared" si="60"/>
        <v>0</v>
      </c>
      <c r="X109" s="444" t="s">
        <v>35</v>
      </c>
      <c r="Y109" s="448"/>
      <c r="Z109" s="445">
        <v>101</v>
      </c>
    </row>
    <row r="110" spans="1:26" s="1" customFormat="1" ht="10.5" customHeight="1">
      <c r="A110" s="287" t="s">
        <v>484</v>
      </c>
      <c r="B110" s="446">
        <v>20</v>
      </c>
      <c r="C110" s="432">
        <v>2.68</v>
      </c>
      <c r="D110" s="431">
        <f t="shared" ref="D110:D128" si="89">C110/25.4</f>
        <v>0.10551181102362206</v>
      </c>
      <c r="E110" s="432">
        <v>1.26</v>
      </c>
      <c r="F110" s="431">
        <f t="shared" si="75"/>
        <v>4.9606299212598431E-2</v>
      </c>
      <c r="G110" s="432">
        <f t="shared" si="76"/>
        <v>1.1792614339861023</v>
      </c>
      <c r="H110" s="433">
        <f t="shared" si="77"/>
        <v>4.642761551126387E-2</v>
      </c>
      <c r="I110" s="434" t="str">
        <f t="shared" si="78"/>
        <v>c</v>
      </c>
      <c r="J110" s="435">
        <f t="shared" si="79"/>
        <v>2.076607106762411</v>
      </c>
      <c r="K110" s="435">
        <v>1.18</v>
      </c>
      <c r="L110" s="432">
        <f t="shared" si="80"/>
        <v>0.31623999999999997</v>
      </c>
      <c r="M110" s="437">
        <f t="shared" si="81"/>
        <v>0.14867999999999998</v>
      </c>
      <c r="N110" s="438">
        <f t="shared" si="82"/>
        <v>5.0885105495102598</v>
      </c>
      <c r="O110" s="439">
        <f t="shared" si="83"/>
        <v>1.8733680000000001</v>
      </c>
      <c r="P110" s="440">
        <f t="shared" si="84"/>
        <v>5.9774080000000005</v>
      </c>
      <c r="Q110" s="432">
        <f t="shared" si="85"/>
        <v>0.7380268391907262</v>
      </c>
      <c r="R110" s="441">
        <f t="shared" si="86"/>
        <v>0.27170934406613728</v>
      </c>
      <c r="S110" s="437">
        <f t="shared" si="87"/>
        <v>0.86695065085753653</v>
      </c>
      <c r="T110" s="442">
        <f t="shared" si="88"/>
        <v>0.35811825266318725</v>
      </c>
      <c r="U110" s="442"/>
      <c r="V110" s="401">
        <f t="shared" si="59"/>
        <v>4.7284960000000007</v>
      </c>
      <c r="W110" s="301">
        <f t="shared" si="60"/>
        <v>1.8733679999999999</v>
      </c>
      <c r="X110" s="289" t="s">
        <v>39</v>
      </c>
      <c r="Y110" s="448"/>
      <c r="Z110" s="445">
        <v>102</v>
      </c>
    </row>
    <row r="111" spans="1:26" s="1" customFormat="1" ht="10.5" customHeight="1">
      <c r="A111" s="287" t="s">
        <v>485</v>
      </c>
      <c r="B111" s="446"/>
      <c r="C111" s="432">
        <v>2.6909999999999998</v>
      </c>
      <c r="D111" s="431">
        <f t="shared" si="89"/>
        <v>0.10594488188976378</v>
      </c>
      <c r="E111" s="432">
        <v>1.337</v>
      </c>
      <c r="F111" s="431">
        <f t="shared" si="75"/>
        <v>5.2637795275590551E-2</v>
      </c>
      <c r="G111" s="432">
        <f t="shared" si="76"/>
        <v>1.247275433339003</v>
      </c>
      <c r="H111" s="433">
        <f t="shared" si="77"/>
        <v>4.9105332021220596E-2</v>
      </c>
      <c r="I111" s="434" t="str">
        <f t="shared" si="78"/>
        <v>c</v>
      </c>
      <c r="J111" s="435">
        <f t="shared" si="79"/>
        <v>2.1855926171093962</v>
      </c>
      <c r="K111" s="435">
        <v>1.1850000000000001</v>
      </c>
      <c r="L111" s="432">
        <f t="shared" si="80"/>
        <v>0.31888349999999999</v>
      </c>
      <c r="M111" s="437">
        <f t="shared" si="81"/>
        <v>0.15843450000000001</v>
      </c>
      <c r="N111" s="438">
        <f t="shared" si="82"/>
        <v>5.6605258792362729</v>
      </c>
      <c r="O111" s="439">
        <f t="shared" si="83"/>
        <v>2.1182692649999999</v>
      </c>
      <c r="P111" s="440">
        <f t="shared" si="84"/>
        <v>5.7567959649999985</v>
      </c>
      <c r="Q111" s="432">
        <f t="shared" si="85"/>
        <v>0.82099073631912289</v>
      </c>
      <c r="R111" s="441">
        <f t="shared" si="86"/>
        <v>0.307229307081475</v>
      </c>
      <c r="S111" s="437">
        <f t="shared" si="87"/>
        <v>0.83495354653903309</v>
      </c>
      <c r="T111" s="442">
        <f t="shared" si="88"/>
        <v>0.33612047645799925</v>
      </c>
      <c r="U111" s="442"/>
      <c r="V111" s="401">
        <f t="shared" si="59"/>
        <v>4.3446164549999997</v>
      </c>
      <c r="W111" s="301">
        <f t="shared" si="60"/>
        <v>2.1182692649999999</v>
      </c>
      <c r="X111" s="289" t="s">
        <v>37</v>
      </c>
      <c r="Y111" s="448"/>
      <c r="Z111" s="445">
        <v>103</v>
      </c>
    </row>
    <row r="112" spans="1:26" s="1" customFormat="1" ht="10.5" customHeight="1">
      <c r="A112" s="287" t="s">
        <v>486</v>
      </c>
      <c r="B112" s="446"/>
      <c r="C112" s="432">
        <v>2.76</v>
      </c>
      <c r="D112" s="431">
        <f t="shared" si="89"/>
        <v>0.10866141732283464</v>
      </c>
      <c r="E112" s="432">
        <v>1.26</v>
      </c>
      <c r="F112" s="431">
        <f t="shared" si="75"/>
        <v>4.9606299212598431E-2</v>
      </c>
      <c r="G112" s="432">
        <f t="shared" si="76"/>
        <v>1.1809971204188479</v>
      </c>
      <c r="H112" s="433">
        <f t="shared" si="77"/>
        <v>4.6495949622789287E-2</v>
      </c>
      <c r="I112" s="434" t="str">
        <f t="shared" si="78"/>
        <v>c</v>
      </c>
      <c r="J112" s="435">
        <f t="shared" si="79"/>
        <v>2.0844210191500725</v>
      </c>
      <c r="K112" s="435">
        <v>1.27</v>
      </c>
      <c r="L112" s="432">
        <f t="shared" si="80"/>
        <v>0.35052</v>
      </c>
      <c r="M112" s="437">
        <f t="shared" si="81"/>
        <v>0.16002</v>
      </c>
      <c r="N112" s="438">
        <f t="shared" si="82"/>
        <v>5.5179099510447767</v>
      </c>
      <c r="O112" s="439">
        <f t="shared" si="83"/>
        <v>2.0162520000000002</v>
      </c>
      <c r="P112" s="440">
        <f t="shared" si="84"/>
        <v>6.9860160000000002</v>
      </c>
      <c r="Q112" s="432">
        <f t="shared" si="85"/>
        <v>0.80030602284996211</v>
      </c>
      <c r="R112" s="441">
        <f t="shared" si="86"/>
        <v>0.29243293810507998</v>
      </c>
      <c r="S112" s="437">
        <f t="shared" si="87"/>
        <v>1.0132370281736103</v>
      </c>
      <c r="T112" s="442">
        <f t="shared" si="88"/>
        <v>0.36835820895522386</v>
      </c>
      <c r="U112" s="442"/>
      <c r="V112" s="401">
        <f t="shared" si="59"/>
        <v>5.6418479999999978</v>
      </c>
      <c r="W112" s="301">
        <f t="shared" si="60"/>
        <v>2.0162520000000002</v>
      </c>
      <c r="X112" s="289" t="s">
        <v>39</v>
      </c>
      <c r="Y112" s="448"/>
      <c r="Z112" s="445">
        <v>104</v>
      </c>
    </row>
    <row r="113" spans="1:26" s="1" customFormat="1" ht="10.5" customHeight="1">
      <c r="A113" s="286" t="s">
        <v>487</v>
      </c>
      <c r="B113" s="429"/>
      <c r="C113" s="430">
        <v>2.5099999999999998</v>
      </c>
      <c r="D113" s="431">
        <f>C113/25.4</f>
        <v>9.8818897637795278E-2</v>
      </c>
      <c r="E113" s="430"/>
      <c r="F113" s="431">
        <f t="shared" si="75"/>
        <v>0</v>
      </c>
      <c r="G113" s="432">
        <f t="shared" si="76"/>
        <v>0</v>
      </c>
      <c r="H113" s="433">
        <f t="shared" si="77"/>
        <v>0</v>
      </c>
      <c r="I113" s="434" t="str">
        <f t="shared" si="78"/>
        <v/>
      </c>
      <c r="J113" s="435">
        <f t="shared" si="79"/>
        <v>0</v>
      </c>
      <c r="K113" s="436">
        <v>1.06</v>
      </c>
      <c r="L113" s="432">
        <f t="shared" si="80"/>
        <v>0.26606000000000002</v>
      </c>
      <c r="M113" s="437">
        <f t="shared" si="81"/>
        <v>0</v>
      </c>
      <c r="N113" s="438">
        <f t="shared" si="82"/>
        <v>0</v>
      </c>
      <c r="O113" s="439">
        <f t="shared" si="83"/>
        <v>0</v>
      </c>
      <c r="P113" s="440">
        <f t="shared" si="84"/>
        <v>0</v>
      </c>
      <c r="Q113" s="432">
        <f t="shared" si="85"/>
        <v>0</v>
      </c>
      <c r="R113" s="441">
        <f t="shared" si="86"/>
        <v>0</v>
      </c>
      <c r="S113" s="437">
        <f t="shared" si="87"/>
        <v>0</v>
      </c>
      <c r="T113" s="442">
        <f t="shared" si="88"/>
        <v>0</v>
      </c>
      <c r="U113" s="443" t="s">
        <v>488</v>
      </c>
      <c r="V113" s="401">
        <f t="shared" si="59"/>
        <v>6.6781059999999988</v>
      </c>
      <c r="W113" s="301">
        <f t="shared" si="60"/>
        <v>0</v>
      </c>
      <c r="X113" s="444" t="s">
        <v>35</v>
      </c>
      <c r="Y113" s="448"/>
      <c r="Z113" s="445">
        <v>105</v>
      </c>
    </row>
    <row r="114" spans="1:26" s="1" customFormat="1" ht="10.5" customHeight="1">
      <c r="A114" s="287" t="s">
        <v>489</v>
      </c>
      <c r="B114" s="446"/>
      <c r="C114" s="432">
        <v>3</v>
      </c>
      <c r="D114" s="431">
        <f t="shared" si="89"/>
        <v>0.11811023622047245</v>
      </c>
      <c r="E114" s="432"/>
      <c r="F114" s="431">
        <f t="shared" si="75"/>
        <v>0</v>
      </c>
      <c r="G114" s="432">
        <f t="shared" si="76"/>
        <v>0</v>
      </c>
      <c r="H114" s="433">
        <f t="shared" si="77"/>
        <v>0</v>
      </c>
      <c r="I114" s="434" t="str">
        <f t="shared" si="78"/>
        <v/>
      </c>
      <c r="J114" s="435">
        <f t="shared" si="79"/>
        <v>0</v>
      </c>
      <c r="K114" s="435"/>
      <c r="L114" s="432">
        <f t="shared" si="80"/>
        <v>0</v>
      </c>
      <c r="M114" s="437">
        <f t="shared" si="81"/>
        <v>0</v>
      </c>
      <c r="N114" s="438">
        <f t="shared" si="82"/>
        <v>0</v>
      </c>
      <c r="O114" s="439">
        <f t="shared" si="83"/>
        <v>0</v>
      </c>
      <c r="P114" s="440">
        <f t="shared" si="84"/>
        <v>0</v>
      </c>
      <c r="Q114" s="432">
        <f t="shared" si="85"/>
        <v>0</v>
      </c>
      <c r="R114" s="441">
        <f t="shared" si="86"/>
        <v>0</v>
      </c>
      <c r="S114" s="437">
        <f t="shared" si="87"/>
        <v>0</v>
      </c>
      <c r="T114" s="442">
        <f t="shared" si="88"/>
        <v>0</v>
      </c>
      <c r="U114" s="442"/>
      <c r="V114" s="401">
        <f t="shared" si="59"/>
        <v>0</v>
      </c>
      <c r="W114" s="301">
        <f t="shared" si="60"/>
        <v>0</v>
      </c>
      <c r="X114" s="289" t="s">
        <v>39</v>
      </c>
      <c r="Y114" s="448"/>
      <c r="Z114" s="445">
        <v>106</v>
      </c>
    </row>
    <row r="115" spans="1:26" s="1" customFormat="1" ht="10.5" customHeight="1">
      <c r="A115" s="286" t="s">
        <v>490</v>
      </c>
      <c r="B115" s="429"/>
      <c r="C115" s="430">
        <v>2.9</v>
      </c>
      <c r="D115" s="431">
        <f>C115/25.4</f>
        <v>0.1141732283464567</v>
      </c>
      <c r="E115" s="430"/>
      <c r="F115" s="431">
        <f t="shared" si="75"/>
        <v>0</v>
      </c>
      <c r="G115" s="432">
        <f t="shared" ref="G115:G140" si="90">IF(T115=0,0,(0.87+1.12*T115)*E115/(1+T115))</f>
        <v>0</v>
      </c>
      <c r="H115" s="433">
        <f t="shared" si="77"/>
        <v>0</v>
      </c>
      <c r="I115" s="434" t="str">
        <f t="shared" ref="I115:I140" si="91">IF(G115=0,"","c")</f>
        <v/>
      </c>
      <c r="J115" s="435">
        <f t="shared" ref="J115:J140" si="92">IF(T115=0,0,C115*SQRT((1+T115)*(1-2*T115)/(1-T115)))</f>
        <v>0</v>
      </c>
      <c r="K115" s="436">
        <v>1.7</v>
      </c>
      <c r="L115" s="432">
        <f t="shared" si="80"/>
        <v>0.49299999999999999</v>
      </c>
      <c r="M115" s="437">
        <f t="shared" si="81"/>
        <v>0</v>
      </c>
      <c r="N115" s="438">
        <f t="shared" si="82"/>
        <v>0</v>
      </c>
      <c r="O115" s="439">
        <f t="shared" si="83"/>
        <v>0</v>
      </c>
      <c r="P115" s="440">
        <f t="shared" si="84"/>
        <v>0</v>
      </c>
      <c r="Q115" s="432">
        <f t="shared" si="85"/>
        <v>0</v>
      </c>
      <c r="R115" s="441">
        <f t="shared" si="86"/>
        <v>0</v>
      </c>
      <c r="S115" s="437">
        <f t="shared" si="87"/>
        <v>0</v>
      </c>
      <c r="T115" s="442">
        <f t="shared" si="88"/>
        <v>0</v>
      </c>
      <c r="U115" s="443" t="s">
        <v>491</v>
      </c>
      <c r="V115" s="401">
        <f t="shared" si="59"/>
        <v>14.297000000000001</v>
      </c>
      <c r="W115" s="301">
        <f t="shared" si="60"/>
        <v>0</v>
      </c>
      <c r="X115" s="444"/>
      <c r="Y115" s="448"/>
      <c r="Z115" s="445">
        <v>107</v>
      </c>
    </row>
    <row r="116" spans="1:26" s="1" customFormat="1" ht="10.5" customHeight="1">
      <c r="A116" s="286" t="s">
        <v>492</v>
      </c>
      <c r="B116" s="429"/>
      <c r="C116" s="430">
        <v>2.54</v>
      </c>
      <c r="D116" s="431">
        <f>C116/25.4</f>
        <v>0.1</v>
      </c>
      <c r="E116" s="430"/>
      <c r="F116" s="431">
        <f t="shared" si="75"/>
        <v>0</v>
      </c>
      <c r="G116" s="432">
        <f>IF(T116=0,0,(0.87+1.12*T116)*E116/(1+T116))</f>
        <v>0</v>
      </c>
      <c r="H116" s="433">
        <f t="shared" si="77"/>
        <v>0</v>
      </c>
      <c r="I116" s="434" t="str">
        <f>IF(G116=0,"","c")</f>
        <v/>
      </c>
      <c r="J116" s="435">
        <f>IF(T116=0,0,C116*SQRT((1+T116)*(1-2*T116)/(1-T116)))</f>
        <v>0</v>
      </c>
      <c r="K116" s="436">
        <v>1.18</v>
      </c>
      <c r="L116" s="432">
        <f t="shared" si="80"/>
        <v>0.29971999999999999</v>
      </c>
      <c r="M116" s="437">
        <f t="shared" si="81"/>
        <v>0</v>
      </c>
      <c r="N116" s="438">
        <f t="shared" si="82"/>
        <v>0</v>
      </c>
      <c r="O116" s="439">
        <f t="shared" si="83"/>
        <v>0</v>
      </c>
      <c r="P116" s="440">
        <f t="shared" si="84"/>
        <v>0</v>
      </c>
      <c r="Q116" s="432">
        <f t="shared" si="85"/>
        <v>0</v>
      </c>
      <c r="R116" s="441">
        <f t="shared" si="86"/>
        <v>0</v>
      </c>
      <c r="S116" s="437">
        <f t="shared" si="87"/>
        <v>0</v>
      </c>
      <c r="T116" s="442">
        <f t="shared" si="88"/>
        <v>0</v>
      </c>
      <c r="U116" s="443"/>
      <c r="V116" s="401">
        <f t="shared" si="59"/>
        <v>7.6128879999999999</v>
      </c>
      <c r="W116" s="301">
        <f t="shared" si="60"/>
        <v>0</v>
      </c>
      <c r="X116" s="444"/>
      <c r="Y116" s="448"/>
      <c r="Z116" s="445">
        <v>108</v>
      </c>
    </row>
    <row r="117" spans="1:26" s="1" customFormat="1" ht="10.5" customHeight="1">
      <c r="A117" s="287" t="s">
        <v>493</v>
      </c>
      <c r="B117" s="446"/>
      <c r="C117" s="432">
        <v>2.6589999999999998</v>
      </c>
      <c r="D117" s="431">
        <f t="shared" si="89"/>
        <v>0.10468503937007874</v>
      </c>
      <c r="E117" s="432">
        <v>1.1020000000000001</v>
      </c>
      <c r="F117" s="431">
        <f t="shared" si="75"/>
        <v>4.3385826771653549E-2</v>
      </c>
      <c r="G117" s="432">
        <f>IF(T117=0,0,(0.87+1.12*T117)*E117/(1+T117))</f>
        <v>1.0369340965841178</v>
      </c>
      <c r="H117" s="433">
        <f t="shared" si="77"/>
        <v>4.0824177030870781E-2</v>
      </c>
      <c r="I117" s="434" t="str">
        <f>IF(G117=0,"","c")</f>
        <v>c</v>
      </c>
      <c r="J117" s="435">
        <f>IF(T117=0,0,C117*SQRT((1+T117)*(1-2*T117)/(1-T117)))</f>
        <v>1.8415662797373726</v>
      </c>
      <c r="K117" s="435">
        <v>3.677</v>
      </c>
      <c r="L117" s="432">
        <f t="shared" si="80"/>
        <v>0.97771429999999993</v>
      </c>
      <c r="M117" s="437">
        <f t="shared" si="81"/>
        <v>0.40520539999999999</v>
      </c>
      <c r="N117" s="438">
        <f t="shared" si="82"/>
        <v>12.47005411552195</v>
      </c>
      <c r="O117" s="439">
        <f t="shared" si="83"/>
        <v>4.4653635080000011</v>
      </c>
      <c r="P117" s="440">
        <f t="shared" si="84"/>
        <v>20.04360522633333</v>
      </c>
      <c r="Q117" s="432">
        <f t="shared" si="85"/>
        <v>1.808630351429994</v>
      </c>
      <c r="R117" s="441">
        <f t="shared" si="86"/>
        <v>0.64764690641430089</v>
      </c>
      <c r="S117" s="437">
        <f t="shared" si="87"/>
        <v>2.9070822330517174</v>
      </c>
      <c r="T117" s="442">
        <f t="shared" si="88"/>
        <v>0.39630895594289289</v>
      </c>
      <c r="U117" s="442"/>
      <c r="V117" s="401">
        <f t="shared" si="59"/>
        <v>17.06669622099999</v>
      </c>
      <c r="W117" s="301">
        <f t="shared" si="60"/>
        <v>4.4653635080000003</v>
      </c>
      <c r="X117" s="289" t="s">
        <v>37</v>
      </c>
      <c r="Y117" s="448"/>
      <c r="Z117" s="445">
        <v>109</v>
      </c>
    </row>
    <row r="118" spans="1:26" s="1" customFormat="1" ht="10.5" customHeight="1">
      <c r="A118" s="287" t="s">
        <v>494</v>
      </c>
      <c r="B118" s="446">
        <v>20</v>
      </c>
      <c r="C118" s="432">
        <v>1.68</v>
      </c>
      <c r="D118" s="431">
        <f t="shared" si="89"/>
        <v>6.6141732283464566E-2</v>
      </c>
      <c r="E118" s="432"/>
      <c r="F118" s="431">
        <f t="shared" si="75"/>
        <v>0</v>
      </c>
      <c r="G118" s="432">
        <f>IF(T118=0,0,(0.87+1.12*T118)*E118/(1+T118))</f>
        <v>0</v>
      </c>
      <c r="H118" s="433">
        <f t="shared" si="77"/>
        <v>0</v>
      </c>
      <c r="I118" s="434" t="str">
        <f>IF(G118=0,"","c")</f>
        <v/>
      </c>
      <c r="J118" s="435">
        <f>IF(T118=0,0,C118*SQRT((1+T118)*(1-2*T118)/(1-T118)))</f>
        <v>0</v>
      </c>
      <c r="K118" s="435"/>
      <c r="L118" s="432">
        <f t="shared" si="80"/>
        <v>0</v>
      </c>
      <c r="M118" s="437">
        <f t="shared" si="81"/>
        <v>0</v>
      </c>
      <c r="N118" s="438">
        <f t="shared" si="82"/>
        <v>0</v>
      </c>
      <c r="O118" s="439">
        <f t="shared" si="83"/>
        <v>0</v>
      </c>
      <c r="P118" s="440">
        <f t="shared" si="84"/>
        <v>0</v>
      </c>
      <c r="Q118" s="432">
        <f t="shared" si="85"/>
        <v>0</v>
      </c>
      <c r="R118" s="441">
        <f t="shared" si="86"/>
        <v>0</v>
      </c>
      <c r="S118" s="437">
        <f t="shared" si="87"/>
        <v>0</v>
      </c>
      <c r="T118" s="442">
        <f t="shared" si="88"/>
        <v>0</v>
      </c>
      <c r="U118" s="442"/>
      <c r="V118" s="401">
        <f t="shared" si="59"/>
        <v>0</v>
      </c>
      <c r="W118" s="301">
        <f t="shared" si="60"/>
        <v>0</v>
      </c>
      <c r="X118" s="289" t="s">
        <v>145</v>
      </c>
      <c r="Y118" s="448"/>
      <c r="Z118" s="445">
        <v>110</v>
      </c>
    </row>
    <row r="119" spans="1:26" s="1" customFormat="1" ht="10.5" customHeight="1">
      <c r="A119" s="286" t="s">
        <v>495</v>
      </c>
      <c r="B119" s="429"/>
      <c r="C119" s="430">
        <v>2.6</v>
      </c>
      <c r="D119" s="431">
        <f>C119/25.4</f>
        <v>0.10236220472440946</v>
      </c>
      <c r="E119" s="430">
        <v>1.1000000000000001</v>
      </c>
      <c r="F119" s="431">
        <f t="shared" si="75"/>
        <v>4.3307086614173235E-2</v>
      </c>
      <c r="G119" s="432">
        <f t="shared" si="90"/>
        <v>1.0342992227979277</v>
      </c>
      <c r="H119" s="433">
        <f t="shared" si="77"/>
        <v>4.0720441842438101E-2</v>
      </c>
      <c r="I119" s="434" t="str">
        <f t="shared" si="91"/>
        <v>c</v>
      </c>
      <c r="J119" s="435">
        <f t="shared" si="92"/>
        <v>1.8347201961602206</v>
      </c>
      <c r="K119" s="436">
        <v>1.1200000000000001</v>
      </c>
      <c r="L119" s="432">
        <f t="shared" si="80"/>
        <v>0.29120000000000001</v>
      </c>
      <c r="M119" s="437">
        <f t="shared" si="81"/>
        <v>0.12320000000000002</v>
      </c>
      <c r="N119" s="438">
        <f t="shared" ref="N119:N140" si="93">IF(T119=0,0,C119*C119*K119*(1+T119)*(1-2*T119)/(1-T119))</f>
        <v>3.7701419819819826</v>
      </c>
      <c r="O119" s="439">
        <f t="shared" si="83"/>
        <v>1.3552000000000004</v>
      </c>
      <c r="P119" s="440">
        <f t="shared" ref="P119:P140" si="94">IF(T119=0,0,N119/(3*(1-2*T119)))</f>
        <v>5.7642666666666678</v>
      </c>
      <c r="Q119" s="432">
        <f t="shared" si="85"/>
        <v>0.54681344239921426</v>
      </c>
      <c r="R119" s="441">
        <f t="shared" si="86"/>
        <v>0.19655535008520983</v>
      </c>
      <c r="S119" s="437">
        <f t="shared" si="87"/>
        <v>0.83603708135417054</v>
      </c>
      <c r="T119" s="442">
        <f t="shared" ref="T119:T140" si="95">IF(E119&gt;0,(1-2*((E119/C119)^2))/(2-2*((E119/C119)^2)),0)</f>
        <v>0.39099099099099099</v>
      </c>
      <c r="U119" s="443" t="s">
        <v>496</v>
      </c>
      <c r="V119" s="401">
        <f t="shared" si="59"/>
        <v>4.8608000000000002</v>
      </c>
      <c r="W119" s="301">
        <f t="shared" si="60"/>
        <v>1.3552000000000004</v>
      </c>
      <c r="X119" s="444"/>
      <c r="Y119" s="448"/>
      <c r="Z119" s="445">
        <v>111</v>
      </c>
    </row>
    <row r="120" spans="1:26" s="1" customFormat="1" ht="10.5" customHeight="1">
      <c r="A120" s="286" t="s">
        <v>497</v>
      </c>
      <c r="B120" s="429"/>
      <c r="C120" s="430">
        <v>2.77</v>
      </c>
      <c r="D120" s="431">
        <f>C120/25.4</f>
        <v>0.10905511811023623</v>
      </c>
      <c r="E120" s="430"/>
      <c r="F120" s="431">
        <f t="shared" si="75"/>
        <v>0</v>
      </c>
      <c r="G120" s="432">
        <f t="shared" si="90"/>
        <v>0</v>
      </c>
      <c r="H120" s="433">
        <f t="shared" si="77"/>
        <v>0</v>
      </c>
      <c r="I120" s="431" t="str">
        <f t="shared" si="91"/>
        <v/>
      </c>
      <c r="J120" s="435">
        <f t="shared" si="92"/>
        <v>0</v>
      </c>
      <c r="K120" s="436">
        <v>1.1399999999999999</v>
      </c>
      <c r="L120" s="432">
        <f t="shared" si="80"/>
        <v>0.31578000000000001</v>
      </c>
      <c r="M120" s="437">
        <f t="shared" si="81"/>
        <v>0</v>
      </c>
      <c r="N120" s="438">
        <f t="shared" si="93"/>
        <v>0</v>
      </c>
      <c r="O120" s="439">
        <f t="shared" si="83"/>
        <v>0</v>
      </c>
      <c r="P120" s="440">
        <f t="shared" si="94"/>
        <v>0</v>
      </c>
      <c r="Q120" s="432">
        <f t="shared" si="85"/>
        <v>0</v>
      </c>
      <c r="R120" s="441">
        <f t="shared" si="86"/>
        <v>0</v>
      </c>
      <c r="S120" s="437">
        <f t="shared" si="87"/>
        <v>0</v>
      </c>
      <c r="T120" s="442">
        <f t="shared" si="95"/>
        <v>0</v>
      </c>
      <c r="U120" s="443" t="s">
        <v>498</v>
      </c>
      <c r="V120" s="401">
        <f t="shared" si="59"/>
        <v>8.7471059999999987</v>
      </c>
      <c r="W120" s="301">
        <f t="shared" si="60"/>
        <v>0</v>
      </c>
      <c r="X120" s="444" t="s">
        <v>35</v>
      </c>
      <c r="Y120" s="448"/>
      <c r="Z120" s="445">
        <v>112</v>
      </c>
    </row>
    <row r="121" spans="1:26" s="1" customFormat="1" ht="10.5" customHeight="1">
      <c r="A121" s="287" t="s">
        <v>499</v>
      </c>
      <c r="B121" s="446"/>
      <c r="C121" s="432">
        <v>2.5819999999999999</v>
      </c>
      <c r="D121" s="431">
        <f t="shared" si="89"/>
        <v>0.10165354330708662</v>
      </c>
      <c r="E121" s="432">
        <v>1.07</v>
      </c>
      <c r="F121" s="431">
        <f t="shared" si="75"/>
        <v>4.2125984251968507E-2</v>
      </c>
      <c r="G121" s="432">
        <f>IF(T121=0,0,(0.87+1.12*T121)*E121/(1+T121))</f>
        <v>1.0068263125907393</v>
      </c>
      <c r="H121" s="433">
        <f t="shared" si="77"/>
        <v>3.963883120435982E-2</v>
      </c>
      <c r="I121" s="434" t="str">
        <f>IF(G121=0,"","c")</f>
        <v>c</v>
      </c>
      <c r="J121" s="435">
        <f>IF(T121=0,0,C121*SQRT((1+T121)*(1-2*T121)/(1-T121)))</f>
        <v>1.7881038546014449</v>
      </c>
      <c r="K121" s="435">
        <v>1.1459999999999999</v>
      </c>
      <c r="L121" s="432">
        <f t="shared" si="80"/>
        <v>0.29589719999999997</v>
      </c>
      <c r="M121" s="437">
        <f t="shared" si="81"/>
        <v>0.12262199999999998</v>
      </c>
      <c r="N121" s="438">
        <f>IF(T121=0,0,C121*C121*K121*(1+T121)*(1-2*T121)/(1-T121))</f>
        <v>3.6641234424872646</v>
      </c>
      <c r="O121" s="439">
        <f t="shared" si="83"/>
        <v>1.3120554</v>
      </c>
      <c r="P121" s="440">
        <f>IF(T121=0,0,N121/(3*(1-2*T121)))</f>
        <v>5.8906585040000001</v>
      </c>
      <c r="Q121" s="432">
        <f t="shared" si="85"/>
        <v>0.53143673700819671</v>
      </c>
      <c r="R121" s="441">
        <f t="shared" si="86"/>
        <v>0.1902977482867399</v>
      </c>
      <c r="S121" s="437">
        <f t="shared" si="87"/>
        <v>0.85436868689945245</v>
      </c>
      <c r="T121" s="442">
        <f>IF(E121&gt;0,(1-2*((E121/C121)^2))/(2-2*((E121/C121)^2)),0)</f>
        <v>0.39632954617894378</v>
      </c>
      <c r="U121" s="442"/>
      <c r="V121" s="401">
        <f t="shared" si="59"/>
        <v>5.0159549039999982</v>
      </c>
      <c r="W121" s="301">
        <f t="shared" si="60"/>
        <v>1.3120554</v>
      </c>
      <c r="X121" s="289" t="s">
        <v>37</v>
      </c>
      <c r="Y121" s="448"/>
      <c r="Z121" s="445">
        <v>113</v>
      </c>
    </row>
    <row r="122" spans="1:26" s="1" customFormat="1" ht="10.5" customHeight="1">
      <c r="A122" s="287" t="s">
        <v>500</v>
      </c>
      <c r="B122" s="446"/>
      <c r="C122" s="432">
        <v>2.2000000000000002</v>
      </c>
      <c r="D122" s="431">
        <f t="shared" si="89"/>
        <v>8.6614173228346469E-2</v>
      </c>
      <c r="E122" s="432"/>
      <c r="F122" s="431">
        <f t="shared" si="75"/>
        <v>0</v>
      </c>
      <c r="G122" s="432">
        <f>IF(T122=0,0,(0.87+1.12*T122)*E122/(1+T122))</f>
        <v>0</v>
      </c>
      <c r="H122" s="433">
        <f t="shared" si="77"/>
        <v>0</v>
      </c>
      <c r="I122" s="431" t="str">
        <f>IF(G122=0,"","c")</f>
        <v/>
      </c>
      <c r="J122" s="435">
        <f>IF(T122=0,0,C122*SQRT((1+T122)*(1-2*T122)/(1-T122)))</f>
        <v>0</v>
      </c>
      <c r="K122" s="435">
        <v>0.83</v>
      </c>
      <c r="L122" s="432">
        <f t="shared" si="80"/>
        <v>0.18260000000000001</v>
      </c>
      <c r="M122" s="437">
        <f t="shared" si="81"/>
        <v>0</v>
      </c>
      <c r="N122" s="438">
        <f>IF(T122=0,0,C122*C122*K122*(1+T122)*(1-2*T122)/(1-T122))</f>
        <v>0</v>
      </c>
      <c r="O122" s="439">
        <f t="shared" si="83"/>
        <v>0</v>
      </c>
      <c r="P122" s="440">
        <f>IF(T122=0,0,N122/(3*(1-2*T122)))</f>
        <v>0</v>
      </c>
      <c r="Q122" s="432">
        <f t="shared" si="85"/>
        <v>0</v>
      </c>
      <c r="R122" s="441">
        <f t="shared" si="86"/>
        <v>0</v>
      </c>
      <c r="S122" s="437">
        <f t="shared" si="87"/>
        <v>0</v>
      </c>
      <c r="T122" s="442">
        <f>IF(E122&gt;0,(1-2*((E122/C122)^2))/(2-2*((E122/C122)^2)),0)</f>
        <v>0</v>
      </c>
      <c r="U122" s="442"/>
      <c r="V122" s="401">
        <f t="shared" si="59"/>
        <v>4.0172000000000008</v>
      </c>
      <c r="W122" s="301">
        <f t="shared" si="60"/>
        <v>0</v>
      </c>
      <c r="X122" s="289" t="s">
        <v>75</v>
      </c>
      <c r="Y122" s="448"/>
      <c r="Z122" s="445">
        <v>114</v>
      </c>
    </row>
    <row r="123" spans="1:26" s="1" customFormat="1" ht="10.5" customHeight="1">
      <c r="A123" s="286" t="s">
        <v>501</v>
      </c>
      <c r="B123" s="429"/>
      <c r="C123" s="430">
        <v>2.15</v>
      </c>
      <c r="D123" s="431">
        <f>C123/25.4</f>
        <v>8.4645669291338585E-2</v>
      </c>
      <c r="E123" s="430"/>
      <c r="F123" s="431">
        <f t="shared" si="75"/>
        <v>0</v>
      </c>
      <c r="G123" s="432">
        <f t="shared" si="90"/>
        <v>0</v>
      </c>
      <c r="H123" s="433">
        <f t="shared" si="77"/>
        <v>0</v>
      </c>
      <c r="I123" s="434" t="str">
        <f t="shared" si="91"/>
        <v/>
      </c>
      <c r="J123" s="435">
        <f t="shared" si="92"/>
        <v>0</v>
      </c>
      <c r="K123" s="436">
        <v>1.4</v>
      </c>
      <c r="L123" s="432">
        <f t="shared" si="80"/>
        <v>0.30099999999999999</v>
      </c>
      <c r="M123" s="437">
        <f t="shared" si="81"/>
        <v>0</v>
      </c>
      <c r="N123" s="438">
        <f t="shared" si="93"/>
        <v>0</v>
      </c>
      <c r="O123" s="439">
        <f t="shared" si="83"/>
        <v>0</v>
      </c>
      <c r="P123" s="440">
        <f t="shared" si="94"/>
        <v>0</v>
      </c>
      <c r="Q123" s="432">
        <f t="shared" si="85"/>
        <v>0</v>
      </c>
      <c r="R123" s="441">
        <f t="shared" si="86"/>
        <v>0</v>
      </c>
      <c r="S123" s="437">
        <f t="shared" si="87"/>
        <v>0</v>
      </c>
      <c r="T123" s="442">
        <f t="shared" si="95"/>
        <v>0</v>
      </c>
      <c r="U123" s="443" t="s">
        <v>502</v>
      </c>
      <c r="V123" s="401">
        <f t="shared" si="59"/>
        <v>6.4714999999999989</v>
      </c>
      <c r="W123" s="301">
        <f t="shared" si="60"/>
        <v>0</v>
      </c>
      <c r="X123" s="444" t="s">
        <v>503</v>
      </c>
      <c r="Y123" s="448"/>
      <c r="Z123" s="445">
        <v>115</v>
      </c>
    </row>
    <row r="124" spans="1:26" s="1" customFormat="1" ht="10.5" customHeight="1">
      <c r="A124" s="286" t="s">
        <v>501</v>
      </c>
      <c r="B124" s="429"/>
      <c r="C124" s="430">
        <v>2.2000000000000002</v>
      </c>
      <c r="D124" s="431">
        <f>C124/25.4</f>
        <v>8.6614173228346469E-2</v>
      </c>
      <c r="E124" s="430"/>
      <c r="F124" s="431">
        <f t="shared" si="75"/>
        <v>0</v>
      </c>
      <c r="G124" s="432">
        <f t="shared" si="90"/>
        <v>0</v>
      </c>
      <c r="H124" s="433">
        <f t="shared" si="77"/>
        <v>0</v>
      </c>
      <c r="I124" s="434" t="str">
        <f t="shared" si="91"/>
        <v/>
      </c>
      <c r="J124" s="435">
        <f t="shared" si="92"/>
        <v>0</v>
      </c>
      <c r="K124" s="436">
        <v>1.18</v>
      </c>
      <c r="L124" s="432">
        <f t="shared" si="80"/>
        <v>0.2596</v>
      </c>
      <c r="M124" s="437">
        <f t="shared" si="81"/>
        <v>0</v>
      </c>
      <c r="N124" s="438">
        <f t="shared" si="93"/>
        <v>0</v>
      </c>
      <c r="O124" s="439">
        <f t="shared" si="83"/>
        <v>0</v>
      </c>
      <c r="P124" s="440">
        <f t="shared" si="94"/>
        <v>0</v>
      </c>
      <c r="Q124" s="432">
        <f t="shared" si="85"/>
        <v>0</v>
      </c>
      <c r="R124" s="441">
        <f t="shared" si="86"/>
        <v>0</v>
      </c>
      <c r="S124" s="437">
        <f t="shared" si="87"/>
        <v>0</v>
      </c>
      <c r="T124" s="442">
        <f t="shared" si="95"/>
        <v>0</v>
      </c>
      <c r="U124" s="443"/>
      <c r="V124" s="401">
        <f t="shared" si="59"/>
        <v>5.7112000000000007</v>
      </c>
      <c r="W124" s="301">
        <f t="shared" si="60"/>
        <v>0</v>
      </c>
      <c r="X124" s="444" t="s">
        <v>503</v>
      </c>
      <c r="Y124" s="448"/>
      <c r="Z124" s="445">
        <v>116</v>
      </c>
    </row>
    <row r="125" spans="1:26" s="1" customFormat="1" ht="10.5" customHeight="1">
      <c r="A125" s="286" t="s">
        <v>504</v>
      </c>
      <c r="B125" s="429"/>
      <c r="C125" s="430">
        <v>2.1</v>
      </c>
      <c r="D125" s="431">
        <f>C125/25.4</f>
        <v>8.2677165354330714E-2</v>
      </c>
      <c r="E125" s="430"/>
      <c r="F125" s="431">
        <f t="shared" si="75"/>
        <v>0</v>
      </c>
      <c r="G125" s="432">
        <f t="shared" si="90"/>
        <v>0</v>
      </c>
      <c r="H125" s="433">
        <f t="shared" si="77"/>
        <v>0</v>
      </c>
      <c r="I125" s="434" t="str">
        <f t="shared" si="91"/>
        <v/>
      </c>
      <c r="J125" s="435">
        <f t="shared" si="92"/>
        <v>0</v>
      </c>
      <c r="K125" s="436">
        <v>1.36</v>
      </c>
      <c r="L125" s="432">
        <f t="shared" si="80"/>
        <v>0.28560000000000002</v>
      </c>
      <c r="M125" s="437">
        <f t="shared" si="81"/>
        <v>0</v>
      </c>
      <c r="N125" s="438">
        <f>IF(T125=0,0,C125*C125*K125*(1+T125)*(1-2*T125)/(1-T125))</f>
        <v>0</v>
      </c>
      <c r="O125" s="439">
        <f t="shared" si="83"/>
        <v>0</v>
      </c>
      <c r="P125" s="440">
        <f>IF(T125=0,0,N125/(3*(1-2*T125)))</f>
        <v>0</v>
      </c>
      <c r="Q125" s="432">
        <f t="shared" si="85"/>
        <v>0</v>
      </c>
      <c r="R125" s="441">
        <f t="shared" si="86"/>
        <v>0</v>
      </c>
      <c r="S125" s="437">
        <f t="shared" si="87"/>
        <v>0</v>
      </c>
      <c r="T125" s="442">
        <f>IF(E125&gt;0,(1-2*((E125/C125)^2))/(2-2*((E125/C125)^2)),0)</f>
        <v>0</v>
      </c>
      <c r="U125" s="443"/>
      <c r="V125" s="401">
        <f t="shared" si="59"/>
        <v>5.9976000000000003</v>
      </c>
      <c r="W125" s="301">
        <f t="shared" si="60"/>
        <v>0</v>
      </c>
      <c r="X125" s="444" t="s">
        <v>503</v>
      </c>
      <c r="Y125" s="448"/>
      <c r="Z125" s="445">
        <v>117</v>
      </c>
    </row>
    <row r="126" spans="1:26" s="1" customFormat="1" ht="10.5" customHeight="1">
      <c r="A126" s="287" t="s">
        <v>505</v>
      </c>
      <c r="B126" s="446">
        <v>20</v>
      </c>
      <c r="C126" s="432">
        <v>1.42</v>
      </c>
      <c r="D126" s="431">
        <f t="shared" si="89"/>
        <v>5.5905511811023621E-2</v>
      </c>
      <c r="E126" s="432"/>
      <c r="F126" s="431">
        <f t="shared" si="75"/>
        <v>0</v>
      </c>
      <c r="G126" s="432">
        <f t="shared" ref="G126:G139" si="96">IF(T126=0,0,(0.87+1.12*T126)*E126/(1+T126))</f>
        <v>0</v>
      </c>
      <c r="H126" s="433">
        <f t="shared" ref="H126:H139" si="97">G126/25.4</f>
        <v>0</v>
      </c>
      <c r="I126" s="434" t="str">
        <f t="shared" ref="I126:I139" si="98">IF(G126=0,"","c")</f>
        <v/>
      </c>
      <c r="J126" s="435">
        <f t="shared" ref="J126:J139" si="99">IF(T126=0,0,C126*SQRT((1+T126)*(1-2*T126)/(1-T126)))</f>
        <v>0</v>
      </c>
      <c r="K126" s="435">
        <v>1.34</v>
      </c>
      <c r="L126" s="432">
        <f t="shared" ref="L126:L139" si="100">C126*K126/10</f>
        <v>0.19028</v>
      </c>
      <c r="M126" s="437">
        <f t="shared" si="81"/>
        <v>0</v>
      </c>
      <c r="N126" s="438">
        <f>IF(T126=0,0,C126*C126*K126*(1+T126)*(1-2*T126)/(1-T126))</f>
        <v>0</v>
      </c>
      <c r="O126" s="439">
        <f t="shared" ref="O126:O139" si="101">E126*E126*K126</f>
        <v>0</v>
      </c>
      <c r="P126" s="440">
        <f>IF(T126=0,0,N126/(3*(1-2*T126)))</f>
        <v>0</v>
      </c>
      <c r="Q126" s="432">
        <f t="shared" ref="Q126:S139" si="102">N126/6.89475</f>
        <v>0</v>
      </c>
      <c r="R126" s="441">
        <f t="shared" si="102"/>
        <v>0</v>
      </c>
      <c r="S126" s="437">
        <f t="shared" si="102"/>
        <v>0</v>
      </c>
      <c r="T126" s="442">
        <f>IF(E126&gt;0,(1-2*((E126/C126)^2))/(2-2*((E126/C126)^2)),0)</f>
        <v>0</v>
      </c>
      <c r="U126" s="442"/>
      <c r="V126" s="401">
        <f t="shared" si="59"/>
        <v>2.7019760000000002</v>
      </c>
      <c r="W126" s="301">
        <f t="shared" si="60"/>
        <v>0</v>
      </c>
      <c r="X126" s="289" t="s">
        <v>32</v>
      </c>
      <c r="Y126" s="450"/>
      <c r="Z126" s="445">
        <v>118</v>
      </c>
    </row>
    <row r="127" spans="1:26" s="1" customFormat="1" ht="10.5" customHeight="1">
      <c r="A127" s="287" t="s">
        <v>506</v>
      </c>
      <c r="B127" s="446">
        <v>20</v>
      </c>
      <c r="C127" s="432">
        <v>2.76</v>
      </c>
      <c r="D127" s="431">
        <f t="shared" si="89"/>
        <v>0.10866141732283464</v>
      </c>
      <c r="E127" s="432"/>
      <c r="F127" s="431">
        <f t="shared" si="75"/>
        <v>0</v>
      </c>
      <c r="G127" s="432">
        <f t="shared" si="96"/>
        <v>0</v>
      </c>
      <c r="H127" s="433">
        <f t="shared" si="97"/>
        <v>0</v>
      </c>
      <c r="I127" s="434" t="str">
        <f t="shared" si="98"/>
        <v/>
      </c>
      <c r="J127" s="435">
        <f t="shared" si="99"/>
        <v>0</v>
      </c>
      <c r="K127" s="435">
        <v>1.27</v>
      </c>
      <c r="L127" s="432">
        <f t="shared" si="100"/>
        <v>0.35052</v>
      </c>
      <c r="M127" s="437">
        <f t="shared" si="81"/>
        <v>0</v>
      </c>
      <c r="N127" s="438">
        <f t="shared" ref="N127:N139" si="103">IF(T127=0,0,C127*C127*K127*(1+T127)*(1-2*T127)/(1-T127))</f>
        <v>0</v>
      </c>
      <c r="O127" s="439">
        <f t="shared" si="101"/>
        <v>0</v>
      </c>
      <c r="P127" s="440">
        <f t="shared" ref="P127:P139" si="104">IF(T127=0,0,N127/(3*(1-2*T127)))</f>
        <v>0</v>
      </c>
      <c r="Q127" s="432">
        <f t="shared" si="102"/>
        <v>0</v>
      </c>
      <c r="R127" s="441">
        <f t="shared" si="102"/>
        <v>0</v>
      </c>
      <c r="S127" s="437">
        <f t="shared" si="102"/>
        <v>0</v>
      </c>
      <c r="T127" s="442">
        <f t="shared" ref="T127:T139" si="105">IF(E127&gt;0,(1-2*((E127/C127)^2))/(2-2*((E127/C127)^2)),0)</f>
        <v>0</v>
      </c>
      <c r="U127" s="442"/>
      <c r="V127" s="401">
        <f t="shared" si="59"/>
        <v>9.674351999999999</v>
      </c>
      <c r="W127" s="301">
        <f t="shared" si="60"/>
        <v>0</v>
      </c>
      <c r="X127" s="289" t="s">
        <v>32</v>
      </c>
      <c r="Y127" s="450"/>
      <c r="Z127" s="445">
        <v>119</v>
      </c>
    </row>
    <row r="128" spans="1:26" s="1" customFormat="1" ht="10.5" customHeight="1">
      <c r="A128" s="287" t="s">
        <v>507</v>
      </c>
      <c r="B128" s="446">
        <v>20</v>
      </c>
      <c r="C128" s="432">
        <v>2.73</v>
      </c>
      <c r="D128" s="431">
        <f t="shared" si="89"/>
        <v>0.10748031496062993</v>
      </c>
      <c r="E128" s="432">
        <v>1.43</v>
      </c>
      <c r="F128" s="431">
        <f t="shared" si="75"/>
        <v>5.62992125984252E-2</v>
      </c>
      <c r="G128" s="432">
        <f t="shared" si="96"/>
        <v>1.3288943980929677</v>
      </c>
      <c r="H128" s="433">
        <f t="shared" si="97"/>
        <v>5.2318677090274324E-2</v>
      </c>
      <c r="I128" s="434" t="str">
        <f t="shared" si="98"/>
        <v>c</v>
      </c>
      <c r="J128" s="435">
        <f t="shared" si="99"/>
        <v>2.3154853028037126</v>
      </c>
      <c r="K128" s="435">
        <v>1.18</v>
      </c>
      <c r="L128" s="432">
        <f t="shared" si="100"/>
        <v>0.32213999999999998</v>
      </c>
      <c r="M128" s="437">
        <f t="shared" si="81"/>
        <v>0.16873999999999997</v>
      </c>
      <c r="N128" s="438">
        <f t="shared" si="103"/>
        <v>6.3265371812500018</v>
      </c>
      <c r="O128" s="439">
        <f t="shared" si="101"/>
        <v>2.4129819999999995</v>
      </c>
      <c r="P128" s="440">
        <f t="shared" si="104"/>
        <v>5.5771126666666673</v>
      </c>
      <c r="Q128" s="432">
        <f t="shared" si="102"/>
        <v>0.9175876110446356</v>
      </c>
      <c r="R128" s="441">
        <f t="shared" si="102"/>
        <v>0.34997382066064753</v>
      </c>
      <c r="S128" s="437">
        <f t="shared" si="102"/>
        <v>0.80889265987405878</v>
      </c>
      <c r="T128" s="442">
        <f t="shared" si="105"/>
        <v>0.31093749999999998</v>
      </c>
      <c r="U128" s="442"/>
      <c r="V128" s="401">
        <f t="shared" si="59"/>
        <v>3.968458</v>
      </c>
      <c r="W128" s="301">
        <f t="shared" si="60"/>
        <v>2.4129819999999995</v>
      </c>
      <c r="X128" s="289" t="s">
        <v>32</v>
      </c>
      <c r="Y128" s="450"/>
      <c r="Z128" s="445">
        <v>120</v>
      </c>
    </row>
    <row r="129" spans="1:26" s="1" customFormat="1" ht="10.5" customHeight="1">
      <c r="A129" s="287" t="s">
        <v>508</v>
      </c>
      <c r="B129" s="446">
        <v>20</v>
      </c>
      <c r="C129" s="432">
        <f>25.4*D129</f>
        <v>2.2859999999999996</v>
      </c>
      <c r="D129" s="431">
        <v>0.09</v>
      </c>
      <c r="E129" s="432"/>
      <c r="F129" s="431">
        <f t="shared" si="75"/>
        <v>0</v>
      </c>
      <c r="G129" s="432">
        <f t="shared" si="96"/>
        <v>0</v>
      </c>
      <c r="H129" s="433">
        <f t="shared" si="97"/>
        <v>0</v>
      </c>
      <c r="I129" s="431" t="str">
        <f t="shared" si="98"/>
        <v/>
      </c>
      <c r="J129" s="435">
        <f t="shared" si="99"/>
        <v>0</v>
      </c>
      <c r="K129" s="435">
        <v>1.1850000000000001</v>
      </c>
      <c r="L129" s="432">
        <f t="shared" si="100"/>
        <v>0.27089099999999994</v>
      </c>
      <c r="M129" s="437">
        <f t="shared" si="81"/>
        <v>0</v>
      </c>
      <c r="N129" s="438">
        <f t="shared" si="103"/>
        <v>0</v>
      </c>
      <c r="O129" s="439">
        <f t="shared" si="101"/>
        <v>0</v>
      </c>
      <c r="P129" s="440">
        <f t="shared" si="104"/>
        <v>0</v>
      </c>
      <c r="Q129" s="432">
        <f t="shared" si="102"/>
        <v>0</v>
      </c>
      <c r="R129" s="441">
        <f t="shared" si="102"/>
        <v>0</v>
      </c>
      <c r="S129" s="437">
        <f t="shared" si="102"/>
        <v>0</v>
      </c>
      <c r="T129" s="442">
        <f t="shared" si="105"/>
        <v>0</v>
      </c>
      <c r="U129" s="442"/>
      <c r="V129" s="401">
        <f t="shared" si="59"/>
        <v>6.192568259999998</v>
      </c>
      <c r="W129" s="301">
        <f t="shared" si="60"/>
        <v>0</v>
      </c>
      <c r="X129" s="289" t="s">
        <v>80</v>
      </c>
      <c r="Y129" s="450"/>
      <c r="Z129" s="445">
        <v>121</v>
      </c>
    </row>
    <row r="130" spans="1:26" s="1" customFormat="1" ht="10.5" customHeight="1">
      <c r="A130" s="286" t="s">
        <v>509</v>
      </c>
      <c r="B130" s="429"/>
      <c r="C130" s="430">
        <v>2.27</v>
      </c>
      <c r="D130" s="431">
        <f t="shared" ref="D130:D140" si="106">C130/25.4</f>
        <v>8.9370078740157483E-2</v>
      </c>
      <c r="E130" s="430"/>
      <c r="F130" s="431">
        <f t="shared" si="75"/>
        <v>0</v>
      </c>
      <c r="G130" s="432">
        <f t="shared" si="90"/>
        <v>0</v>
      </c>
      <c r="H130" s="433">
        <f>G130/25.4</f>
        <v>0</v>
      </c>
      <c r="I130" s="434" t="str">
        <f t="shared" si="91"/>
        <v/>
      </c>
      <c r="J130" s="435">
        <f t="shared" si="92"/>
        <v>0</v>
      </c>
      <c r="K130" s="436">
        <v>1.22</v>
      </c>
      <c r="L130" s="432">
        <f>C130*K130/10</f>
        <v>0.27694000000000002</v>
      </c>
      <c r="M130" s="437">
        <f t="shared" si="81"/>
        <v>0</v>
      </c>
      <c r="N130" s="438">
        <f t="shared" si="93"/>
        <v>0</v>
      </c>
      <c r="O130" s="439">
        <f>E130*E130*K130</f>
        <v>0</v>
      </c>
      <c r="P130" s="440">
        <f t="shared" si="94"/>
        <v>0</v>
      </c>
      <c r="Q130" s="432">
        <f t="shared" ref="Q130:S134" si="107">N130/6.89475</f>
        <v>0</v>
      </c>
      <c r="R130" s="441">
        <f t="shared" si="107"/>
        <v>0</v>
      </c>
      <c r="S130" s="437">
        <f t="shared" si="107"/>
        <v>0</v>
      </c>
      <c r="T130" s="442">
        <f t="shared" si="95"/>
        <v>0</v>
      </c>
      <c r="U130" s="443" t="s">
        <v>510</v>
      </c>
      <c r="V130" s="401">
        <f t="shared" si="59"/>
        <v>6.2865379999999993</v>
      </c>
      <c r="W130" s="301">
        <f t="shared" si="60"/>
        <v>0</v>
      </c>
      <c r="X130" s="444" t="s">
        <v>35</v>
      </c>
      <c r="Y130" s="450"/>
      <c r="Z130" s="445">
        <v>122</v>
      </c>
    </row>
    <row r="131" spans="1:26" s="1" customFormat="1" ht="10.5" customHeight="1">
      <c r="A131" s="286" t="s">
        <v>511</v>
      </c>
      <c r="B131" s="429"/>
      <c r="C131" s="430">
        <v>2.2599999999999998</v>
      </c>
      <c r="D131" s="431">
        <f t="shared" si="106"/>
        <v>8.8976377952755897E-2</v>
      </c>
      <c r="E131" s="430"/>
      <c r="F131" s="431">
        <f t="shared" si="75"/>
        <v>0</v>
      </c>
      <c r="G131" s="432">
        <f t="shared" si="90"/>
        <v>0</v>
      </c>
      <c r="H131" s="433">
        <f>G131/25.4</f>
        <v>0</v>
      </c>
      <c r="I131" s="434" t="str">
        <f t="shared" si="91"/>
        <v/>
      </c>
      <c r="J131" s="435">
        <f t="shared" si="92"/>
        <v>0</v>
      </c>
      <c r="K131" s="436">
        <v>1.2</v>
      </c>
      <c r="L131" s="432">
        <f>C131*K131/10</f>
        <v>0.2712</v>
      </c>
      <c r="M131" s="437">
        <f t="shared" ref="M131:M140" si="108">E131*K131/10</f>
        <v>0</v>
      </c>
      <c r="N131" s="438">
        <f t="shared" si="93"/>
        <v>0</v>
      </c>
      <c r="O131" s="439">
        <f>E131*E131*K131</f>
        <v>0</v>
      </c>
      <c r="P131" s="440">
        <f t="shared" si="94"/>
        <v>0</v>
      </c>
      <c r="Q131" s="432">
        <f t="shared" si="107"/>
        <v>0</v>
      </c>
      <c r="R131" s="441">
        <f t="shared" si="107"/>
        <v>0</v>
      </c>
      <c r="S131" s="437">
        <f t="shared" si="107"/>
        <v>0</v>
      </c>
      <c r="T131" s="442">
        <f t="shared" si="95"/>
        <v>0</v>
      </c>
      <c r="U131" s="443" t="s">
        <v>512</v>
      </c>
      <c r="V131" s="401">
        <f t="shared" si="59"/>
        <v>6.1291199999999986</v>
      </c>
      <c r="W131" s="301">
        <f t="shared" si="60"/>
        <v>0</v>
      </c>
      <c r="X131" s="444" t="s">
        <v>35</v>
      </c>
      <c r="Y131" s="450"/>
      <c r="Z131" s="445">
        <v>123</v>
      </c>
    </row>
    <row r="132" spans="1:26" s="1" customFormat="1" ht="10.5" customHeight="1">
      <c r="A132" s="286" t="s">
        <v>513</v>
      </c>
      <c r="B132" s="429"/>
      <c r="C132" s="430">
        <v>2.27</v>
      </c>
      <c r="D132" s="431">
        <f t="shared" si="106"/>
        <v>8.9370078740157483E-2</v>
      </c>
      <c r="E132" s="430"/>
      <c r="F132" s="431">
        <f t="shared" si="75"/>
        <v>0</v>
      </c>
      <c r="G132" s="432">
        <f t="shared" si="90"/>
        <v>0</v>
      </c>
      <c r="H132" s="433">
        <f>G132/25.4</f>
        <v>0</v>
      </c>
      <c r="I132" s="434" t="str">
        <f t="shared" si="91"/>
        <v/>
      </c>
      <c r="J132" s="435">
        <f t="shared" si="92"/>
        <v>0</v>
      </c>
      <c r="K132" s="436">
        <v>1.18</v>
      </c>
      <c r="L132" s="432">
        <f>C132*K132/10</f>
        <v>0.26785999999999999</v>
      </c>
      <c r="M132" s="437">
        <f t="shared" si="108"/>
        <v>0</v>
      </c>
      <c r="N132" s="438">
        <f t="shared" si="93"/>
        <v>0</v>
      </c>
      <c r="O132" s="439">
        <f>E132*E132*K132</f>
        <v>0</v>
      </c>
      <c r="P132" s="440">
        <f t="shared" si="94"/>
        <v>0</v>
      </c>
      <c r="Q132" s="432">
        <f t="shared" si="107"/>
        <v>0</v>
      </c>
      <c r="R132" s="441">
        <f t="shared" si="107"/>
        <v>0</v>
      </c>
      <c r="S132" s="437">
        <f t="shared" si="107"/>
        <v>0</v>
      </c>
      <c r="T132" s="442">
        <f t="shared" si="95"/>
        <v>0</v>
      </c>
      <c r="U132" s="443" t="s">
        <v>514</v>
      </c>
      <c r="V132" s="401">
        <f t="shared" si="59"/>
        <v>6.0804219999999995</v>
      </c>
      <c r="W132" s="301">
        <f t="shared" si="60"/>
        <v>0</v>
      </c>
      <c r="X132" s="444" t="s">
        <v>35</v>
      </c>
      <c r="Y132" s="450"/>
      <c r="Z132" s="445">
        <v>124</v>
      </c>
    </row>
    <row r="133" spans="1:26" s="1" customFormat="1" ht="10.5" customHeight="1">
      <c r="A133" s="288" t="s">
        <v>515</v>
      </c>
      <c r="B133" s="446"/>
      <c r="C133" s="432">
        <v>2.29</v>
      </c>
      <c r="D133" s="431">
        <f t="shared" si="106"/>
        <v>9.0157480314960639E-2</v>
      </c>
      <c r="E133" s="432"/>
      <c r="F133" s="431">
        <f t="shared" si="75"/>
        <v>0</v>
      </c>
      <c r="G133" s="432">
        <f>IF(T133=0,0,(0.87+1.12*T133)*E133/(1+T133))</f>
        <v>0</v>
      </c>
      <c r="H133" s="433">
        <f>G133/25.4</f>
        <v>0</v>
      </c>
      <c r="I133" s="434" t="str">
        <f>IF(G133=0,"","c")</f>
        <v/>
      </c>
      <c r="J133" s="435">
        <f>IF(T133=0,0,C133*SQRT((1+T133)*(1-2*T133)/(1-T133)))</f>
        <v>0</v>
      </c>
      <c r="K133" s="435">
        <v>1.07</v>
      </c>
      <c r="L133" s="432">
        <f>C133*K133/10</f>
        <v>0.24503000000000003</v>
      </c>
      <c r="M133" s="437">
        <f>E133*K133/10</f>
        <v>0</v>
      </c>
      <c r="N133" s="438">
        <f>IF(T133=0,0,C133*C133*K133*(1+T133)*(1-2*T133)/(1-T133))</f>
        <v>0</v>
      </c>
      <c r="O133" s="439">
        <f>E133*E133*K133</f>
        <v>0</v>
      </c>
      <c r="P133" s="440">
        <f>IF(T133=0,0,N133/(3*(1-2*T133)))</f>
        <v>0</v>
      </c>
      <c r="Q133" s="432">
        <f t="shared" si="107"/>
        <v>0</v>
      </c>
      <c r="R133" s="441">
        <f t="shared" si="107"/>
        <v>0</v>
      </c>
      <c r="S133" s="437">
        <f t="shared" si="107"/>
        <v>0</v>
      </c>
      <c r="T133" s="442">
        <f>IF(E133&gt;0,(1-2*((E133/C133)^2))/(2-2*((E133/C133)^2)),0)</f>
        <v>0</v>
      </c>
      <c r="U133" s="442"/>
      <c r="V133" s="401">
        <f t="shared" si="59"/>
        <v>5.611187000000001</v>
      </c>
      <c r="W133" s="301">
        <f t="shared" si="60"/>
        <v>0</v>
      </c>
      <c r="X133" s="289"/>
      <c r="Y133" s="449" t="s">
        <v>516</v>
      </c>
      <c r="Z133" s="445">
        <v>125</v>
      </c>
    </row>
    <row r="134" spans="1:26" s="1" customFormat="1" ht="10.5" customHeight="1">
      <c r="A134" s="286" t="s">
        <v>517</v>
      </c>
      <c r="B134" s="429"/>
      <c r="C134" s="430">
        <v>1.95</v>
      </c>
      <c r="D134" s="431">
        <f t="shared" si="106"/>
        <v>7.6771653543307089E-2</v>
      </c>
      <c r="E134" s="430">
        <v>0.54</v>
      </c>
      <c r="F134" s="431">
        <f t="shared" si="75"/>
        <v>2.1259842519685043E-2</v>
      </c>
      <c r="G134" s="432">
        <f t="shared" si="90"/>
        <v>0.51223738465594515</v>
      </c>
      <c r="H134" s="433">
        <f t="shared" ref="H134:H140" si="109">G134/25.4</f>
        <v>2.0166826167556898E-2</v>
      </c>
      <c r="I134" s="431" t="str">
        <f t="shared" si="91"/>
        <v>c</v>
      </c>
      <c r="J134" s="435">
        <f t="shared" si="92"/>
        <v>0.9222694721371264</v>
      </c>
      <c r="K134" s="436">
        <v>0.9</v>
      </c>
      <c r="L134" s="432">
        <f>C134*K134/10</f>
        <v>0.17549999999999999</v>
      </c>
      <c r="M134" s="437">
        <f t="shared" si="108"/>
        <v>4.8600000000000004E-2</v>
      </c>
      <c r="N134" s="438">
        <f t="shared" si="93"/>
        <v>0.76552288131248436</v>
      </c>
      <c r="O134" s="439">
        <f>E134*E134*K134</f>
        <v>0.26244000000000001</v>
      </c>
      <c r="P134" s="440">
        <f t="shared" si="94"/>
        <v>3.07233</v>
      </c>
      <c r="Q134" s="432">
        <f t="shared" si="107"/>
        <v>0.11102982433191694</v>
      </c>
      <c r="R134" s="441">
        <f t="shared" si="107"/>
        <v>3.8063744153160016E-2</v>
      </c>
      <c r="S134" s="437">
        <f t="shared" si="107"/>
        <v>0.44560426411399978</v>
      </c>
      <c r="T134" s="442">
        <f t="shared" si="95"/>
        <v>0.45847218661881567</v>
      </c>
      <c r="U134" s="443"/>
      <c r="V134" s="401">
        <f t="shared" si="59"/>
        <v>2.8973699999999996</v>
      </c>
      <c r="W134" s="301">
        <f t="shared" si="60"/>
        <v>0.26244000000000006</v>
      </c>
      <c r="X134" s="444" t="s">
        <v>43</v>
      </c>
      <c r="Y134" s="450"/>
      <c r="Z134" s="445">
        <v>126</v>
      </c>
    </row>
    <row r="135" spans="1:26" s="1" customFormat="1" ht="10.5" customHeight="1">
      <c r="A135" s="287" t="s">
        <v>518</v>
      </c>
      <c r="B135" s="446">
        <v>20</v>
      </c>
      <c r="C135" s="432">
        <v>2.67</v>
      </c>
      <c r="D135" s="431">
        <f t="shared" si="106"/>
        <v>0.10511811023622047</v>
      </c>
      <c r="E135" s="432"/>
      <c r="F135" s="431">
        <f t="shared" si="75"/>
        <v>0</v>
      </c>
      <c r="G135" s="432">
        <f t="shared" si="96"/>
        <v>0</v>
      </c>
      <c r="H135" s="433">
        <f t="shared" si="97"/>
        <v>0</v>
      </c>
      <c r="I135" s="434" t="str">
        <f t="shared" si="98"/>
        <v/>
      </c>
      <c r="J135" s="435">
        <f t="shared" si="99"/>
        <v>0</v>
      </c>
      <c r="K135" s="435">
        <v>1.1000000000000001</v>
      </c>
      <c r="L135" s="432">
        <f t="shared" si="100"/>
        <v>0.29370000000000002</v>
      </c>
      <c r="M135" s="437">
        <f>E135*K135/10</f>
        <v>0</v>
      </c>
      <c r="N135" s="438">
        <f t="shared" si="103"/>
        <v>0</v>
      </c>
      <c r="O135" s="439">
        <f t="shared" si="101"/>
        <v>0</v>
      </c>
      <c r="P135" s="440">
        <f t="shared" si="104"/>
        <v>0</v>
      </c>
      <c r="Q135" s="432">
        <f t="shared" si="102"/>
        <v>0</v>
      </c>
      <c r="R135" s="441">
        <f t="shared" si="102"/>
        <v>0</v>
      </c>
      <c r="S135" s="437">
        <f t="shared" si="102"/>
        <v>0</v>
      </c>
      <c r="T135" s="442">
        <f t="shared" si="105"/>
        <v>0</v>
      </c>
      <c r="U135" s="442"/>
      <c r="V135" s="401">
        <f t="shared" si="59"/>
        <v>7.8417900000000005</v>
      </c>
      <c r="W135" s="301">
        <f t="shared" si="60"/>
        <v>0</v>
      </c>
      <c r="X135" s="289" t="s">
        <v>32</v>
      </c>
      <c r="Y135" s="450"/>
      <c r="Z135" s="445">
        <v>127</v>
      </c>
    </row>
    <row r="136" spans="1:26" s="1" customFormat="1" ht="10.5" customHeight="1">
      <c r="A136" s="286" t="s">
        <v>519</v>
      </c>
      <c r="B136" s="429"/>
      <c r="C136" s="430">
        <v>1.9</v>
      </c>
      <c r="D136" s="431">
        <f t="shared" si="106"/>
        <v>7.4803149606299218E-2</v>
      </c>
      <c r="E136" s="430"/>
      <c r="F136" s="431">
        <f t="shared" si="75"/>
        <v>0</v>
      </c>
      <c r="G136" s="432">
        <f t="shared" si="90"/>
        <v>0</v>
      </c>
      <c r="H136" s="433">
        <f t="shared" si="109"/>
        <v>0</v>
      </c>
      <c r="I136" s="434" t="str">
        <f t="shared" si="91"/>
        <v/>
      </c>
      <c r="J136" s="435">
        <f t="shared" si="92"/>
        <v>0</v>
      </c>
      <c r="K136" s="436">
        <v>0.9</v>
      </c>
      <c r="L136" s="432">
        <f>C136*K136/10</f>
        <v>0.17099999999999999</v>
      </c>
      <c r="M136" s="437">
        <f t="shared" si="108"/>
        <v>0</v>
      </c>
      <c r="N136" s="438">
        <f t="shared" si="93"/>
        <v>0</v>
      </c>
      <c r="O136" s="439">
        <f>E136*E136*K136</f>
        <v>0</v>
      </c>
      <c r="P136" s="440">
        <f t="shared" si="94"/>
        <v>0</v>
      </c>
      <c r="Q136" s="432">
        <f t="shared" ref="Q136:S138" si="110">N136/6.89475</f>
        <v>0</v>
      </c>
      <c r="R136" s="441">
        <f t="shared" si="110"/>
        <v>0</v>
      </c>
      <c r="S136" s="437">
        <f t="shared" si="110"/>
        <v>0</v>
      </c>
      <c r="T136" s="442">
        <f t="shared" si="95"/>
        <v>0</v>
      </c>
      <c r="U136" s="443"/>
      <c r="V136" s="401">
        <f t="shared" si="59"/>
        <v>3.2490000000000001</v>
      </c>
      <c r="W136" s="301">
        <f t="shared" si="60"/>
        <v>0</v>
      </c>
      <c r="X136" s="444" t="s">
        <v>437</v>
      </c>
      <c r="Y136" s="450"/>
      <c r="Z136" s="445">
        <v>128</v>
      </c>
    </row>
    <row r="137" spans="1:26" s="1" customFormat="1" ht="10.5" customHeight="1">
      <c r="A137" s="287" t="s">
        <v>520</v>
      </c>
      <c r="B137" s="446"/>
      <c r="C137" s="432">
        <v>1.6</v>
      </c>
      <c r="D137" s="431">
        <f t="shared" si="106"/>
        <v>6.2992125984251982E-2</v>
      </c>
      <c r="E137" s="432"/>
      <c r="F137" s="431">
        <f t="shared" si="75"/>
        <v>0</v>
      </c>
      <c r="G137" s="432">
        <f t="shared" si="96"/>
        <v>0</v>
      </c>
      <c r="H137" s="433">
        <f t="shared" si="97"/>
        <v>0</v>
      </c>
      <c r="I137" s="434" t="str">
        <f t="shared" si="98"/>
        <v/>
      </c>
      <c r="J137" s="435">
        <f t="shared" si="99"/>
        <v>0</v>
      </c>
      <c r="K137" s="435"/>
      <c r="L137" s="432">
        <f t="shared" si="100"/>
        <v>0</v>
      </c>
      <c r="M137" s="437">
        <f>E137*K137/10</f>
        <v>0</v>
      </c>
      <c r="N137" s="438">
        <f t="shared" si="103"/>
        <v>0</v>
      </c>
      <c r="O137" s="439">
        <f t="shared" si="101"/>
        <v>0</v>
      </c>
      <c r="P137" s="440">
        <f t="shared" si="104"/>
        <v>0</v>
      </c>
      <c r="Q137" s="432">
        <f t="shared" si="102"/>
        <v>0</v>
      </c>
      <c r="R137" s="441">
        <f t="shared" si="102"/>
        <v>0</v>
      </c>
      <c r="S137" s="437">
        <f t="shared" si="102"/>
        <v>0</v>
      </c>
      <c r="T137" s="442">
        <f t="shared" si="105"/>
        <v>0</v>
      </c>
      <c r="U137" s="442"/>
      <c r="V137" s="401">
        <f t="shared" si="59"/>
        <v>0</v>
      </c>
      <c r="W137" s="301">
        <f t="shared" si="60"/>
        <v>0</v>
      </c>
      <c r="X137" s="289" t="s">
        <v>145</v>
      </c>
      <c r="Y137" s="450"/>
      <c r="Z137" s="445">
        <v>129</v>
      </c>
    </row>
    <row r="138" spans="1:26" s="1" customFormat="1" ht="10.5" customHeight="1">
      <c r="A138" s="286" t="s">
        <v>521</v>
      </c>
      <c r="B138" s="429"/>
      <c r="C138" s="430">
        <v>2.25</v>
      </c>
      <c r="D138" s="431">
        <f t="shared" si="106"/>
        <v>8.858267716535434E-2</v>
      </c>
      <c r="E138" s="430"/>
      <c r="F138" s="431">
        <f t="shared" si="75"/>
        <v>0</v>
      </c>
      <c r="G138" s="432">
        <f t="shared" si="90"/>
        <v>0</v>
      </c>
      <c r="H138" s="433">
        <f t="shared" si="109"/>
        <v>0</v>
      </c>
      <c r="I138" s="434" t="str">
        <f t="shared" si="91"/>
        <v/>
      </c>
      <c r="J138" s="435">
        <f t="shared" si="92"/>
        <v>0</v>
      </c>
      <c r="K138" s="436">
        <v>1.21</v>
      </c>
      <c r="L138" s="432">
        <f>C138*K138/10</f>
        <v>0.27224999999999999</v>
      </c>
      <c r="M138" s="437">
        <f t="shared" si="108"/>
        <v>0</v>
      </c>
      <c r="N138" s="438">
        <f t="shared" si="93"/>
        <v>0</v>
      </c>
      <c r="O138" s="439">
        <f>E138*E138*K138</f>
        <v>0</v>
      </c>
      <c r="P138" s="440">
        <f t="shared" si="94"/>
        <v>0</v>
      </c>
      <c r="Q138" s="432">
        <f t="shared" si="110"/>
        <v>0</v>
      </c>
      <c r="R138" s="441">
        <f t="shared" si="110"/>
        <v>0</v>
      </c>
      <c r="S138" s="437">
        <f t="shared" si="110"/>
        <v>0</v>
      </c>
      <c r="T138" s="442">
        <f t="shared" si="95"/>
        <v>0</v>
      </c>
      <c r="U138" s="443"/>
      <c r="V138" s="401">
        <f t="shared" si="59"/>
        <v>6.1256249999999994</v>
      </c>
      <c r="W138" s="301">
        <f t="shared" si="60"/>
        <v>0</v>
      </c>
      <c r="X138" s="444"/>
      <c r="Y138" s="450"/>
      <c r="Z138" s="445">
        <v>130</v>
      </c>
    </row>
    <row r="139" spans="1:26" s="1" customFormat="1" ht="10.5" customHeight="1">
      <c r="A139" s="287" t="s">
        <v>522</v>
      </c>
      <c r="B139" s="446">
        <v>20</v>
      </c>
      <c r="C139" s="432">
        <v>1.6</v>
      </c>
      <c r="D139" s="431">
        <f t="shared" si="106"/>
        <v>6.2992125984251982E-2</v>
      </c>
      <c r="E139" s="432"/>
      <c r="F139" s="431">
        <f t="shared" si="75"/>
        <v>0</v>
      </c>
      <c r="G139" s="432">
        <f t="shared" si="96"/>
        <v>0</v>
      </c>
      <c r="H139" s="433">
        <f t="shared" si="97"/>
        <v>0</v>
      </c>
      <c r="I139" s="434" t="str">
        <f t="shared" si="98"/>
        <v/>
      </c>
      <c r="J139" s="435">
        <f t="shared" si="99"/>
        <v>0</v>
      </c>
      <c r="K139" s="435"/>
      <c r="L139" s="432">
        <f t="shared" si="100"/>
        <v>0</v>
      </c>
      <c r="M139" s="437">
        <f>E139*K139/10</f>
        <v>0</v>
      </c>
      <c r="N139" s="438">
        <f t="shared" si="103"/>
        <v>0</v>
      </c>
      <c r="O139" s="439">
        <f t="shared" si="101"/>
        <v>0</v>
      </c>
      <c r="P139" s="440">
        <f t="shared" si="104"/>
        <v>0</v>
      </c>
      <c r="Q139" s="432">
        <f t="shared" si="102"/>
        <v>0</v>
      </c>
      <c r="R139" s="441">
        <f t="shared" si="102"/>
        <v>0</v>
      </c>
      <c r="S139" s="437">
        <f t="shared" si="102"/>
        <v>0</v>
      </c>
      <c r="T139" s="442">
        <f t="shared" si="105"/>
        <v>0</v>
      </c>
      <c r="U139" s="442"/>
      <c r="V139" s="401">
        <f t="shared" si="59"/>
        <v>0</v>
      </c>
      <c r="W139" s="301">
        <f t="shared" si="60"/>
        <v>0</v>
      </c>
      <c r="X139" s="289" t="s">
        <v>32</v>
      </c>
      <c r="Y139" s="450"/>
      <c r="Z139" s="445">
        <v>131</v>
      </c>
    </row>
    <row r="140" spans="1:26" s="1" customFormat="1" ht="10.5" customHeight="1">
      <c r="A140" s="286" t="s">
        <v>523</v>
      </c>
      <c r="B140" s="429"/>
      <c r="C140" s="430">
        <v>2.4300000000000002</v>
      </c>
      <c r="D140" s="431">
        <f t="shared" si="106"/>
        <v>9.5669291338582693E-2</v>
      </c>
      <c r="E140" s="430"/>
      <c r="F140" s="431">
        <f t="shared" si="75"/>
        <v>0</v>
      </c>
      <c r="G140" s="432">
        <f t="shared" si="90"/>
        <v>0</v>
      </c>
      <c r="H140" s="433">
        <f t="shared" si="109"/>
        <v>0</v>
      </c>
      <c r="I140" s="434" t="str">
        <f t="shared" si="91"/>
        <v/>
      </c>
      <c r="J140" s="435">
        <f t="shared" si="92"/>
        <v>0</v>
      </c>
      <c r="K140" s="436">
        <v>0.96</v>
      </c>
      <c r="L140" s="432">
        <f>C140*K140/10</f>
        <v>0.23328000000000002</v>
      </c>
      <c r="M140" s="437">
        <f t="shared" si="108"/>
        <v>0</v>
      </c>
      <c r="N140" s="438">
        <f t="shared" si="93"/>
        <v>0</v>
      </c>
      <c r="O140" s="439">
        <f t="shared" ref="O140:O162" si="111">E140*E140*K140</f>
        <v>0</v>
      </c>
      <c r="P140" s="440">
        <f t="shared" si="94"/>
        <v>0</v>
      </c>
      <c r="Q140" s="432">
        <f t="shared" ref="Q140:Q158" si="112">N140/6.89475</f>
        <v>0</v>
      </c>
      <c r="R140" s="441">
        <f t="shared" ref="R140:R158" si="113">O140/6.89475</f>
        <v>0</v>
      </c>
      <c r="S140" s="437">
        <f t="shared" ref="S140:S158" si="114">P140/6.89475</f>
        <v>0</v>
      </c>
      <c r="T140" s="442">
        <f t="shared" si="95"/>
        <v>0</v>
      </c>
      <c r="U140" s="443"/>
      <c r="V140" s="401">
        <f t="shared" si="59"/>
        <v>5.668704</v>
      </c>
      <c r="W140" s="301">
        <f t="shared" si="60"/>
        <v>0</v>
      </c>
      <c r="X140" s="444"/>
      <c r="Y140" s="450"/>
      <c r="Z140" s="445">
        <v>132</v>
      </c>
    </row>
    <row r="141" spans="1:26" s="1" customFormat="1" ht="10.5" customHeight="1">
      <c r="A141" s="286" t="s">
        <v>524</v>
      </c>
      <c r="B141" s="429"/>
      <c r="C141" s="430">
        <v>1.95</v>
      </c>
      <c r="D141" s="431">
        <f t="shared" ref="D141:D149" si="115">C141/25.4</f>
        <v>7.6771653543307089E-2</v>
      </c>
      <c r="E141" s="430">
        <v>0.54</v>
      </c>
      <c r="F141" s="431">
        <f t="shared" si="75"/>
        <v>2.1259842519685043E-2</v>
      </c>
      <c r="G141" s="432">
        <f t="shared" ref="G141:G150" si="116">IF(T141=0,0,(0.87+1.12*T141)*E141/(1+T141))</f>
        <v>0.51223738465594515</v>
      </c>
      <c r="H141" s="433">
        <f t="shared" ref="H141:H189" si="117">G141/25.4</f>
        <v>2.0166826167556898E-2</v>
      </c>
      <c r="I141" s="434" t="str">
        <f t="shared" ref="I141:I150" si="118">IF(G141=0,"","c")</f>
        <v>c</v>
      </c>
      <c r="J141" s="435">
        <f t="shared" ref="J141:J150" si="119">IF(T141=0,0,C141*SQRT((1+T141)*(1-2*T141)/(1-T141)))</f>
        <v>0.9222694721371264</v>
      </c>
      <c r="K141" s="436">
        <v>0.92</v>
      </c>
      <c r="L141" s="432">
        <f>C141*K141/10</f>
        <v>0.1794</v>
      </c>
      <c r="M141" s="437">
        <f>E141*K141/10</f>
        <v>4.9680000000000009E-2</v>
      </c>
      <c r="N141" s="438">
        <f t="shared" ref="N141:N151" si="120">IF(T141=0,0,C141*C141*K141*(1+T141)*(1-2*T141)/(1-T141))</f>
        <v>0.78253450089720633</v>
      </c>
      <c r="O141" s="439">
        <f t="shared" si="111"/>
        <v>0.26827200000000001</v>
      </c>
      <c r="P141" s="440">
        <f t="shared" ref="P141:P151" si="121">IF(T141=0,0,N141/(3*(1-2*T141)))</f>
        <v>3.1406040000000006</v>
      </c>
      <c r="Q141" s="432">
        <f t="shared" si="112"/>
        <v>0.1134971537615151</v>
      </c>
      <c r="R141" s="441">
        <f t="shared" si="113"/>
        <v>3.890960513434135E-2</v>
      </c>
      <c r="S141" s="437">
        <f t="shared" si="114"/>
        <v>0.45550658109431097</v>
      </c>
      <c r="T141" s="442">
        <f t="shared" ref="T141:T151" si="122">IF(E141&gt;0,(1-2*((E141/C141)^2))/(2-2*((E141/C141)^2)),0)</f>
        <v>0.45847218661881567</v>
      </c>
      <c r="U141" s="443" t="s">
        <v>525</v>
      </c>
      <c r="V141" s="401">
        <f t="shared" si="59"/>
        <v>2.9617559999999998</v>
      </c>
      <c r="W141" s="301">
        <f t="shared" si="60"/>
        <v>0.26827200000000007</v>
      </c>
      <c r="X141" s="289" t="s">
        <v>57</v>
      </c>
      <c r="Y141" s="450"/>
      <c r="Z141" s="445">
        <v>133</v>
      </c>
    </row>
    <row r="142" spans="1:26" s="1" customFormat="1" ht="10.5" customHeight="1">
      <c r="A142" s="287" t="s">
        <v>980</v>
      </c>
      <c r="B142" s="446"/>
      <c r="C142" s="432">
        <v>2.44</v>
      </c>
      <c r="D142" s="431">
        <f t="shared" si="115"/>
        <v>9.6062992125984251E-2</v>
      </c>
      <c r="E142" s="432"/>
      <c r="F142" s="431"/>
      <c r="G142" s="432">
        <f>IF(T142=0,0,(0.87+1.12*T142)*E142/(1+T142))</f>
        <v>0</v>
      </c>
      <c r="H142" s="433">
        <f t="shared" si="117"/>
        <v>0</v>
      </c>
      <c r="I142" s="434" t="str">
        <f>IF(G142=0,"","c")</f>
        <v/>
      </c>
      <c r="J142" s="435">
        <f>IF(T142=0,0,C142*SQRT((1+T142)*(1-2*T142)/(1-T142)))</f>
        <v>0</v>
      </c>
      <c r="K142" s="435">
        <v>1.48</v>
      </c>
      <c r="L142" s="432">
        <f>C142*K142/10</f>
        <v>0.36112</v>
      </c>
      <c r="M142" s="437"/>
      <c r="N142" s="438">
        <f>IF(T142=0,0,C142*C142*K142*(1+T142)*(1-2*T142)/(1-T142))</f>
        <v>0</v>
      </c>
      <c r="O142" s="439">
        <f t="shared" si="111"/>
        <v>0</v>
      </c>
      <c r="P142" s="440">
        <f>IF(T142=0,0,N142/(3*(1-2*T142)))</f>
        <v>0</v>
      </c>
      <c r="Q142" s="432">
        <f>N142/6.89475</f>
        <v>0</v>
      </c>
      <c r="R142" s="441">
        <f>O142/6.89475</f>
        <v>0</v>
      </c>
      <c r="S142" s="437">
        <f>P142/6.89475</f>
        <v>0</v>
      </c>
      <c r="T142" s="442">
        <f>IF(E142&gt;0,(1-2*((E142/C142)^2))/(2-2*((E142/C142)^2)),0)</f>
        <v>0</v>
      </c>
      <c r="U142" s="442"/>
      <c r="V142" s="401">
        <f>K142*(C142*C142-2*E142*E142)</f>
        <v>8.8113279999999996</v>
      </c>
      <c r="W142" s="301">
        <f>K142*E142*E142</f>
        <v>0</v>
      </c>
      <c r="X142" s="289" t="s">
        <v>972</v>
      </c>
      <c r="Y142" s="450"/>
      <c r="Z142" s="445">
        <v>134</v>
      </c>
    </row>
    <row r="143" spans="1:26" s="1" customFormat="1" ht="10.5" customHeight="1">
      <c r="A143" s="287" t="s">
        <v>526</v>
      </c>
      <c r="B143" s="446">
        <v>20</v>
      </c>
      <c r="C143" s="432">
        <v>1.49</v>
      </c>
      <c r="D143" s="431">
        <f t="shared" si="115"/>
        <v>5.8661417322834648E-2</v>
      </c>
      <c r="E143" s="432"/>
      <c r="F143" s="431"/>
      <c r="G143" s="432">
        <f t="shared" si="116"/>
        <v>0</v>
      </c>
      <c r="H143" s="433">
        <f t="shared" si="117"/>
        <v>0</v>
      </c>
      <c r="I143" s="434" t="str">
        <f t="shared" si="118"/>
        <v/>
      </c>
      <c r="J143" s="435">
        <f t="shared" si="119"/>
        <v>0</v>
      </c>
      <c r="K143" s="435"/>
      <c r="L143" s="432"/>
      <c r="M143" s="437"/>
      <c r="N143" s="438">
        <f t="shared" si="120"/>
        <v>0</v>
      </c>
      <c r="O143" s="439">
        <f t="shared" si="111"/>
        <v>0</v>
      </c>
      <c r="P143" s="440">
        <f t="shared" si="121"/>
        <v>0</v>
      </c>
      <c r="Q143" s="432">
        <f t="shared" si="112"/>
        <v>0</v>
      </c>
      <c r="R143" s="441">
        <f t="shared" si="113"/>
        <v>0</v>
      </c>
      <c r="S143" s="437">
        <f t="shared" si="114"/>
        <v>0</v>
      </c>
      <c r="T143" s="442">
        <f t="shared" si="122"/>
        <v>0</v>
      </c>
      <c r="U143" s="442"/>
      <c r="V143" s="401">
        <f t="shared" si="59"/>
        <v>0</v>
      </c>
      <c r="W143" s="301">
        <f t="shared" si="60"/>
        <v>0</v>
      </c>
      <c r="X143" s="289" t="s">
        <v>32</v>
      </c>
      <c r="Y143" s="450"/>
      <c r="Z143" s="445">
        <v>134</v>
      </c>
    </row>
    <row r="144" spans="1:26" s="1" customFormat="1" ht="10.5" customHeight="1">
      <c r="A144" s="287" t="s">
        <v>527</v>
      </c>
      <c r="B144" s="446">
        <v>20</v>
      </c>
      <c r="C144" s="432">
        <v>1.85</v>
      </c>
      <c r="D144" s="431">
        <f t="shared" si="115"/>
        <v>7.2834645669291348E-2</v>
      </c>
      <c r="E144" s="432"/>
      <c r="F144" s="431"/>
      <c r="G144" s="432">
        <f t="shared" si="116"/>
        <v>0</v>
      </c>
      <c r="H144" s="433">
        <f t="shared" si="117"/>
        <v>0</v>
      </c>
      <c r="I144" s="431" t="str">
        <f t="shared" si="118"/>
        <v/>
      </c>
      <c r="J144" s="435">
        <f t="shared" si="119"/>
        <v>0</v>
      </c>
      <c r="K144" s="435"/>
      <c r="L144" s="432"/>
      <c r="M144" s="437"/>
      <c r="N144" s="438">
        <f t="shared" si="120"/>
        <v>0</v>
      </c>
      <c r="O144" s="439">
        <f t="shared" si="111"/>
        <v>0</v>
      </c>
      <c r="P144" s="440">
        <f t="shared" si="121"/>
        <v>0</v>
      </c>
      <c r="Q144" s="432">
        <f t="shared" si="112"/>
        <v>0</v>
      </c>
      <c r="R144" s="441">
        <f t="shared" si="113"/>
        <v>0</v>
      </c>
      <c r="S144" s="437">
        <f t="shared" si="114"/>
        <v>0</v>
      </c>
      <c r="T144" s="442">
        <f t="shared" si="122"/>
        <v>0</v>
      </c>
      <c r="U144" s="442"/>
      <c r="V144" s="401">
        <f t="shared" ref="V144:V191" si="123">K144*(C144*C144-2*E144*E144)</f>
        <v>0</v>
      </c>
      <c r="W144" s="301">
        <f t="shared" ref="W144:W191" si="124">K144*E144*E144</f>
        <v>0</v>
      </c>
      <c r="X144" s="289" t="s">
        <v>32</v>
      </c>
      <c r="Y144" s="450"/>
      <c r="Z144" s="445">
        <v>135</v>
      </c>
    </row>
    <row r="145" spans="1:26" s="1" customFormat="1" ht="10.5" customHeight="1">
      <c r="A145" s="287" t="s">
        <v>528</v>
      </c>
      <c r="B145" s="446">
        <v>20</v>
      </c>
      <c r="C145" s="432">
        <v>1.26</v>
      </c>
      <c r="D145" s="431">
        <f t="shared" si="115"/>
        <v>4.9606299212598431E-2</v>
      </c>
      <c r="E145" s="432"/>
      <c r="F145" s="431"/>
      <c r="G145" s="432">
        <f t="shared" si="116"/>
        <v>0</v>
      </c>
      <c r="H145" s="433">
        <f t="shared" si="117"/>
        <v>0</v>
      </c>
      <c r="I145" s="434" t="str">
        <f t="shared" si="118"/>
        <v/>
      </c>
      <c r="J145" s="435">
        <f t="shared" si="119"/>
        <v>0</v>
      </c>
      <c r="K145" s="435"/>
      <c r="L145" s="432"/>
      <c r="M145" s="437"/>
      <c r="N145" s="438">
        <f t="shared" si="120"/>
        <v>0</v>
      </c>
      <c r="O145" s="439">
        <f t="shared" si="111"/>
        <v>0</v>
      </c>
      <c r="P145" s="440">
        <f t="shared" si="121"/>
        <v>0</v>
      </c>
      <c r="Q145" s="432">
        <f t="shared" si="112"/>
        <v>0</v>
      </c>
      <c r="R145" s="441">
        <f t="shared" si="113"/>
        <v>0</v>
      </c>
      <c r="S145" s="437">
        <f t="shared" si="114"/>
        <v>0</v>
      </c>
      <c r="T145" s="442">
        <f t="shared" si="122"/>
        <v>0</v>
      </c>
      <c r="U145" s="442"/>
      <c r="V145" s="401">
        <f t="shared" si="123"/>
        <v>0</v>
      </c>
      <c r="W145" s="301">
        <f t="shared" si="124"/>
        <v>0</v>
      </c>
      <c r="X145" s="289" t="s">
        <v>32</v>
      </c>
      <c r="Y145" s="450"/>
      <c r="Z145" s="445">
        <v>136</v>
      </c>
    </row>
    <row r="146" spans="1:26" s="1" customFormat="1" ht="10.5" customHeight="1">
      <c r="A146" s="287" t="s">
        <v>529</v>
      </c>
      <c r="B146" s="446"/>
      <c r="C146" s="432">
        <v>2.74</v>
      </c>
      <c r="D146" s="431">
        <f t="shared" si="115"/>
        <v>0.10787401574803152</v>
      </c>
      <c r="E146" s="432"/>
      <c r="F146" s="431">
        <f t="shared" ref="F146:F162" si="125">E146/25.4</f>
        <v>0</v>
      </c>
      <c r="G146" s="432">
        <f t="shared" si="116"/>
        <v>0</v>
      </c>
      <c r="H146" s="433">
        <f t="shared" si="117"/>
        <v>0</v>
      </c>
      <c r="I146" s="434" t="str">
        <f t="shared" si="118"/>
        <v/>
      </c>
      <c r="J146" s="435">
        <f t="shared" si="119"/>
        <v>0</v>
      </c>
      <c r="K146" s="435">
        <v>0.88</v>
      </c>
      <c r="L146" s="432">
        <f t="shared" ref="L146:L162" si="126">C146*K146/10</f>
        <v>0.24112</v>
      </c>
      <c r="M146" s="437">
        <f t="shared" ref="M146:M162" si="127">E146*K146/10</f>
        <v>0</v>
      </c>
      <c r="N146" s="438">
        <f t="shared" si="120"/>
        <v>0</v>
      </c>
      <c r="O146" s="439">
        <f t="shared" si="111"/>
        <v>0</v>
      </c>
      <c r="P146" s="440">
        <f t="shared" si="121"/>
        <v>0</v>
      </c>
      <c r="Q146" s="432">
        <f t="shared" si="112"/>
        <v>0</v>
      </c>
      <c r="R146" s="441">
        <f t="shared" si="113"/>
        <v>0</v>
      </c>
      <c r="S146" s="437">
        <f t="shared" si="114"/>
        <v>0</v>
      </c>
      <c r="T146" s="442">
        <f t="shared" si="122"/>
        <v>0</v>
      </c>
      <c r="U146" s="442"/>
      <c r="V146" s="401">
        <f t="shared" si="123"/>
        <v>6.606688000000001</v>
      </c>
      <c r="W146" s="301">
        <f t="shared" si="124"/>
        <v>0</v>
      </c>
      <c r="X146" s="289" t="s">
        <v>57</v>
      </c>
      <c r="Y146" s="450"/>
      <c r="Z146" s="445">
        <v>137</v>
      </c>
    </row>
    <row r="147" spans="1:26" s="1" customFormat="1" ht="10.5" customHeight="1">
      <c r="A147" s="286" t="s">
        <v>530</v>
      </c>
      <c r="B147" s="429"/>
      <c r="C147" s="430">
        <v>2.66</v>
      </c>
      <c r="D147" s="431">
        <f t="shared" si="115"/>
        <v>0.1047244094488189</v>
      </c>
      <c r="E147" s="430"/>
      <c r="F147" s="431">
        <f t="shared" si="125"/>
        <v>0</v>
      </c>
      <c r="G147" s="432">
        <f t="shared" si="116"/>
        <v>0</v>
      </c>
      <c r="H147" s="433">
        <f t="shared" si="117"/>
        <v>0</v>
      </c>
      <c r="I147" s="434" t="str">
        <f t="shared" si="118"/>
        <v/>
      </c>
      <c r="J147" s="435">
        <f t="shared" si="119"/>
        <v>0</v>
      </c>
      <c r="K147" s="436">
        <v>0.89</v>
      </c>
      <c r="L147" s="432">
        <f t="shared" si="126"/>
        <v>0.23674000000000001</v>
      </c>
      <c r="M147" s="437">
        <f t="shared" si="127"/>
        <v>0</v>
      </c>
      <c r="N147" s="438">
        <f t="shared" si="120"/>
        <v>0</v>
      </c>
      <c r="O147" s="439">
        <f t="shared" si="111"/>
        <v>0</v>
      </c>
      <c r="P147" s="440">
        <f t="shared" si="121"/>
        <v>0</v>
      </c>
      <c r="Q147" s="432">
        <f t="shared" si="112"/>
        <v>0</v>
      </c>
      <c r="R147" s="441">
        <f t="shared" si="113"/>
        <v>0</v>
      </c>
      <c r="S147" s="437">
        <f t="shared" si="114"/>
        <v>0</v>
      </c>
      <c r="T147" s="442">
        <f t="shared" si="122"/>
        <v>0</v>
      </c>
      <c r="U147" s="443" t="s">
        <v>531</v>
      </c>
      <c r="V147" s="401">
        <f t="shared" si="123"/>
        <v>6.2972840000000003</v>
      </c>
      <c r="W147" s="301">
        <f t="shared" si="124"/>
        <v>0</v>
      </c>
      <c r="X147" s="444" t="s">
        <v>35</v>
      </c>
      <c r="Y147" s="450"/>
      <c r="Z147" s="445">
        <v>138</v>
      </c>
    </row>
    <row r="148" spans="1:26" s="1" customFormat="1" ht="10.5" customHeight="1">
      <c r="A148" s="287" t="s">
        <v>532</v>
      </c>
      <c r="B148" s="446">
        <v>20</v>
      </c>
      <c r="C148" s="432">
        <v>2.67</v>
      </c>
      <c r="D148" s="431">
        <f t="shared" si="115"/>
        <v>0.10511811023622047</v>
      </c>
      <c r="E148" s="432"/>
      <c r="F148" s="431">
        <f t="shared" si="125"/>
        <v>0</v>
      </c>
      <c r="G148" s="432">
        <f t="shared" si="116"/>
        <v>0</v>
      </c>
      <c r="H148" s="433">
        <f t="shared" si="117"/>
        <v>0</v>
      </c>
      <c r="I148" s="434" t="str">
        <f t="shared" si="118"/>
        <v/>
      </c>
      <c r="J148" s="435">
        <f t="shared" si="119"/>
        <v>0</v>
      </c>
      <c r="K148" s="435">
        <v>1.1000000000000001</v>
      </c>
      <c r="L148" s="432">
        <f t="shared" si="126"/>
        <v>0.29370000000000002</v>
      </c>
      <c r="M148" s="437">
        <f t="shared" si="127"/>
        <v>0</v>
      </c>
      <c r="N148" s="438">
        <f t="shared" si="120"/>
        <v>0</v>
      </c>
      <c r="O148" s="439">
        <f t="shared" si="111"/>
        <v>0</v>
      </c>
      <c r="P148" s="440">
        <f t="shared" si="121"/>
        <v>0</v>
      </c>
      <c r="Q148" s="432">
        <f t="shared" si="112"/>
        <v>0</v>
      </c>
      <c r="R148" s="441">
        <f t="shared" si="113"/>
        <v>0</v>
      </c>
      <c r="S148" s="437">
        <f t="shared" si="114"/>
        <v>0</v>
      </c>
      <c r="T148" s="442">
        <f t="shared" si="122"/>
        <v>0</v>
      </c>
      <c r="U148" s="442"/>
      <c r="V148" s="401">
        <f t="shared" si="123"/>
        <v>7.8417900000000005</v>
      </c>
      <c r="W148" s="301">
        <f t="shared" si="124"/>
        <v>0</v>
      </c>
      <c r="X148" s="289" t="s">
        <v>75</v>
      </c>
      <c r="Y148" s="450"/>
      <c r="Z148" s="445">
        <v>139</v>
      </c>
    </row>
    <row r="149" spans="1:26" s="1" customFormat="1" ht="10.5" customHeight="1">
      <c r="A149" s="287" t="s">
        <v>532</v>
      </c>
      <c r="B149" s="446"/>
      <c r="C149" s="432">
        <v>2.3290000000000002</v>
      </c>
      <c r="D149" s="431">
        <f t="shared" si="115"/>
        <v>9.1692913385826788E-2</v>
      </c>
      <c r="E149" s="432">
        <v>1.151</v>
      </c>
      <c r="F149" s="431">
        <f t="shared" si="125"/>
        <v>4.5314960629921262E-2</v>
      </c>
      <c r="G149" s="432">
        <f t="shared" si="116"/>
        <v>1.0741271868468083</v>
      </c>
      <c r="H149" s="433">
        <f t="shared" si="117"/>
        <v>4.2288471923102693E-2</v>
      </c>
      <c r="I149" s="434" t="str">
        <f t="shared" si="118"/>
        <v>c</v>
      </c>
      <c r="J149" s="435">
        <f t="shared" si="119"/>
        <v>1.8831547775845587</v>
      </c>
      <c r="K149" s="435">
        <v>1.05</v>
      </c>
      <c r="L149" s="432">
        <f t="shared" si="126"/>
        <v>0.24454500000000001</v>
      </c>
      <c r="M149" s="437">
        <f t="shared" si="127"/>
        <v>0.120855</v>
      </c>
      <c r="N149" s="438">
        <f t="shared" si="120"/>
        <v>3.7235855121565269</v>
      </c>
      <c r="O149" s="439">
        <f t="shared" si="111"/>
        <v>1.3910410500000001</v>
      </c>
      <c r="P149" s="440">
        <f t="shared" si="121"/>
        <v>3.8407316500000008</v>
      </c>
      <c r="Q149" s="432">
        <f t="shared" si="112"/>
        <v>0.5400609901963852</v>
      </c>
      <c r="R149" s="441">
        <f t="shared" si="113"/>
        <v>0.20175366039377787</v>
      </c>
      <c r="S149" s="437">
        <f t="shared" si="114"/>
        <v>0.55705161898546007</v>
      </c>
      <c r="T149" s="442">
        <f t="shared" si="122"/>
        <v>0.33841683254298149</v>
      </c>
      <c r="U149" s="442"/>
      <c r="V149" s="401">
        <f t="shared" si="123"/>
        <v>2.9133709500000013</v>
      </c>
      <c r="W149" s="301">
        <f t="shared" si="124"/>
        <v>1.3910410500000001</v>
      </c>
      <c r="X149" s="289" t="s">
        <v>37</v>
      </c>
      <c r="Y149" s="450"/>
      <c r="Z149" s="445">
        <v>140</v>
      </c>
    </row>
    <row r="150" spans="1:26" s="1" customFormat="1" ht="10.5" customHeight="1">
      <c r="A150" s="286" t="s">
        <v>533</v>
      </c>
      <c r="B150" s="429"/>
      <c r="C150" s="430">
        <v>2.4500000000000002</v>
      </c>
      <c r="D150" s="431">
        <f t="shared" ref="D150:D162" si="128">C150/25.4</f>
        <v>9.6456692913385836E-2</v>
      </c>
      <c r="E150" s="430"/>
      <c r="F150" s="431">
        <f t="shared" si="125"/>
        <v>0</v>
      </c>
      <c r="G150" s="432">
        <f t="shared" si="116"/>
        <v>0</v>
      </c>
      <c r="H150" s="433">
        <f t="shared" si="117"/>
        <v>0</v>
      </c>
      <c r="I150" s="434" t="str">
        <f t="shared" si="118"/>
        <v/>
      </c>
      <c r="J150" s="435">
        <f t="shared" si="119"/>
        <v>0</v>
      </c>
      <c r="K150" s="436">
        <v>1.04</v>
      </c>
      <c r="L150" s="432">
        <f t="shared" si="126"/>
        <v>0.25480000000000003</v>
      </c>
      <c r="M150" s="437">
        <f t="shared" si="127"/>
        <v>0</v>
      </c>
      <c r="N150" s="438">
        <f t="shared" si="120"/>
        <v>0</v>
      </c>
      <c r="O150" s="439">
        <f t="shared" si="111"/>
        <v>0</v>
      </c>
      <c r="P150" s="440">
        <f t="shared" si="121"/>
        <v>0</v>
      </c>
      <c r="Q150" s="432">
        <f t="shared" si="112"/>
        <v>0</v>
      </c>
      <c r="R150" s="441">
        <f t="shared" si="113"/>
        <v>0</v>
      </c>
      <c r="S150" s="437">
        <f t="shared" si="114"/>
        <v>0</v>
      </c>
      <c r="T150" s="442">
        <f t="shared" si="122"/>
        <v>0</v>
      </c>
      <c r="U150" s="443"/>
      <c r="V150" s="401">
        <f t="shared" si="123"/>
        <v>6.2426000000000013</v>
      </c>
      <c r="W150" s="301">
        <f t="shared" si="124"/>
        <v>0</v>
      </c>
      <c r="X150" s="444"/>
      <c r="Y150" s="450"/>
      <c r="Z150" s="445">
        <v>141</v>
      </c>
    </row>
    <row r="151" spans="1:26" s="1" customFormat="1" ht="10.5" customHeight="1">
      <c r="A151" s="286" t="s">
        <v>534</v>
      </c>
      <c r="B151" s="429"/>
      <c r="C151" s="430">
        <v>2.3199999999999998</v>
      </c>
      <c r="D151" s="431">
        <f t="shared" si="128"/>
        <v>9.1338582677165353E-2</v>
      </c>
      <c r="E151" s="430"/>
      <c r="F151" s="431">
        <f t="shared" si="125"/>
        <v>0</v>
      </c>
      <c r="G151" s="432">
        <f t="shared" ref="G151:G162" si="129">IF(T151=0,0,(0.87+1.12*T151)*E151/(1+T151))</f>
        <v>0</v>
      </c>
      <c r="H151" s="433">
        <f t="shared" si="117"/>
        <v>0</v>
      </c>
      <c r="I151" s="434" t="str">
        <f t="shared" ref="I151:I162" si="130">IF(G151=0,"","c")</f>
        <v/>
      </c>
      <c r="J151" s="435">
        <f t="shared" ref="J151:J162" si="131">IF(T151=0,0,C151*SQRT((1+T151)*(1-2*T151)/(1-T151)))</f>
        <v>0</v>
      </c>
      <c r="K151" s="436">
        <v>1.04</v>
      </c>
      <c r="L151" s="432">
        <f t="shared" si="126"/>
        <v>0.24127999999999999</v>
      </c>
      <c r="M151" s="437">
        <f t="shared" si="127"/>
        <v>0</v>
      </c>
      <c r="N151" s="438">
        <f t="shared" si="120"/>
        <v>0</v>
      </c>
      <c r="O151" s="439">
        <f t="shared" si="111"/>
        <v>0</v>
      </c>
      <c r="P151" s="440">
        <f t="shared" si="121"/>
        <v>0</v>
      </c>
      <c r="Q151" s="432">
        <f t="shared" si="112"/>
        <v>0</v>
      </c>
      <c r="R151" s="441">
        <f t="shared" si="113"/>
        <v>0</v>
      </c>
      <c r="S151" s="437">
        <f t="shared" si="114"/>
        <v>0</v>
      </c>
      <c r="T151" s="442">
        <f t="shared" si="122"/>
        <v>0</v>
      </c>
      <c r="U151" s="443" t="s">
        <v>535</v>
      </c>
      <c r="V151" s="401">
        <f t="shared" si="123"/>
        <v>5.597696</v>
      </c>
      <c r="W151" s="301">
        <f t="shared" si="124"/>
        <v>0</v>
      </c>
      <c r="X151" s="444" t="s">
        <v>35</v>
      </c>
      <c r="Y151" s="450"/>
      <c r="Z151" s="445">
        <v>142</v>
      </c>
    </row>
    <row r="152" spans="1:26" s="1" customFormat="1" ht="10.5" customHeight="1">
      <c r="A152" s="286" t="s">
        <v>536</v>
      </c>
      <c r="B152" s="429"/>
      <c r="C152" s="430">
        <v>2.4</v>
      </c>
      <c r="D152" s="431">
        <f t="shared" si="128"/>
        <v>9.4488188976377951E-2</v>
      </c>
      <c r="E152" s="430">
        <v>1.1499999999999999</v>
      </c>
      <c r="F152" s="431">
        <f t="shared" si="125"/>
        <v>4.5275590551181098E-2</v>
      </c>
      <c r="G152" s="432">
        <f t="shared" si="129"/>
        <v>1.0751924520433696</v>
      </c>
      <c r="H152" s="433">
        <f t="shared" si="117"/>
        <v>4.2330411497770455E-2</v>
      </c>
      <c r="I152" s="434" t="str">
        <f t="shared" si="130"/>
        <v>c</v>
      </c>
      <c r="J152" s="435">
        <f t="shared" si="131"/>
        <v>1.890332707879455</v>
      </c>
      <c r="K152" s="436">
        <v>1.05</v>
      </c>
      <c r="L152" s="432">
        <f t="shared" si="126"/>
        <v>0.252</v>
      </c>
      <c r="M152" s="437">
        <f t="shared" si="127"/>
        <v>0.12075</v>
      </c>
      <c r="N152" s="438">
        <f t="shared" ref="N152:N162" si="132">IF(T152=0,0,C152*C152*K152*(1+T152)*(1-2*T152)/(1-T152))</f>
        <v>3.7520256338028166</v>
      </c>
      <c r="O152" s="439">
        <f t="shared" si="111"/>
        <v>1.3886249999999998</v>
      </c>
      <c r="P152" s="440">
        <f t="shared" ref="P152:P162" si="133">IF(T152=0,0,N152/(3*(1-2*T152)))</f>
        <v>4.1965000000000003</v>
      </c>
      <c r="Q152" s="432">
        <f t="shared" si="112"/>
        <v>0.54418588546398583</v>
      </c>
      <c r="R152" s="441">
        <f t="shared" si="113"/>
        <v>0.20140324159686715</v>
      </c>
      <c r="S152" s="437">
        <f t="shared" si="114"/>
        <v>0.60865151020704167</v>
      </c>
      <c r="T152" s="442">
        <f t="shared" ref="T152:T162" si="134">IF(E152&gt;0,(1-2*((E152/C152)^2))/(2-2*((E152/C152)^2)),0)</f>
        <v>0.35098591549295777</v>
      </c>
      <c r="U152" s="443" t="s">
        <v>537</v>
      </c>
      <c r="V152" s="401">
        <f t="shared" si="123"/>
        <v>3.2707500000000005</v>
      </c>
      <c r="W152" s="301">
        <f t="shared" si="124"/>
        <v>1.388625</v>
      </c>
      <c r="X152" s="444"/>
      <c r="Y152" s="450"/>
      <c r="Z152" s="445">
        <v>143</v>
      </c>
    </row>
    <row r="153" spans="1:26" s="1" customFormat="1" ht="10.5" customHeight="1">
      <c r="A153" s="287" t="s">
        <v>538</v>
      </c>
      <c r="B153" s="446">
        <v>20</v>
      </c>
      <c r="C153" s="432">
        <v>1.5</v>
      </c>
      <c r="D153" s="431">
        <f t="shared" si="128"/>
        <v>5.9055118110236227E-2</v>
      </c>
      <c r="E153" s="432"/>
      <c r="F153" s="431">
        <f t="shared" si="125"/>
        <v>0</v>
      </c>
      <c r="G153" s="432">
        <f t="shared" si="129"/>
        <v>0</v>
      </c>
      <c r="H153" s="433">
        <f t="shared" si="117"/>
        <v>0</v>
      </c>
      <c r="I153" s="434" t="str">
        <f t="shared" si="130"/>
        <v/>
      </c>
      <c r="J153" s="435">
        <f t="shared" si="131"/>
        <v>0</v>
      </c>
      <c r="K153" s="435"/>
      <c r="L153" s="432">
        <f t="shared" si="126"/>
        <v>0</v>
      </c>
      <c r="M153" s="437">
        <f t="shared" si="127"/>
        <v>0</v>
      </c>
      <c r="N153" s="438">
        <f t="shared" si="132"/>
        <v>0</v>
      </c>
      <c r="O153" s="439">
        <f t="shared" si="111"/>
        <v>0</v>
      </c>
      <c r="P153" s="440">
        <f t="shared" si="133"/>
        <v>0</v>
      </c>
      <c r="Q153" s="432">
        <f t="shared" si="112"/>
        <v>0</v>
      </c>
      <c r="R153" s="441">
        <f t="shared" si="113"/>
        <v>0</v>
      </c>
      <c r="S153" s="437">
        <f t="shared" si="114"/>
        <v>0</v>
      </c>
      <c r="T153" s="442">
        <f t="shared" si="134"/>
        <v>0</v>
      </c>
      <c r="U153" s="442"/>
      <c r="V153" s="401">
        <f t="shared" si="123"/>
        <v>0</v>
      </c>
      <c r="W153" s="301">
        <f t="shared" si="124"/>
        <v>0</v>
      </c>
      <c r="X153" s="289" t="s">
        <v>32</v>
      </c>
      <c r="Y153" s="450"/>
      <c r="Z153" s="445">
        <v>144</v>
      </c>
    </row>
    <row r="154" spans="1:26" s="1" customFormat="1" ht="10.5" customHeight="1">
      <c r="A154" s="286" t="s">
        <v>539</v>
      </c>
      <c r="B154" s="429"/>
      <c r="C154" s="430">
        <v>2.35</v>
      </c>
      <c r="D154" s="431">
        <f t="shared" si="128"/>
        <v>9.2519685039370081E-2</v>
      </c>
      <c r="E154" s="430"/>
      <c r="F154" s="431">
        <f t="shared" si="125"/>
        <v>0</v>
      </c>
      <c r="G154" s="432">
        <f t="shared" si="129"/>
        <v>0</v>
      </c>
      <c r="H154" s="433">
        <f t="shared" si="117"/>
        <v>0</v>
      </c>
      <c r="I154" s="434" t="str">
        <f t="shared" si="130"/>
        <v/>
      </c>
      <c r="J154" s="435">
        <f t="shared" si="131"/>
        <v>0</v>
      </c>
      <c r="K154" s="436">
        <v>1.1100000000000001</v>
      </c>
      <c r="L154" s="432">
        <f t="shared" si="126"/>
        <v>0.26085000000000003</v>
      </c>
      <c r="M154" s="437">
        <f t="shared" si="127"/>
        <v>0</v>
      </c>
      <c r="N154" s="438">
        <f t="shared" si="132"/>
        <v>0</v>
      </c>
      <c r="O154" s="439">
        <f t="shared" si="111"/>
        <v>0</v>
      </c>
      <c r="P154" s="440">
        <f t="shared" si="133"/>
        <v>0</v>
      </c>
      <c r="Q154" s="432">
        <f t="shared" si="112"/>
        <v>0</v>
      </c>
      <c r="R154" s="441">
        <f t="shared" si="113"/>
        <v>0</v>
      </c>
      <c r="S154" s="437">
        <f t="shared" si="114"/>
        <v>0</v>
      </c>
      <c r="T154" s="442">
        <f t="shared" si="134"/>
        <v>0</v>
      </c>
      <c r="U154" s="443"/>
      <c r="V154" s="401">
        <f t="shared" si="123"/>
        <v>6.1299750000000017</v>
      </c>
      <c r="W154" s="301">
        <f t="shared" si="124"/>
        <v>0</v>
      </c>
      <c r="X154" s="444"/>
      <c r="Y154" s="450"/>
      <c r="Z154" s="445">
        <v>145</v>
      </c>
    </row>
    <row r="155" spans="1:26" s="1" customFormat="1" ht="10.5" customHeight="1">
      <c r="A155" s="286" t="s">
        <v>540</v>
      </c>
      <c r="B155" s="429"/>
      <c r="C155" s="430">
        <v>2.2400000000000002</v>
      </c>
      <c r="D155" s="431">
        <f t="shared" si="128"/>
        <v>8.8188976377952769E-2</v>
      </c>
      <c r="E155" s="430"/>
      <c r="F155" s="431">
        <f t="shared" si="125"/>
        <v>0</v>
      </c>
      <c r="G155" s="432">
        <f t="shared" si="129"/>
        <v>0</v>
      </c>
      <c r="H155" s="433">
        <f t="shared" si="117"/>
        <v>0</v>
      </c>
      <c r="I155" s="434" t="str">
        <f t="shared" si="130"/>
        <v/>
      </c>
      <c r="J155" s="435">
        <f t="shared" si="131"/>
        <v>0</v>
      </c>
      <c r="K155" s="436">
        <v>1.24</v>
      </c>
      <c r="L155" s="432">
        <f t="shared" si="126"/>
        <v>0.27776000000000001</v>
      </c>
      <c r="M155" s="437">
        <f t="shared" si="127"/>
        <v>0</v>
      </c>
      <c r="N155" s="438">
        <f t="shared" si="132"/>
        <v>0</v>
      </c>
      <c r="O155" s="439">
        <f t="shared" si="111"/>
        <v>0</v>
      </c>
      <c r="P155" s="440">
        <f t="shared" si="133"/>
        <v>0</v>
      </c>
      <c r="Q155" s="432">
        <f t="shared" si="112"/>
        <v>0</v>
      </c>
      <c r="R155" s="441">
        <f t="shared" si="113"/>
        <v>0</v>
      </c>
      <c r="S155" s="437">
        <f t="shared" si="114"/>
        <v>0</v>
      </c>
      <c r="T155" s="442">
        <f t="shared" si="134"/>
        <v>0</v>
      </c>
      <c r="U155" s="443" t="s">
        <v>541</v>
      </c>
      <c r="V155" s="401">
        <f t="shared" si="123"/>
        <v>6.2218240000000007</v>
      </c>
      <c r="W155" s="301">
        <f t="shared" si="124"/>
        <v>0</v>
      </c>
      <c r="X155" s="444"/>
      <c r="Y155" s="450"/>
      <c r="Z155" s="445">
        <v>146</v>
      </c>
    </row>
    <row r="156" spans="1:26" s="1" customFormat="1" ht="10.5" customHeight="1">
      <c r="A156" s="287" t="s">
        <v>542</v>
      </c>
      <c r="B156" s="446"/>
      <c r="C156" s="432">
        <v>2.38</v>
      </c>
      <c r="D156" s="431">
        <f t="shared" si="128"/>
        <v>9.3700787401574809E-2</v>
      </c>
      <c r="E156" s="432"/>
      <c r="F156" s="431">
        <f t="shared" si="125"/>
        <v>0</v>
      </c>
      <c r="G156" s="432">
        <f t="shared" si="129"/>
        <v>0</v>
      </c>
      <c r="H156" s="433">
        <f t="shared" si="117"/>
        <v>0</v>
      </c>
      <c r="I156" s="434" t="str">
        <f t="shared" si="130"/>
        <v/>
      </c>
      <c r="J156" s="435">
        <f t="shared" si="131"/>
        <v>0</v>
      </c>
      <c r="K156" s="435">
        <v>1.38</v>
      </c>
      <c r="L156" s="432">
        <f t="shared" si="126"/>
        <v>0.32843999999999995</v>
      </c>
      <c r="M156" s="437">
        <f t="shared" si="127"/>
        <v>0</v>
      </c>
      <c r="N156" s="438">
        <f t="shared" si="132"/>
        <v>0</v>
      </c>
      <c r="O156" s="439">
        <f t="shared" si="111"/>
        <v>0</v>
      </c>
      <c r="P156" s="440">
        <f t="shared" si="133"/>
        <v>0</v>
      </c>
      <c r="Q156" s="432">
        <f t="shared" si="112"/>
        <v>0</v>
      </c>
      <c r="R156" s="441">
        <f t="shared" si="113"/>
        <v>0</v>
      </c>
      <c r="S156" s="437">
        <f t="shared" si="114"/>
        <v>0</v>
      </c>
      <c r="T156" s="442">
        <f t="shared" si="134"/>
        <v>0</v>
      </c>
      <c r="U156" s="442"/>
      <c r="V156" s="401">
        <f t="shared" si="123"/>
        <v>7.8168719999999992</v>
      </c>
      <c r="W156" s="301">
        <f t="shared" si="124"/>
        <v>0</v>
      </c>
      <c r="X156" s="289" t="s">
        <v>57</v>
      </c>
      <c r="Y156" s="450"/>
      <c r="Z156" s="445">
        <v>147</v>
      </c>
    </row>
    <row r="157" spans="1:26" s="1" customFormat="1" ht="10.5" customHeight="1">
      <c r="A157" s="286" t="s">
        <v>543</v>
      </c>
      <c r="B157" s="429"/>
      <c r="C157" s="430">
        <v>2.38</v>
      </c>
      <c r="D157" s="431">
        <f t="shared" si="128"/>
        <v>9.3700787401574809E-2</v>
      </c>
      <c r="E157" s="430"/>
      <c r="F157" s="431">
        <f t="shared" si="125"/>
        <v>0</v>
      </c>
      <c r="G157" s="432">
        <f t="shared" si="129"/>
        <v>0</v>
      </c>
      <c r="H157" s="433">
        <f t="shared" si="117"/>
        <v>0</v>
      </c>
      <c r="I157" s="434" t="str">
        <f t="shared" si="130"/>
        <v/>
      </c>
      <c r="J157" s="435">
        <f t="shared" si="131"/>
        <v>0</v>
      </c>
      <c r="K157" s="436">
        <v>1.38</v>
      </c>
      <c r="L157" s="432">
        <f t="shared" si="126"/>
        <v>0.32843999999999995</v>
      </c>
      <c r="M157" s="437">
        <f t="shared" si="127"/>
        <v>0</v>
      </c>
      <c r="N157" s="438">
        <f t="shared" si="132"/>
        <v>0</v>
      </c>
      <c r="O157" s="439">
        <f t="shared" si="111"/>
        <v>0</v>
      </c>
      <c r="P157" s="440">
        <f t="shared" si="133"/>
        <v>0</v>
      </c>
      <c r="Q157" s="432">
        <f t="shared" si="112"/>
        <v>0</v>
      </c>
      <c r="R157" s="441">
        <f t="shared" si="113"/>
        <v>0</v>
      </c>
      <c r="S157" s="437">
        <f t="shared" si="114"/>
        <v>0</v>
      </c>
      <c r="T157" s="442">
        <f t="shared" si="134"/>
        <v>0</v>
      </c>
      <c r="U157" s="443" t="s">
        <v>544</v>
      </c>
      <c r="V157" s="401">
        <f t="shared" si="123"/>
        <v>7.8168719999999992</v>
      </c>
      <c r="W157" s="301">
        <f t="shared" si="124"/>
        <v>0</v>
      </c>
      <c r="X157" s="444" t="s">
        <v>35</v>
      </c>
      <c r="Y157" s="450"/>
      <c r="Z157" s="445">
        <v>148</v>
      </c>
    </row>
    <row r="158" spans="1:26" s="1" customFormat="1" ht="10.5" customHeight="1">
      <c r="A158" s="288" t="s">
        <v>981</v>
      </c>
      <c r="B158" s="446"/>
      <c r="C158" s="432">
        <v>3.75</v>
      </c>
      <c r="D158" s="431">
        <f t="shared" si="128"/>
        <v>0.14763779527559057</v>
      </c>
      <c r="E158" s="432"/>
      <c r="F158" s="431">
        <f t="shared" si="125"/>
        <v>0</v>
      </c>
      <c r="G158" s="432">
        <f>IF(T158=0,0,(0.87+1.12*T158)*E158/(1+T158))</f>
        <v>0</v>
      </c>
      <c r="H158" s="433">
        <f>G158/25.4</f>
        <v>0</v>
      </c>
      <c r="I158" s="434" t="str">
        <f>IF(G158=0,"","c")</f>
        <v/>
      </c>
      <c r="J158" s="435">
        <f>IF(T158=0,0,C158*SQRT((1+T158)*(1-2*T158)/(1-T158)))</f>
        <v>0</v>
      </c>
      <c r="K158" s="435">
        <v>1.73</v>
      </c>
      <c r="L158" s="432">
        <f>C158*K158/10</f>
        <v>0.64874999999999994</v>
      </c>
      <c r="M158" s="437">
        <f t="shared" si="127"/>
        <v>0</v>
      </c>
      <c r="N158" s="438">
        <f>IF(T158=0,0,C158*C158*K158*(1+T158)*(1-2*T158)/(1-T158))</f>
        <v>0</v>
      </c>
      <c r="O158" s="439">
        <f t="shared" si="111"/>
        <v>0</v>
      </c>
      <c r="P158" s="440">
        <f>IF(T158=0,0,N158/(3*(1-2*T158)))</f>
        <v>0</v>
      </c>
      <c r="Q158" s="432">
        <f t="shared" si="112"/>
        <v>0</v>
      </c>
      <c r="R158" s="441">
        <f t="shared" si="113"/>
        <v>0</v>
      </c>
      <c r="S158" s="437">
        <f t="shared" si="114"/>
        <v>0</v>
      </c>
      <c r="T158" s="442">
        <f>IF(E158&gt;0,(1-2*((E158/C158)^2))/(2-2*((E158/C158)^2)),0)</f>
        <v>0</v>
      </c>
      <c r="U158" s="442"/>
      <c r="V158" s="401">
        <f>K158*(C158*C158-2*E158*E158)</f>
        <v>24.328125</v>
      </c>
      <c r="W158" s="301">
        <f>K158*E158*E158</f>
        <v>0</v>
      </c>
      <c r="X158" s="289" t="s">
        <v>972</v>
      </c>
      <c r="Y158" s="449"/>
      <c r="Z158" s="445">
        <v>149</v>
      </c>
    </row>
    <row r="159" spans="1:26" s="1" customFormat="1" ht="10.5" customHeight="1">
      <c r="A159" s="288" t="s">
        <v>545</v>
      </c>
      <c r="B159" s="446"/>
      <c r="C159" s="432">
        <v>3.06</v>
      </c>
      <c r="D159" s="431">
        <f t="shared" si="128"/>
        <v>0.1204724409448819</v>
      </c>
      <c r="E159" s="432"/>
      <c r="F159" s="431">
        <f t="shared" si="125"/>
        <v>0</v>
      </c>
      <c r="G159" s="432">
        <f t="shared" si="129"/>
        <v>0</v>
      </c>
      <c r="H159" s="433">
        <f>G159/25.4</f>
        <v>0</v>
      </c>
      <c r="I159" s="434" t="str">
        <f t="shared" si="130"/>
        <v/>
      </c>
      <c r="J159" s="435">
        <f t="shared" si="131"/>
        <v>0</v>
      </c>
      <c r="K159" s="435">
        <v>2.16</v>
      </c>
      <c r="L159" s="432">
        <f t="shared" si="126"/>
        <v>0.66095999999999999</v>
      </c>
      <c r="M159" s="437">
        <f t="shared" si="127"/>
        <v>0</v>
      </c>
      <c r="N159" s="438">
        <f t="shared" si="132"/>
        <v>0</v>
      </c>
      <c r="O159" s="439">
        <f t="shared" si="111"/>
        <v>0</v>
      </c>
      <c r="P159" s="440">
        <f t="shared" si="133"/>
        <v>0</v>
      </c>
      <c r="Q159" s="432">
        <f t="shared" ref="Q159:S160" si="135">N159/6.89475</f>
        <v>0</v>
      </c>
      <c r="R159" s="441">
        <f t="shared" si="135"/>
        <v>0</v>
      </c>
      <c r="S159" s="437">
        <f t="shared" si="135"/>
        <v>0</v>
      </c>
      <c r="T159" s="442">
        <f t="shared" si="134"/>
        <v>0</v>
      </c>
      <c r="U159" s="442"/>
      <c r="V159" s="401">
        <f t="shared" si="123"/>
        <v>20.225376000000001</v>
      </c>
      <c r="W159" s="301">
        <f t="shared" si="124"/>
        <v>0</v>
      </c>
      <c r="X159" s="289" t="s">
        <v>35</v>
      </c>
      <c r="Y159" s="449" t="s">
        <v>546</v>
      </c>
      <c r="Z159" s="445">
        <v>149</v>
      </c>
    </row>
    <row r="160" spans="1:26" s="1" customFormat="1" ht="10.5" customHeight="1">
      <c r="A160" s="288" t="s">
        <v>547</v>
      </c>
      <c r="B160" s="446"/>
      <c r="C160" s="432">
        <v>2.56</v>
      </c>
      <c r="D160" s="431">
        <f t="shared" si="128"/>
        <v>0.10078740157480316</v>
      </c>
      <c r="E160" s="432"/>
      <c r="F160" s="431">
        <f t="shared" si="125"/>
        <v>0</v>
      </c>
      <c r="G160" s="432">
        <f t="shared" si="129"/>
        <v>0</v>
      </c>
      <c r="H160" s="433">
        <f>G160/25.4</f>
        <v>0</v>
      </c>
      <c r="I160" s="434" t="str">
        <f t="shared" si="130"/>
        <v/>
      </c>
      <c r="J160" s="435">
        <f t="shared" si="131"/>
        <v>0</v>
      </c>
      <c r="K160" s="435">
        <v>1.92</v>
      </c>
      <c r="L160" s="432">
        <f t="shared" si="126"/>
        <v>0.49151999999999996</v>
      </c>
      <c r="M160" s="437">
        <f t="shared" si="127"/>
        <v>0</v>
      </c>
      <c r="N160" s="438">
        <f t="shared" si="132"/>
        <v>0</v>
      </c>
      <c r="O160" s="439">
        <f t="shared" si="111"/>
        <v>0</v>
      </c>
      <c r="P160" s="440">
        <f t="shared" si="133"/>
        <v>0</v>
      </c>
      <c r="Q160" s="432">
        <f t="shared" si="135"/>
        <v>0</v>
      </c>
      <c r="R160" s="441">
        <f t="shared" si="135"/>
        <v>0</v>
      </c>
      <c r="S160" s="437">
        <f t="shared" si="135"/>
        <v>0</v>
      </c>
      <c r="T160" s="442">
        <f t="shared" si="134"/>
        <v>0</v>
      </c>
      <c r="U160" s="442"/>
      <c r="V160" s="401">
        <f t="shared" si="123"/>
        <v>12.582912</v>
      </c>
      <c r="W160" s="301">
        <f t="shared" si="124"/>
        <v>0</v>
      </c>
      <c r="X160" s="289" t="s">
        <v>35</v>
      </c>
      <c r="Y160" s="449" t="s">
        <v>546</v>
      </c>
      <c r="Z160" s="445">
        <v>150</v>
      </c>
    </row>
    <row r="161" spans="1:26" s="1" customFormat="1" ht="10.5" customHeight="1">
      <c r="A161" s="287" t="s">
        <v>548</v>
      </c>
      <c r="B161" s="446"/>
      <c r="C161" s="432">
        <v>2.1230000000000002</v>
      </c>
      <c r="D161" s="431">
        <f t="shared" si="128"/>
        <v>8.3582677165354349E-2</v>
      </c>
      <c r="E161" s="432">
        <v>0.84899999999999998</v>
      </c>
      <c r="F161" s="431">
        <f t="shared" si="125"/>
        <v>3.3425196850393704E-2</v>
      </c>
      <c r="G161" s="432">
        <f t="shared" si="129"/>
        <v>0.79979252237341669</v>
      </c>
      <c r="H161" s="433">
        <f t="shared" si="117"/>
        <v>3.1487894581630579E-2</v>
      </c>
      <c r="I161" s="434" t="str">
        <f t="shared" si="130"/>
        <v>c</v>
      </c>
      <c r="J161" s="435">
        <f t="shared" si="131"/>
        <v>1.4230897877940634</v>
      </c>
      <c r="K161" s="435">
        <v>1.06</v>
      </c>
      <c r="L161" s="432">
        <f t="shared" si="126"/>
        <v>0.22503800000000002</v>
      </c>
      <c r="M161" s="437">
        <f t="shared" si="127"/>
        <v>8.9994000000000005E-2</v>
      </c>
      <c r="N161" s="438">
        <f t="shared" si="132"/>
        <v>2.1466956167711775</v>
      </c>
      <c r="O161" s="439">
        <f t="shared" si="111"/>
        <v>0.76404905999999995</v>
      </c>
      <c r="P161" s="440">
        <f t="shared" si="133"/>
        <v>3.7588246600000006</v>
      </c>
      <c r="Q161" s="432">
        <f t="shared" ref="Q161:S162" si="136">N161/6.89475</f>
        <v>0.31135220519542806</v>
      </c>
      <c r="R161" s="441">
        <f t="shared" si="136"/>
        <v>0.11081606439682366</v>
      </c>
      <c r="S161" s="437">
        <f t="shared" si="136"/>
        <v>0.54517200188549264</v>
      </c>
      <c r="T161" s="442">
        <f t="shared" si="134"/>
        <v>0.40481529862177817</v>
      </c>
      <c r="U161" s="442"/>
      <c r="V161" s="401">
        <f t="shared" si="123"/>
        <v>3.2494586200000013</v>
      </c>
      <c r="W161" s="301">
        <f t="shared" si="124"/>
        <v>0.76404906000000006</v>
      </c>
      <c r="X161" s="289" t="s">
        <v>37</v>
      </c>
      <c r="Y161" s="450"/>
      <c r="Z161" s="445">
        <v>151</v>
      </c>
    </row>
    <row r="162" spans="1:26" s="1" customFormat="1" ht="10.5" customHeight="1">
      <c r="A162" s="287" t="s">
        <v>549</v>
      </c>
      <c r="B162" s="446"/>
      <c r="C162" s="432">
        <v>1.9</v>
      </c>
      <c r="D162" s="431">
        <f t="shared" si="128"/>
        <v>7.4803149606299218E-2</v>
      </c>
      <c r="E162" s="432"/>
      <c r="F162" s="431">
        <f t="shared" si="125"/>
        <v>0</v>
      </c>
      <c r="G162" s="432">
        <f t="shared" si="129"/>
        <v>0</v>
      </c>
      <c r="H162" s="433">
        <f t="shared" si="117"/>
        <v>0</v>
      </c>
      <c r="I162" s="431" t="str">
        <f t="shared" si="130"/>
        <v/>
      </c>
      <c r="J162" s="435">
        <f t="shared" si="131"/>
        <v>0</v>
      </c>
      <c r="K162" s="435">
        <v>1.1599999999999999</v>
      </c>
      <c r="L162" s="432">
        <f t="shared" si="126"/>
        <v>0.22039999999999998</v>
      </c>
      <c r="M162" s="437">
        <f t="shared" si="127"/>
        <v>0</v>
      </c>
      <c r="N162" s="438">
        <f t="shared" si="132"/>
        <v>0</v>
      </c>
      <c r="O162" s="439">
        <f t="shared" si="111"/>
        <v>0</v>
      </c>
      <c r="P162" s="440">
        <f t="shared" si="133"/>
        <v>0</v>
      </c>
      <c r="Q162" s="432">
        <f t="shared" si="136"/>
        <v>0</v>
      </c>
      <c r="R162" s="441">
        <f t="shared" si="136"/>
        <v>0</v>
      </c>
      <c r="S162" s="437">
        <f t="shared" si="136"/>
        <v>0</v>
      </c>
      <c r="T162" s="442">
        <f t="shared" si="134"/>
        <v>0</v>
      </c>
      <c r="U162" s="442"/>
      <c r="V162" s="401">
        <f t="shared" si="123"/>
        <v>4.1875999999999998</v>
      </c>
      <c r="W162" s="301">
        <f t="shared" si="124"/>
        <v>0</v>
      </c>
      <c r="X162" s="289" t="s">
        <v>57</v>
      </c>
      <c r="Y162" s="450"/>
      <c r="Z162" s="445">
        <v>152</v>
      </c>
    </row>
    <row r="163" spans="1:26" s="1" customFormat="1" ht="10.5" customHeight="1">
      <c r="A163" s="288" t="s">
        <v>550</v>
      </c>
      <c r="B163" s="446"/>
      <c r="C163" s="432">
        <v>1.9</v>
      </c>
      <c r="D163" s="431">
        <f t="shared" ref="D163:D177" si="137">C163/25.4</f>
        <v>7.4803149606299218E-2</v>
      </c>
      <c r="E163" s="432"/>
      <c r="F163" s="431">
        <f t="shared" ref="F163:F177" si="138">E163/25.4</f>
        <v>0</v>
      </c>
      <c r="G163" s="432">
        <f t="shared" ref="G163:G177" si="139">IF(T163=0,0,(0.87+1.12*T163)*E163/(1+T163))</f>
        <v>0</v>
      </c>
      <c r="H163" s="433">
        <f t="shared" ref="H163:H177" si="140">G163/25.4</f>
        <v>0</v>
      </c>
      <c r="I163" s="434" t="str">
        <f t="shared" ref="I163:I177" si="141">IF(G163=0,"","c")</f>
        <v/>
      </c>
      <c r="J163" s="435">
        <f t="shared" ref="J163:J177" si="142">IF(T163=0,0,C163*SQRT((1+T163)*(1-2*T163)/(1-T163)))</f>
        <v>0</v>
      </c>
      <c r="K163" s="435">
        <v>1.1599999999999999</v>
      </c>
      <c r="L163" s="432">
        <f t="shared" ref="L163:L177" si="143">C163*K163/10</f>
        <v>0.22039999999999998</v>
      </c>
      <c r="M163" s="437">
        <f t="shared" ref="M163:M177" si="144">E163*K163/10</f>
        <v>0</v>
      </c>
      <c r="N163" s="438">
        <f t="shared" ref="N163:N177" si="145">IF(T163=0,0,C163*C163*K163*(1+T163)*(1-2*T163)/(1-T163))</f>
        <v>0</v>
      </c>
      <c r="O163" s="439">
        <f t="shared" ref="O163:O177" si="146">E163*E163*K163</f>
        <v>0</v>
      </c>
      <c r="P163" s="440">
        <f t="shared" ref="P163:P177" si="147">IF(T163=0,0,N163/(3*(1-2*T163)))</f>
        <v>0</v>
      </c>
      <c r="Q163" s="432">
        <f t="shared" ref="Q163:S177" si="148">N163/6.89475</f>
        <v>0</v>
      </c>
      <c r="R163" s="441">
        <f t="shared" si="148"/>
        <v>0</v>
      </c>
      <c r="S163" s="437">
        <f t="shared" si="148"/>
        <v>0</v>
      </c>
      <c r="T163" s="442">
        <f t="shared" ref="T163:T177" si="149">IF(E163&gt;0,(1-2*((E163/C163)^2))/(2-2*((E163/C163)^2)),0)</f>
        <v>0</v>
      </c>
      <c r="U163" s="442"/>
      <c r="V163" s="401">
        <f t="shared" si="123"/>
        <v>4.1875999999999998</v>
      </c>
      <c r="W163" s="301">
        <f t="shared" si="124"/>
        <v>0</v>
      </c>
      <c r="X163" s="289" t="s">
        <v>551</v>
      </c>
      <c r="Y163" s="449" t="s">
        <v>232</v>
      </c>
      <c r="Z163" s="445">
        <v>153</v>
      </c>
    </row>
    <row r="164" spans="1:26" s="1" customFormat="1" ht="10.5" customHeight="1">
      <c r="A164" s="288" t="s">
        <v>552</v>
      </c>
      <c r="B164" s="446"/>
      <c r="C164" s="432">
        <v>2.48</v>
      </c>
      <c r="D164" s="431">
        <f t="shared" si="137"/>
        <v>9.763779527559055E-2</v>
      </c>
      <c r="E164" s="432"/>
      <c r="F164" s="431">
        <f t="shared" si="138"/>
        <v>0</v>
      </c>
      <c r="G164" s="432">
        <f t="shared" si="139"/>
        <v>0</v>
      </c>
      <c r="H164" s="433">
        <f t="shared" si="140"/>
        <v>0</v>
      </c>
      <c r="I164" s="434" t="str">
        <f t="shared" si="141"/>
        <v/>
      </c>
      <c r="J164" s="435">
        <f t="shared" si="142"/>
        <v>0</v>
      </c>
      <c r="K164" s="435">
        <v>1.49</v>
      </c>
      <c r="L164" s="432">
        <f t="shared" si="143"/>
        <v>0.36951999999999996</v>
      </c>
      <c r="M164" s="437">
        <f t="shared" si="144"/>
        <v>0</v>
      </c>
      <c r="N164" s="438">
        <f t="shared" si="145"/>
        <v>0</v>
      </c>
      <c r="O164" s="439">
        <f t="shared" si="146"/>
        <v>0</v>
      </c>
      <c r="P164" s="440">
        <f t="shared" si="147"/>
        <v>0</v>
      </c>
      <c r="Q164" s="432">
        <f t="shared" si="148"/>
        <v>0</v>
      </c>
      <c r="R164" s="441">
        <f t="shared" si="148"/>
        <v>0</v>
      </c>
      <c r="S164" s="437">
        <f t="shared" si="148"/>
        <v>0</v>
      </c>
      <c r="T164" s="442">
        <f t="shared" si="149"/>
        <v>0</v>
      </c>
      <c r="U164" s="442"/>
      <c r="V164" s="401">
        <f t="shared" si="123"/>
        <v>9.1640960000000007</v>
      </c>
      <c r="W164" s="301">
        <f t="shared" si="124"/>
        <v>0</v>
      </c>
      <c r="X164" s="289" t="s">
        <v>35</v>
      </c>
      <c r="Y164" s="449" t="s">
        <v>232</v>
      </c>
      <c r="Z164" s="445">
        <v>154</v>
      </c>
    </row>
    <row r="165" spans="1:26" s="1" customFormat="1" ht="10.5" customHeight="1">
      <c r="A165" s="288" t="s">
        <v>553</v>
      </c>
      <c r="B165" s="446"/>
      <c r="C165" s="432">
        <v>3.25</v>
      </c>
      <c r="D165" s="431">
        <f t="shared" si="137"/>
        <v>0.12795275590551181</v>
      </c>
      <c r="E165" s="432"/>
      <c r="F165" s="431">
        <f t="shared" si="138"/>
        <v>0</v>
      </c>
      <c r="G165" s="432">
        <f t="shared" si="139"/>
        <v>0</v>
      </c>
      <c r="H165" s="433">
        <f t="shared" si="140"/>
        <v>0</v>
      </c>
      <c r="I165" s="434" t="str">
        <f t="shared" si="141"/>
        <v/>
      </c>
      <c r="J165" s="435">
        <f t="shared" si="142"/>
        <v>0</v>
      </c>
      <c r="K165" s="435">
        <v>1.94</v>
      </c>
      <c r="L165" s="432">
        <f t="shared" si="143"/>
        <v>0.63049999999999995</v>
      </c>
      <c r="M165" s="437">
        <f t="shared" si="144"/>
        <v>0</v>
      </c>
      <c r="N165" s="438">
        <f t="shared" si="145"/>
        <v>0</v>
      </c>
      <c r="O165" s="439">
        <f t="shared" si="146"/>
        <v>0</v>
      </c>
      <c r="P165" s="440">
        <f t="shared" si="147"/>
        <v>0</v>
      </c>
      <c r="Q165" s="432">
        <f t="shared" si="148"/>
        <v>0</v>
      </c>
      <c r="R165" s="441">
        <f t="shared" si="148"/>
        <v>0</v>
      </c>
      <c r="S165" s="437">
        <f t="shared" si="148"/>
        <v>0</v>
      </c>
      <c r="T165" s="442">
        <f t="shared" si="149"/>
        <v>0</v>
      </c>
      <c r="U165" s="442"/>
      <c r="V165" s="401">
        <f t="shared" si="123"/>
        <v>20.491250000000001</v>
      </c>
      <c r="W165" s="301">
        <f t="shared" si="124"/>
        <v>0</v>
      </c>
      <c r="X165" s="289"/>
      <c r="Y165" s="449" t="s">
        <v>232</v>
      </c>
      <c r="Z165" s="445">
        <v>155</v>
      </c>
    </row>
    <row r="166" spans="1:26" s="1" customFormat="1" ht="10.5" customHeight="1">
      <c r="A166" s="288" t="s">
        <v>554</v>
      </c>
      <c r="B166" s="446"/>
      <c r="C166" s="432">
        <v>2.84</v>
      </c>
      <c r="D166" s="431">
        <f t="shared" si="137"/>
        <v>0.11181102362204724</v>
      </c>
      <c r="E166" s="432"/>
      <c r="F166" s="431">
        <f t="shared" si="138"/>
        <v>0</v>
      </c>
      <c r="G166" s="432">
        <f t="shared" si="139"/>
        <v>0</v>
      </c>
      <c r="H166" s="433">
        <f t="shared" si="140"/>
        <v>0</v>
      </c>
      <c r="I166" s="434" t="str">
        <f t="shared" si="141"/>
        <v/>
      </c>
      <c r="J166" s="435">
        <f t="shared" si="142"/>
        <v>0</v>
      </c>
      <c r="K166" s="435">
        <v>0.65</v>
      </c>
      <c r="L166" s="432">
        <f t="shared" si="143"/>
        <v>0.18459999999999999</v>
      </c>
      <c r="M166" s="437">
        <f t="shared" si="144"/>
        <v>0</v>
      </c>
      <c r="N166" s="438">
        <f t="shared" si="145"/>
        <v>0</v>
      </c>
      <c r="O166" s="439">
        <f t="shared" si="146"/>
        <v>0</v>
      </c>
      <c r="P166" s="440">
        <f t="shared" si="147"/>
        <v>0</v>
      </c>
      <c r="Q166" s="432">
        <f t="shared" si="148"/>
        <v>0</v>
      </c>
      <c r="R166" s="441">
        <f t="shared" si="148"/>
        <v>0</v>
      </c>
      <c r="S166" s="437">
        <f t="shared" si="148"/>
        <v>0</v>
      </c>
      <c r="T166" s="442">
        <f t="shared" si="149"/>
        <v>0</v>
      </c>
      <c r="U166" s="442"/>
      <c r="V166" s="401">
        <f t="shared" si="123"/>
        <v>5.2426399999999997</v>
      </c>
      <c r="W166" s="301">
        <f t="shared" si="124"/>
        <v>0</v>
      </c>
      <c r="X166" s="289"/>
      <c r="Y166" s="449" t="s">
        <v>232</v>
      </c>
      <c r="Z166" s="445">
        <v>156</v>
      </c>
    </row>
    <row r="167" spans="1:26" s="1" customFormat="1" ht="10.5" customHeight="1">
      <c r="A167" s="288" t="s">
        <v>555</v>
      </c>
      <c r="B167" s="446"/>
      <c r="C167" s="432">
        <v>1.71</v>
      </c>
      <c r="D167" s="431">
        <f t="shared" si="137"/>
        <v>6.7322834645669294E-2</v>
      </c>
      <c r="E167" s="432"/>
      <c r="F167" s="431">
        <f t="shared" si="138"/>
        <v>0</v>
      </c>
      <c r="G167" s="432">
        <f t="shared" si="139"/>
        <v>0</v>
      </c>
      <c r="H167" s="433">
        <f t="shared" si="140"/>
        <v>0</v>
      </c>
      <c r="I167" s="431" t="str">
        <f t="shared" si="141"/>
        <v/>
      </c>
      <c r="J167" s="435">
        <f t="shared" si="142"/>
        <v>0</v>
      </c>
      <c r="K167" s="435">
        <v>6.03</v>
      </c>
      <c r="L167" s="432">
        <f t="shared" si="143"/>
        <v>1.0311300000000001</v>
      </c>
      <c r="M167" s="437">
        <f t="shared" si="144"/>
        <v>0</v>
      </c>
      <c r="N167" s="438">
        <f t="shared" si="145"/>
        <v>0</v>
      </c>
      <c r="O167" s="439">
        <f t="shared" si="146"/>
        <v>0</v>
      </c>
      <c r="P167" s="440">
        <f t="shared" si="147"/>
        <v>0</v>
      </c>
      <c r="Q167" s="432">
        <f t="shared" si="148"/>
        <v>0</v>
      </c>
      <c r="R167" s="441">
        <f t="shared" si="148"/>
        <v>0</v>
      </c>
      <c r="S167" s="437">
        <f t="shared" si="148"/>
        <v>0</v>
      </c>
      <c r="T167" s="442">
        <f t="shared" si="149"/>
        <v>0</v>
      </c>
      <c r="U167" s="442"/>
      <c r="V167" s="401">
        <f t="shared" si="123"/>
        <v>17.632323</v>
      </c>
      <c r="W167" s="301">
        <f t="shared" si="124"/>
        <v>0</v>
      </c>
      <c r="X167" s="289" t="s">
        <v>41</v>
      </c>
      <c r="Y167" s="449" t="s">
        <v>556</v>
      </c>
      <c r="Z167" s="445">
        <v>157</v>
      </c>
    </row>
    <row r="168" spans="1:26" s="1" customFormat="1" ht="10.5" customHeight="1">
      <c r="A168" s="288" t="s">
        <v>557</v>
      </c>
      <c r="B168" s="446"/>
      <c r="C168" s="432">
        <v>1.65</v>
      </c>
      <c r="D168" s="431">
        <f t="shared" si="137"/>
        <v>6.4960629921259838E-2</v>
      </c>
      <c r="E168" s="432"/>
      <c r="F168" s="431">
        <f t="shared" si="138"/>
        <v>0</v>
      </c>
      <c r="G168" s="432">
        <f t="shared" si="139"/>
        <v>0</v>
      </c>
      <c r="H168" s="433">
        <f t="shared" si="140"/>
        <v>0</v>
      </c>
      <c r="I168" s="434" t="str">
        <f t="shared" si="141"/>
        <v/>
      </c>
      <c r="J168" s="435">
        <f t="shared" si="142"/>
        <v>0</v>
      </c>
      <c r="K168" s="435">
        <v>4.71</v>
      </c>
      <c r="L168" s="432">
        <f t="shared" si="143"/>
        <v>0.77715000000000001</v>
      </c>
      <c r="M168" s="437">
        <f t="shared" si="144"/>
        <v>0</v>
      </c>
      <c r="N168" s="438">
        <f t="shared" si="145"/>
        <v>0</v>
      </c>
      <c r="O168" s="439">
        <f t="shared" si="146"/>
        <v>0</v>
      </c>
      <c r="P168" s="440">
        <f t="shared" si="147"/>
        <v>0</v>
      </c>
      <c r="Q168" s="432">
        <f t="shared" si="148"/>
        <v>0</v>
      </c>
      <c r="R168" s="441">
        <f t="shared" si="148"/>
        <v>0</v>
      </c>
      <c r="S168" s="437">
        <f t="shared" si="148"/>
        <v>0</v>
      </c>
      <c r="T168" s="442">
        <f t="shared" si="149"/>
        <v>0</v>
      </c>
      <c r="U168" s="442"/>
      <c r="V168" s="401">
        <f t="shared" si="123"/>
        <v>12.822974999999998</v>
      </c>
      <c r="W168" s="301">
        <f t="shared" si="124"/>
        <v>0</v>
      </c>
      <c r="X168" s="289" t="s">
        <v>41</v>
      </c>
      <c r="Y168" s="449" t="s">
        <v>556</v>
      </c>
      <c r="Z168" s="445">
        <v>158</v>
      </c>
    </row>
    <row r="169" spans="1:26" s="1" customFormat="1" ht="10.5" customHeight="1">
      <c r="A169" s="288" t="s">
        <v>558</v>
      </c>
      <c r="B169" s="446"/>
      <c r="C169" s="432">
        <v>1.57</v>
      </c>
      <c r="D169" s="431">
        <f t="shared" si="137"/>
        <v>6.1811023622047247E-2</v>
      </c>
      <c r="E169" s="432"/>
      <c r="F169" s="431">
        <f t="shared" si="138"/>
        <v>0</v>
      </c>
      <c r="G169" s="432">
        <f t="shared" si="139"/>
        <v>0</v>
      </c>
      <c r="H169" s="433">
        <f t="shared" si="140"/>
        <v>0</v>
      </c>
      <c r="I169" s="434" t="str">
        <f t="shared" si="141"/>
        <v/>
      </c>
      <c r="J169" s="435">
        <f t="shared" si="142"/>
        <v>0</v>
      </c>
      <c r="K169" s="435">
        <v>5.5</v>
      </c>
      <c r="L169" s="432">
        <f t="shared" si="143"/>
        <v>0.86349999999999993</v>
      </c>
      <c r="M169" s="437">
        <f t="shared" si="144"/>
        <v>0</v>
      </c>
      <c r="N169" s="438">
        <f t="shared" si="145"/>
        <v>0</v>
      </c>
      <c r="O169" s="439">
        <f t="shared" si="146"/>
        <v>0</v>
      </c>
      <c r="P169" s="440">
        <f t="shared" si="147"/>
        <v>0</v>
      </c>
      <c r="Q169" s="432">
        <f t="shared" si="148"/>
        <v>0</v>
      </c>
      <c r="R169" s="441">
        <f t="shared" si="148"/>
        <v>0</v>
      </c>
      <c r="S169" s="437">
        <f t="shared" si="148"/>
        <v>0</v>
      </c>
      <c r="T169" s="442">
        <f t="shared" si="149"/>
        <v>0</v>
      </c>
      <c r="U169" s="442"/>
      <c r="V169" s="401">
        <f t="shared" si="123"/>
        <v>13.556950000000001</v>
      </c>
      <c r="W169" s="301">
        <f t="shared" si="124"/>
        <v>0</v>
      </c>
      <c r="X169" s="289" t="s">
        <v>41</v>
      </c>
      <c r="Y169" s="449" t="s">
        <v>556</v>
      </c>
      <c r="Z169" s="445">
        <v>159</v>
      </c>
    </row>
    <row r="170" spans="1:26" s="1" customFormat="1" ht="10.5" customHeight="1">
      <c r="A170" s="288" t="s">
        <v>559</v>
      </c>
      <c r="B170" s="446"/>
      <c r="C170" s="432">
        <v>2.2200000000000002</v>
      </c>
      <c r="D170" s="431">
        <f t="shared" si="137"/>
        <v>8.7401574803149612E-2</v>
      </c>
      <c r="E170" s="432"/>
      <c r="F170" s="431">
        <f t="shared" si="138"/>
        <v>0</v>
      </c>
      <c r="G170" s="432">
        <f t="shared" si="139"/>
        <v>0</v>
      </c>
      <c r="H170" s="433">
        <f t="shared" si="140"/>
        <v>0</v>
      </c>
      <c r="I170" s="434" t="str">
        <f t="shared" si="141"/>
        <v/>
      </c>
      <c r="J170" s="435">
        <f t="shared" si="142"/>
        <v>0</v>
      </c>
      <c r="K170" s="435">
        <v>1.19</v>
      </c>
      <c r="L170" s="432">
        <f t="shared" si="143"/>
        <v>0.26417999999999997</v>
      </c>
      <c r="M170" s="437">
        <f t="shared" si="144"/>
        <v>0</v>
      </c>
      <c r="N170" s="438">
        <f t="shared" si="145"/>
        <v>0</v>
      </c>
      <c r="O170" s="439">
        <f t="shared" si="146"/>
        <v>0</v>
      </c>
      <c r="P170" s="440">
        <f t="shared" si="147"/>
        <v>0</v>
      </c>
      <c r="Q170" s="432">
        <f t="shared" si="148"/>
        <v>0</v>
      </c>
      <c r="R170" s="441">
        <f t="shared" si="148"/>
        <v>0</v>
      </c>
      <c r="S170" s="437">
        <f t="shared" si="148"/>
        <v>0</v>
      </c>
      <c r="T170" s="442">
        <f t="shared" si="149"/>
        <v>0</v>
      </c>
      <c r="U170" s="442"/>
      <c r="V170" s="401">
        <f t="shared" si="123"/>
        <v>5.864796000000001</v>
      </c>
      <c r="W170" s="301">
        <f t="shared" si="124"/>
        <v>0</v>
      </c>
      <c r="X170" s="289"/>
      <c r="Y170" s="449" t="s">
        <v>434</v>
      </c>
      <c r="Z170" s="445">
        <v>160</v>
      </c>
    </row>
    <row r="171" spans="1:26" s="1" customFormat="1" ht="10.5" customHeight="1">
      <c r="A171" s="288" t="s">
        <v>560</v>
      </c>
      <c r="B171" s="446"/>
      <c r="C171" s="432">
        <v>2.57</v>
      </c>
      <c r="D171" s="431">
        <f t="shared" si="137"/>
        <v>0.10118110236220472</v>
      </c>
      <c r="E171" s="432"/>
      <c r="F171" s="431">
        <f t="shared" si="138"/>
        <v>0</v>
      </c>
      <c r="G171" s="432">
        <f t="shared" si="139"/>
        <v>0</v>
      </c>
      <c r="H171" s="433">
        <f t="shared" si="140"/>
        <v>0</v>
      </c>
      <c r="I171" s="431" t="str">
        <f t="shared" si="141"/>
        <v/>
      </c>
      <c r="J171" s="435">
        <f t="shared" si="142"/>
        <v>0</v>
      </c>
      <c r="K171" s="435">
        <v>1.1599999999999999</v>
      </c>
      <c r="L171" s="432">
        <f t="shared" si="143"/>
        <v>0.29811999999999994</v>
      </c>
      <c r="M171" s="437">
        <f t="shared" si="144"/>
        <v>0</v>
      </c>
      <c r="N171" s="438">
        <f t="shared" si="145"/>
        <v>0</v>
      </c>
      <c r="O171" s="439">
        <f t="shared" si="146"/>
        <v>0</v>
      </c>
      <c r="P171" s="440">
        <f t="shared" si="147"/>
        <v>0</v>
      </c>
      <c r="Q171" s="432">
        <f t="shared" si="148"/>
        <v>0</v>
      </c>
      <c r="R171" s="441">
        <f t="shared" si="148"/>
        <v>0</v>
      </c>
      <c r="S171" s="437">
        <f t="shared" si="148"/>
        <v>0</v>
      </c>
      <c r="T171" s="442">
        <f t="shared" si="149"/>
        <v>0</v>
      </c>
      <c r="U171" s="442"/>
      <c r="V171" s="401">
        <f t="shared" si="123"/>
        <v>7.6616839999999984</v>
      </c>
      <c r="W171" s="301">
        <f t="shared" si="124"/>
        <v>0</v>
      </c>
      <c r="X171" s="289"/>
      <c r="Y171" s="449" t="s">
        <v>434</v>
      </c>
      <c r="Z171" s="445">
        <v>161</v>
      </c>
    </row>
    <row r="172" spans="1:26" s="1" customFormat="1" ht="10.5" customHeight="1">
      <c r="A172" s="288" t="s">
        <v>561</v>
      </c>
      <c r="B172" s="446"/>
      <c r="C172" s="432">
        <v>3.2</v>
      </c>
      <c r="D172" s="431">
        <f t="shared" si="137"/>
        <v>0.12598425196850396</v>
      </c>
      <c r="E172" s="432"/>
      <c r="F172" s="431">
        <f t="shared" si="138"/>
        <v>0</v>
      </c>
      <c r="G172" s="432">
        <f t="shared" si="139"/>
        <v>0</v>
      </c>
      <c r="H172" s="433">
        <f t="shared" si="140"/>
        <v>0</v>
      </c>
      <c r="I172" s="434" t="str">
        <f t="shared" si="141"/>
        <v/>
      </c>
      <c r="J172" s="435">
        <f t="shared" si="142"/>
        <v>0</v>
      </c>
      <c r="K172" s="435">
        <v>1.9</v>
      </c>
      <c r="L172" s="432">
        <f t="shared" si="143"/>
        <v>0.60799999999999998</v>
      </c>
      <c r="M172" s="437">
        <f t="shared" si="144"/>
        <v>0</v>
      </c>
      <c r="N172" s="438">
        <f t="shared" si="145"/>
        <v>0</v>
      </c>
      <c r="O172" s="439">
        <f t="shared" si="146"/>
        <v>0</v>
      </c>
      <c r="P172" s="440">
        <f t="shared" si="147"/>
        <v>0</v>
      </c>
      <c r="Q172" s="432">
        <f t="shared" si="148"/>
        <v>0</v>
      </c>
      <c r="R172" s="441">
        <f t="shared" si="148"/>
        <v>0</v>
      </c>
      <c r="S172" s="437">
        <f t="shared" si="148"/>
        <v>0</v>
      </c>
      <c r="T172" s="442">
        <f t="shared" si="149"/>
        <v>0</v>
      </c>
      <c r="U172" s="442"/>
      <c r="V172" s="401">
        <f t="shared" si="123"/>
        <v>19.456000000000003</v>
      </c>
      <c r="W172" s="301">
        <f t="shared" si="124"/>
        <v>0</v>
      </c>
      <c r="X172" s="289" t="s">
        <v>361</v>
      </c>
      <c r="Y172" s="449" t="s">
        <v>434</v>
      </c>
      <c r="Z172" s="445">
        <v>162</v>
      </c>
    </row>
    <row r="173" spans="1:26" s="1" customFormat="1" ht="10.5" customHeight="1">
      <c r="A173" s="288" t="s">
        <v>562</v>
      </c>
      <c r="B173" s="446"/>
      <c r="C173" s="432">
        <v>2.88</v>
      </c>
      <c r="D173" s="431">
        <f t="shared" si="137"/>
        <v>0.11338582677165354</v>
      </c>
      <c r="E173" s="432"/>
      <c r="F173" s="431">
        <f t="shared" si="138"/>
        <v>0</v>
      </c>
      <c r="G173" s="432">
        <f t="shared" si="139"/>
        <v>0</v>
      </c>
      <c r="H173" s="433">
        <f t="shared" si="140"/>
        <v>0</v>
      </c>
      <c r="I173" s="434" t="str">
        <f t="shared" si="141"/>
        <v/>
      </c>
      <c r="J173" s="435">
        <f t="shared" si="142"/>
        <v>0</v>
      </c>
      <c r="K173" s="435">
        <v>1.57</v>
      </c>
      <c r="L173" s="432">
        <f t="shared" si="143"/>
        <v>0.45216000000000001</v>
      </c>
      <c r="M173" s="437">
        <f t="shared" si="144"/>
        <v>0</v>
      </c>
      <c r="N173" s="438">
        <f t="shared" si="145"/>
        <v>0</v>
      </c>
      <c r="O173" s="439">
        <f t="shared" si="146"/>
        <v>0</v>
      </c>
      <c r="P173" s="440">
        <f t="shared" si="147"/>
        <v>0</v>
      </c>
      <c r="Q173" s="432">
        <f t="shared" si="148"/>
        <v>0</v>
      </c>
      <c r="R173" s="441">
        <f t="shared" si="148"/>
        <v>0</v>
      </c>
      <c r="S173" s="437">
        <f t="shared" si="148"/>
        <v>0</v>
      </c>
      <c r="T173" s="442">
        <f t="shared" si="149"/>
        <v>0</v>
      </c>
      <c r="U173" s="442"/>
      <c r="V173" s="401">
        <f t="shared" si="123"/>
        <v>13.022207999999999</v>
      </c>
      <c r="W173" s="301">
        <f t="shared" si="124"/>
        <v>0</v>
      </c>
      <c r="X173" s="289" t="s">
        <v>35</v>
      </c>
      <c r="Y173" s="449" t="s">
        <v>556</v>
      </c>
      <c r="Z173" s="445">
        <v>163</v>
      </c>
    </row>
    <row r="174" spans="1:26" s="1" customFormat="1" ht="10.5" customHeight="1">
      <c r="A174" s="288" t="s">
        <v>563</v>
      </c>
      <c r="B174" s="446"/>
      <c r="C174" s="432">
        <v>2.95</v>
      </c>
      <c r="D174" s="431">
        <f t="shared" si="137"/>
        <v>0.11614173228346458</v>
      </c>
      <c r="E174" s="432"/>
      <c r="F174" s="431">
        <f t="shared" si="138"/>
        <v>0</v>
      </c>
      <c r="G174" s="432">
        <f t="shared" si="139"/>
        <v>0</v>
      </c>
      <c r="H174" s="433">
        <f t="shared" si="140"/>
        <v>0</v>
      </c>
      <c r="I174" s="434" t="str">
        <f t="shared" si="141"/>
        <v/>
      </c>
      <c r="J174" s="435">
        <f t="shared" si="142"/>
        <v>0</v>
      </c>
      <c r="K174" s="435">
        <v>1.63</v>
      </c>
      <c r="L174" s="432">
        <f t="shared" si="143"/>
        <v>0.48084999999999994</v>
      </c>
      <c r="M174" s="437">
        <f t="shared" si="144"/>
        <v>0</v>
      </c>
      <c r="N174" s="438">
        <f t="shared" si="145"/>
        <v>0</v>
      </c>
      <c r="O174" s="439">
        <f t="shared" si="146"/>
        <v>0</v>
      </c>
      <c r="P174" s="440">
        <f t="shared" si="147"/>
        <v>0</v>
      </c>
      <c r="Q174" s="432">
        <f t="shared" si="148"/>
        <v>0</v>
      </c>
      <c r="R174" s="441">
        <f t="shared" si="148"/>
        <v>0</v>
      </c>
      <c r="S174" s="437">
        <f t="shared" si="148"/>
        <v>0</v>
      </c>
      <c r="T174" s="442">
        <f t="shared" si="149"/>
        <v>0</v>
      </c>
      <c r="U174" s="442"/>
      <c r="V174" s="401">
        <f t="shared" si="123"/>
        <v>14.185074999999999</v>
      </c>
      <c r="W174" s="301">
        <f t="shared" si="124"/>
        <v>0</v>
      </c>
      <c r="X174" s="289" t="s">
        <v>35</v>
      </c>
      <c r="Y174" s="449" t="s">
        <v>556</v>
      </c>
      <c r="Z174" s="445">
        <v>164</v>
      </c>
    </row>
    <row r="175" spans="1:26" s="1" customFormat="1" ht="10.5" customHeight="1">
      <c r="A175" s="288" t="s">
        <v>564</v>
      </c>
      <c r="B175" s="446"/>
      <c r="C175" s="432">
        <v>2.77</v>
      </c>
      <c r="D175" s="431">
        <f t="shared" si="137"/>
        <v>0.10905511811023623</v>
      </c>
      <c r="E175" s="432"/>
      <c r="F175" s="431">
        <f t="shared" si="138"/>
        <v>0</v>
      </c>
      <c r="G175" s="432">
        <f t="shared" si="139"/>
        <v>0</v>
      </c>
      <c r="H175" s="433">
        <f t="shared" si="140"/>
        <v>0</v>
      </c>
      <c r="I175" s="434" t="str">
        <f t="shared" si="141"/>
        <v/>
      </c>
      <c r="J175" s="435">
        <f t="shared" si="142"/>
        <v>0</v>
      </c>
      <c r="K175" s="435">
        <v>1.5</v>
      </c>
      <c r="L175" s="432">
        <f t="shared" si="143"/>
        <v>0.41550000000000004</v>
      </c>
      <c r="M175" s="437">
        <f t="shared" si="144"/>
        <v>0</v>
      </c>
      <c r="N175" s="438">
        <f t="shared" si="145"/>
        <v>0</v>
      </c>
      <c r="O175" s="439">
        <f t="shared" si="146"/>
        <v>0</v>
      </c>
      <c r="P175" s="440">
        <f t="shared" si="147"/>
        <v>0</v>
      </c>
      <c r="Q175" s="432">
        <f t="shared" si="148"/>
        <v>0</v>
      </c>
      <c r="R175" s="441">
        <f t="shared" si="148"/>
        <v>0</v>
      </c>
      <c r="S175" s="437">
        <f t="shared" si="148"/>
        <v>0</v>
      </c>
      <c r="T175" s="442">
        <f t="shared" si="149"/>
        <v>0</v>
      </c>
      <c r="U175" s="442"/>
      <c r="V175" s="401">
        <f t="shared" si="123"/>
        <v>11.509350000000001</v>
      </c>
      <c r="W175" s="301">
        <f t="shared" si="124"/>
        <v>0</v>
      </c>
      <c r="X175" s="289" t="s">
        <v>35</v>
      </c>
      <c r="Y175" s="449" t="s">
        <v>434</v>
      </c>
      <c r="Z175" s="445">
        <v>165</v>
      </c>
    </row>
    <row r="176" spans="1:26" s="1" customFormat="1" ht="10.5" customHeight="1">
      <c r="A176" s="288" t="s">
        <v>565</v>
      </c>
      <c r="B176" s="446"/>
      <c r="C176" s="432">
        <v>2.9</v>
      </c>
      <c r="D176" s="431">
        <f t="shared" si="137"/>
        <v>0.1141732283464567</v>
      </c>
      <c r="E176" s="432">
        <v>1.5</v>
      </c>
      <c r="F176" s="431">
        <f t="shared" si="138"/>
        <v>5.9055118110236227E-2</v>
      </c>
      <c r="G176" s="432">
        <f t="shared" si="139"/>
        <v>1.3953419593345655</v>
      </c>
      <c r="H176" s="433">
        <f t="shared" si="140"/>
        <v>5.4934722808447467E-2</v>
      </c>
      <c r="I176" s="434" t="str">
        <f t="shared" si="141"/>
        <v>c</v>
      </c>
      <c r="J176" s="435">
        <f t="shared" si="142"/>
        <v>2.4347824511474498</v>
      </c>
      <c r="K176" s="435">
        <v>1.67</v>
      </c>
      <c r="L176" s="432">
        <f t="shared" si="143"/>
        <v>0.48430000000000001</v>
      </c>
      <c r="M176" s="437">
        <f t="shared" si="144"/>
        <v>0.2505</v>
      </c>
      <c r="N176" s="438">
        <f t="shared" si="145"/>
        <v>9.9000365259740271</v>
      </c>
      <c r="O176" s="439">
        <f t="shared" si="146"/>
        <v>3.7574999999999998</v>
      </c>
      <c r="P176" s="440">
        <f t="shared" si="147"/>
        <v>9.0346999999999973</v>
      </c>
      <c r="Q176" s="432">
        <f t="shared" si="148"/>
        <v>1.4358804200259656</v>
      </c>
      <c r="R176" s="441">
        <f t="shared" si="148"/>
        <v>0.544979875992603</v>
      </c>
      <c r="S176" s="437">
        <f t="shared" si="148"/>
        <v>1.3103738351644363</v>
      </c>
      <c r="T176" s="442">
        <f t="shared" si="149"/>
        <v>0.3173701298701298</v>
      </c>
      <c r="U176" s="442">
        <v>0.32</v>
      </c>
      <c r="V176" s="401">
        <f t="shared" si="123"/>
        <v>6.5297000000000001</v>
      </c>
      <c r="W176" s="301">
        <f t="shared" si="124"/>
        <v>3.7574999999999998</v>
      </c>
      <c r="X176" s="289" t="s">
        <v>35</v>
      </c>
      <c r="Y176" s="449" t="s">
        <v>556</v>
      </c>
      <c r="Z176" s="445">
        <v>166</v>
      </c>
    </row>
    <row r="177" spans="1:26" s="1" customFormat="1" ht="10.5" customHeight="1">
      <c r="A177" s="288" t="s">
        <v>566</v>
      </c>
      <c r="B177" s="446"/>
      <c r="C177" s="432">
        <v>2.29</v>
      </c>
      <c r="D177" s="431">
        <f t="shared" si="137"/>
        <v>9.0157480314960639E-2</v>
      </c>
      <c r="E177" s="432"/>
      <c r="F177" s="431">
        <f t="shared" si="138"/>
        <v>0</v>
      </c>
      <c r="G177" s="432">
        <f t="shared" si="139"/>
        <v>0</v>
      </c>
      <c r="H177" s="433">
        <f t="shared" si="140"/>
        <v>0</v>
      </c>
      <c r="I177" s="434" t="str">
        <f t="shared" si="141"/>
        <v/>
      </c>
      <c r="J177" s="435">
        <f t="shared" si="142"/>
        <v>0</v>
      </c>
      <c r="K177" s="435">
        <v>1.17</v>
      </c>
      <c r="L177" s="432">
        <f t="shared" si="143"/>
        <v>0.26793</v>
      </c>
      <c r="M177" s="437">
        <f t="shared" si="144"/>
        <v>0</v>
      </c>
      <c r="N177" s="438">
        <f t="shared" si="145"/>
        <v>0</v>
      </c>
      <c r="O177" s="439">
        <f t="shared" si="146"/>
        <v>0</v>
      </c>
      <c r="P177" s="440">
        <f t="shared" si="147"/>
        <v>0</v>
      </c>
      <c r="Q177" s="432">
        <f t="shared" si="148"/>
        <v>0</v>
      </c>
      <c r="R177" s="441">
        <f t="shared" si="148"/>
        <v>0</v>
      </c>
      <c r="S177" s="437">
        <f t="shared" si="148"/>
        <v>0</v>
      </c>
      <c r="T177" s="442">
        <f t="shared" si="149"/>
        <v>0</v>
      </c>
      <c r="U177" s="442"/>
      <c r="V177" s="401">
        <f t="shared" si="123"/>
        <v>6.1355969999999997</v>
      </c>
      <c r="W177" s="301">
        <f t="shared" si="124"/>
        <v>0</v>
      </c>
      <c r="X177" s="289"/>
      <c r="Y177" s="449" t="s">
        <v>434</v>
      </c>
      <c r="Z177" s="445">
        <v>167</v>
      </c>
    </row>
    <row r="178" spans="1:26" s="1" customFormat="1" ht="10.5" customHeight="1">
      <c r="A178" s="287" t="s">
        <v>567</v>
      </c>
      <c r="B178" s="446"/>
      <c r="C178" s="432">
        <v>2.57</v>
      </c>
      <c r="D178" s="431">
        <f t="shared" ref="D178:D190" si="150">C178/25.4</f>
        <v>0.10118110236220472</v>
      </c>
      <c r="E178" s="432"/>
      <c r="F178" s="431">
        <f t="shared" ref="F178:F190" si="151">E178/25.4</f>
        <v>0</v>
      </c>
      <c r="G178" s="432">
        <f t="shared" ref="G178:G190" si="152">IF(T178=0,0,(0.87+1.12*T178)*E178/(1+T178))</f>
        <v>0</v>
      </c>
      <c r="H178" s="433">
        <f t="shared" si="117"/>
        <v>0</v>
      </c>
      <c r="I178" s="434" t="str">
        <f t="shared" ref="I178:I190" si="153">IF(G178=0,"","c")</f>
        <v/>
      </c>
      <c r="J178" s="435">
        <f t="shared" ref="J178:J190" si="154">IF(T178=0,0,C178*SQRT((1+T178)*(1-2*T178)/(1-T178)))</f>
        <v>0</v>
      </c>
      <c r="K178" s="435">
        <v>1.1599999999999999</v>
      </c>
      <c r="L178" s="432">
        <f t="shared" ref="L178:L190" si="155">C178*K178/10</f>
        <v>0.29811999999999994</v>
      </c>
      <c r="M178" s="437">
        <f t="shared" ref="M178:M183" si="156">E178*K178/10</f>
        <v>0</v>
      </c>
      <c r="N178" s="438">
        <f t="shared" ref="N178:N190" si="157">IF(T178=0,0,C178*C178*K178*(1+T178)*(1-2*T178)/(1-T178))</f>
        <v>0</v>
      </c>
      <c r="O178" s="439">
        <f t="shared" ref="O178:O190" si="158">E178*E178*K178</f>
        <v>0</v>
      </c>
      <c r="P178" s="440">
        <f t="shared" ref="P178:P190" si="159">IF(T178=0,0,N178/(3*(1-2*T178)))</f>
        <v>0</v>
      </c>
      <c r="Q178" s="432">
        <f t="shared" ref="Q178:S179" si="160">N178/6.89475</f>
        <v>0</v>
      </c>
      <c r="R178" s="441">
        <f t="shared" si="160"/>
        <v>0</v>
      </c>
      <c r="S178" s="437">
        <f t="shared" si="160"/>
        <v>0</v>
      </c>
      <c r="T178" s="442">
        <f t="shared" ref="T178:T190" si="161">IF(E178&gt;0,(1-2*((E178/C178)^2))/(2-2*((E178/C178)^2)),0)</f>
        <v>0</v>
      </c>
      <c r="U178" s="442"/>
      <c r="V178" s="401">
        <f t="shared" si="123"/>
        <v>7.6616839999999984</v>
      </c>
      <c r="W178" s="301">
        <f t="shared" si="124"/>
        <v>0</v>
      </c>
      <c r="X178" s="289" t="s">
        <v>145</v>
      </c>
      <c r="Y178" s="450"/>
      <c r="Z178" s="445">
        <v>168</v>
      </c>
    </row>
    <row r="179" spans="1:26" s="1" customFormat="1" ht="10.5" customHeight="1">
      <c r="A179" s="286" t="s">
        <v>568</v>
      </c>
      <c r="B179" s="429"/>
      <c r="C179" s="430">
        <v>1.92</v>
      </c>
      <c r="D179" s="431">
        <f t="shared" si="150"/>
        <v>7.5590551181102361E-2</v>
      </c>
      <c r="E179" s="430"/>
      <c r="F179" s="431">
        <f t="shared" si="151"/>
        <v>0</v>
      </c>
      <c r="G179" s="432">
        <f t="shared" si="152"/>
        <v>0</v>
      </c>
      <c r="H179" s="433">
        <f t="shared" si="117"/>
        <v>0</v>
      </c>
      <c r="I179" s="434" t="str">
        <f t="shared" si="153"/>
        <v/>
      </c>
      <c r="J179" s="435">
        <f t="shared" si="154"/>
        <v>0</v>
      </c>
      <c r="K179" s="436">
        <v>1.02</v>
      </c>
      <c r="L179" s="432">
        <f t="shared" si="155"/>
        <v>0.19583999999999999</v>
      </c>
      <c r="M179" s="437">
        <f t="shared" si="156"/>
        <v>0</v>
      </c>
      <c r="N179" s="438">
        <f t="shared" si="157"/>
        <v>0</v>
      </c>
      <c r="O179" s="439">
        <f t="shared" si="158"/>
        <v>0</v>
      </c>
      <c r="P179" s="440">
        <f t="shared" si="159"/>
        <v>0</v>
      </c>
      <c r="Q179" s="432">
        <f t="shared" si="160"/>
        <v>0</v>
      </c>
      <c r="R179" s="441">
        <f t="shared" si="160"/>
        <v>0</v>
      </c>
      <c r="S179" s="437">
        <f t="shared" si="160"/>
        <v>0</v>
      </c>
      <c r="T179" s="442">
        <f t="shared" si="161"/>
        <v>0</v>
      </c>
      <c r="U179" s="443" t="s">
        <v>569</v>
      </c>
      <c r="V179" s="401">
        <f t="shared" si="123"/>
        <v>3.7601279999999999</v>
      </c>
      <c r="W179" s="301">
        <f t="shared" si="124"/>
        <v>0</v>
      </c>
      <c r="X179" s="444" t="s">
        <v>35</v>
      </c>
      <c r="Y179" s="450"/>
      <c r="Z179" s="445">
        <v>169</v>
      </c>
    </row>
    <row r="180" spans="1:26" s="1" customFormat="1" ht="10.5" customHeight="1">
      <c r="A180" s="288" t="s">
        <v>570</v>
      </c>
      <c r="B180" s="446"/>
      <c r="C180" s="432">
        <v>2.48</v>
      </c>
      <c r="D180" s="431">
        <f t="shared" si="150"/>
        <v>9.763779527559055E-2</v>
      </c>
      <c r="E180" s="432"/>
      <c r="F180" s="431">
        <f t="shared" si="151"/>
        <v>0</v>
      </c>
      <c r="G180" s="432">
        <f t="shared" si="152"/>
        <v>0</v>
      </c>
      <c r="H180" s="433">
        <f>G180/25.4</f>
        <v>0</v>
      </c>
      <c r="I180" s="434" t="str">
        <f t="shared" si="153"/>
        <v/>
      </c>
      <c r="J180" s="435">
        <f t="shared" si="154"/>
        <v>0</v>
      </c>
      <c r="K180" s="435">
        <v>1.1100000000000001</v>
      </c>
      <c r="L180" s="432">
        <f t="shared" si="155"/>
        <v>0.27528000000000002</v>
      </c>
      <c r="M180" s="437">
        <f t="shared" si="156"/>
        <v>0</v>
      </c>
      <c r="N180" s="438">
        <f t="shared" si="157"/>
        <v>0</v>
      </c>
      <c r="O180" s="439">
        <f t="shared" si="158"/>
        <v>0</v>
      </c>
      <c r="P180" s="440">
        <f t="shared" si="159"/>
        <v>0</v>
      </c>
      <c r="Q180" s="432">
        <f t="shared" ref="Q180:S181" si="162">N180/6.89475</f>
        <v>0</v>
      </c>
      <c r="R180" s="441">
        <f t="shared" si="162"/>
        <v>0</v>
      </c>
      <c r="S180" s="437">
        <f t="shared" si="162"/>
        <v>0</v>
      </c>
      <c r="T180" s="442">
        <f t="shared" si="161"/>
        <v>0</v>
      </c>
      <c r="U180" s="442"/>
      <c r="V180" s="401">
        <f t="shared" si="123"/>
        <v>6.826944000000001</v>
      </c>
      <c r="W180" s="301">
        <f t="shared" si="124"/>
        <v>0</v>
      </c>
      <c r="X180" s="289" t="s">
        <v>35</v>
      </c>
      <c r="Y180" s="449" t="s">
        <v>516</v>
      </c>
      <c r="Z180" s="445">
        <v>170</v>
      </c>
    </row>
    <row r="181" spans="1:26" s="1" customFormat="1" ht="10.5" customHeight="1">
      <c r="A181" s="288" t="s">
        <v>571</v>
      </c>
      <c r="B181" s="446"/>
      <c r="C181" s="432">
        <v>1.39</v>
      </c>
      <c r="D181" s="431">
        <f t="shared" si="150"/>
        <v>5.4724409448818893E-2</v>
      </c>
      <c r="E181" s="432"/>
      <c r="F181" s="431">
        <f t="shared" si="151"/>
        <v>0</v>
      </c>
      <c r="G181" s="432">
        <f t="shared" si="152"/>
        <v>0</v>
      </c>
      <c r="H181" s="433">
        <f>G181/25.4</f>
        <v>0</v>
      </c>
      <c r="I181" s="434" t="str">
        <f t="shared" si="153"/>
        <v/>
      </c>
      <c r="J181" s="435">
        <f t="shared" si="154"/>
        <v>0</v>
      </c>
      <c r="K181" s="435">
        <v>2.14</v>
      </c>
      <c r="L181" s="432">
        <f t="shared" si="155"/>
        <v>0.29746</v>
      </c>
      <c r="M181" s="437">
        <f t="shared" si="156"/>
        <v>0</v>
      </c>
      <c r="N181" s="438">
        <f t="shared" si="157"/>
        <v>0</v>
      </c>
      <c r="O181" s="439">
        <f t="shared" si="158"/>
        <v>0</v>
      </c>
      <c r="P181" s="440">
        <f t="shared" si="159"/>
        <v>0</v>
      </c>
      <c r="Q181" s="432">
        <f t="shared" si="162"/>
        <v>0</v>
      </c>
      <c r="R181" s="441">
        <f t="shared" si="162"/>
        <v>0</v>
      </c>
      <c r="S181" s="437">
        <f t="shared" si="162"/>
        <v>0</v>
      </c>
      <c r="T181" s="442">
        <f t="shared" si="161"/>
        <v>0</v>
      </c>
      <c r="U181" s="442"/>
      <c r="V181" s="401">
        <f t="shared" si="123"/>
        <v>4.1346939999999996</v>
      </c>
      <c r="W181" s="301">
        <f t="shared" si="124"/>
        <v>0</v>
      </c>
      <c r="X181" s="289"/>
      <c r="Y181" s="449"/>
      <c r="Z181" s="445">
        <v>171</v>
      </c>
    </row>
    <row r="182" spans="1:26" s="1" customFormat="1" ht="10.5" customHeight="1">
      <c r="A182" s="287" t="s">
        <v>572</v>
      </c>
      <c r="B182" s="446">
        <v>20</v>
      </c>
      <c r="C182" s="432">
        <v>1.3533249999999999</v>
      </c>
      <c r="D182" s="431">
        <f t="shared" si="150"/>
        <v>5.3280511811023619E-2</v>
      </c>
      <c r="E182" s="432">
        <v>0.54</v>
      </c>
      <c r="F182" s="431">
        <f t="shared" si="151"/>
        <v>2.1259842519685043E-2</v>
      </c>
      <c r="G182" s="432">
        <f t="shared" si="152"/>
        <v>0.50873632120675538</v>
      </c>
      <c r="H182" s="433">
        <f t="shared" si="117"/>
        <v>2.0028989023888007E-2</v>
      </c>
      <c r="I182" s="431" t="str">
        <f t="shared" si="153"/>
        <v>c</v>
      </c>
      <c r="J182" s="435">
        <f t="shared" si="154"/>
        <v>0.90530732608905162</v>
      </c>
      <c r="K182" s="435">
        <v>2.2000000000000002</v>
      </c>
      <c r="L182" s="432">
        <f t="shared" si="155"/>
        <v>0.29773149999999998</v>
      </c>
      <c r="M182" s="437">
        <f t="shared" si="156"/>
        <v>0.11880000000000002</v>
      </c>
      <c r="N182" s="438">
        <f t="shared" si="157"/>
        <v>1.8030789802751184</v>
      </c>
      <c r="O182" s="439">
        <f t="shared" si="158"/>
        <v>0.64152000000000009</v>
      </c>
      <c r="P182" s="440">
        <f t="shared" si="159"/>
        <v>3.173914822375</v>
      </c>
      <c r="Q182" s="432">
        <f t="shared" ref="Q182:S183" si="163">N182/6.89475</f>
        <v>0.26151477287430558</v>
      </c>
      <c r="R182" s="441">
        <f t="shared" si="163"/>
        <v>9.3044707929946707E-2</v>
      </c>
      <c r="S182" s="437">
        <f t="shared" si="163"/>
        <v>0.4603379125240219</v>
      </c>
      <c r="T182" s="442">
        <f t="shared" si="161"/>
        <v>0.40531782350910217</v>
      </c>
      <c r="U182" s="442"/>
      <c r="V182" s="401">
        <f t="shared" si="123"/>
        <v>2.7462348223749999</v>
      </c>
      <c r="W182" s="301">
        <f t="shared" si="124"/>
        <v>0.64152000000000009</v>
      </c>
      <c r="X182" s="289" t="s">
        <v>573</v>
      </c>
      <c r="Y182" s="450"/>
      <c r="Z182" s="445">
        <v>172</v>
      </c>
    </row>
    <row r="183" spans="1:26" s="1" customFormat="1" ht="10.5" customHeight="1">
      <c r="A183" s="286" t="s">
        <v>574</v>
      </c>
      <c r="B183" s="429"/>
      <c r="C183" s="430">
        <v>2.2200000000000002</v>
      </c>
      <c r="D183" s="431">
        <f t="shared" si="150"/>
        <v>8.7401574803149612E-2</v>
      </c>
      <c r="E183" s="430"/>
      <c r="F183" s="431">
        <f t="shared" si="151"/>
        <v>0</v>
      </c>
      <c r="G183" s="432">
        <f t="shared" si="152"/>
        <v>0</v>
      </c>
      <c r="H183" s="433">
        <f t="shared" si="117"/>
        <v>0</v>
      </c>
      <c r="I183" s="434" t="str">
        <f t="shared" si="153"/>
        <v/>
      </c>
      <c r="J183" s="435">
        <f t="shared" si="154"/>
        <v>0</v>
      </c>
      <c r="K183" s="436">
        <v>0.83</v>
      </c>
      <c r="L183" s="432">
        <f t="shared" si="155"/>
        <v>0.18426000000000001</v>
      </c>
      <c r="M183" s="437">
        <f t="shared" si="156"/>
        <v>0</v>
      </c>
      <c r="N183" s="438">
        <f t="shared" si="157"/>
        <v>0</v>
      </c>
      <c r="O183" s="439">
        <f t="shared" si="158"/>
        <v>0</v>
      </c>
      <c r="P183" s="440">
        <f t="shared" si="159"/>
        <v>0</v>
      </c>
      <c r="Q183" s="432">
        <f t="shared" si="163"/>
        <v>0</v>
      </c>
      <c r="R183" s="441">
        <f t="shared" si="163"/>
        <v>0</v>
      </c>
      <c r="S183" s="437">
        <f t="shared" si="163"/>
        <v>0</v>
      </c>
      <c r="T183" s="442">
        <f t="shared" si="161"/>
        <v>0</v>
      </c>
      <c r="U183" s="443" t="s">
        <v>575</v>
      </c>
      <c r="V183" s="401">
        <f t="shared" si="123"/>
        <v>4.0905720000000008</v>
      </c>
      <c r="W183" s="301">
        <f t="shared" si="124"/>
        <v>0</v>
      </c>
      <c r="X183" s="444" t="s">
        <v>35</v>
      </c>
      <c r="Y183" s="450"/>
      <c r="Z183" s="445">
        <v>173</v>
      </c>
    </row>
    <row r="184" spans="1:26" s="1" customFormat="1" ht="10.5" customHeight="1">
      <c r="A184" s="288" t="s">
        <v>576</v>
      </c>
      <c r="B184" s="446"/>
      <c r="C184" s="432">
        <v>2.4500000000000002</v>
      </c>
      <c r="D184" s="431">
        <f t="shared" si="150"/>
        <v>9.6456692913385836E-2</v>
      </c>
      <c r="E184" s="432"/>
      <c r="F184" s="431">
        <f t="shared" si="151"/>
        <v>0</v>
      </c>
      <c r="G184" s="432">
        <f t="shared" si="152"/>
        <v>0</v>
      </c>
      <c r="H184" s="433">
        <f>G184/25.4</f>
        <v>0</v>
      </c>
      <c r="I184" s="434" t="str">
        <f t="shared" si="153"/>
        <v/>
      </c>
      <c r="J184" s="435">
        <f t="shared" si="154"/>
        <v>0</v>
      </c>
      <c r="K184" s="435">
        <v>1.03</v>
      </c>
      <c r="L184" s="432">
        <f t="shared" si="155"/>
        <v>0.25235000000000002</v>
      </c>
      <c r="M184" s="437">
        <f t="shared" ref="M184:M190" si="164">E184*K184/10</f>
        <v>0</v>
      </c>
      <c r="N184" s="438">
        <f t="shared" si="157"/>
        <v>0</v>
      </c>
      <c r="O184" s="439">
        <f t="shared" si="158"/>
        <v>0</v>
      </c>
      <c r="P184" s="440">
        <f t="shared" si="159"/>
        <v>0</v>
      </c>
      <c r="Q184" s="432">
        <f t="shared" ref="Q184:S188" si="165">N184/6.89475</f>
        <v>0</v>
      </c>
      <c r="R184" s="441">
        <f t="shared" si="165"/>
        <v>0</v>
      </c>
      <c r="S184" s="437">
        <f t="shared" si="165"/>
        <v>0</v>
      </c>
      <c r="T184" s="442">
        <f t="shared" si="161"/>
        <v>0</v>
      </c>
      <c r="U184" s="442"/>
      <c r="V184" s="401">
        <f t="shared" si="123"/>
        <v>6.1825750000000017</v>
      </c>
      <c r="W184" s="301">
        <f t="shared" si="124"/>
        <v>0</v>
      </c>
      <c r="X184" s="289"/>
      <c r="Y184" s="449" t="s">
        <v>577</v>
      </c>
      <c r="Z184" s="445">
        <v>174</v>
      </c>
    </row>
    <row r="185" spans="1:26" s="1" customFormat="1" ht="10.5" customHeight="1">
      <c r="A185" s="288" t="s">
        <v>578</v>
      </c>
      <c r="B185" s="446"/>
      <c r="C185" s="432">
        <v>2.37</v>
      </c>
      <c r="D185" s="431">
        <f t="shared" si="150"/>
        <v>9.3307086614173237E-2</v>
      </c>
      <c r="E185" s="432"/>
      <c r="F185" s="431">
        <f t="shared" si="151"/>
        <v>0</v>
      </c>
      <c r="G185" s="432">
        <f t="shared" si="152"/>
        <v>0</v>
      </c>
      <c r="H185" s="433">
        <f>G185/25.4</f>
        <v>0</v>
      </c>
      <c r="I185" s="434" t="str">
        <f t="shared" si="153"/>
        <v/>
      </c>
      <c r="J185" s="435">
        <f t="shared" si="154"/>
        <v>0</v>
      </c>
      <c r="K185" s="435">
        <v>1.05</v>
      </c>
      <c r="L185" s="432">
        <f t="shared" si="155"/>
        <v>0.24885000000000002</v>
      </c>
      <c r="M185" s="437">
        <f t="shared" si="164"/>
        <v>0</v>
      </c>
      <c r="N185" s="438">
        <f t="shared" si="157"/>
        <v>0</v>
      </c>
      <c r="O185" s="439">
        <f t="shared" si="158"/>
        <v>0</v>
      </c>
      <c r="P185" s="440">
        <f t="shared" si="159"/>
        <v>0</v>
      </c>
      <c r="Q185" s="432">
        <f t="shared" si="165"/>
        <v>0</v>
      </c>
      <c r="R185" s="441">
        <f t="shared" si="165"/>
        <v>0</v>
      </c>
      <c r="S185" s="437">
        <f t="shared" si="165"/>
        <v>0</v>
      </c>
      <c r="T185" s="442">
        <f t="shared" si="161"/>
        <v>0</v>
      </c>
      <c r="U185" s="442"/>
      <c r="V185" s="401">
        <f t="shared" si="123"/>
        <v>5.8977450000000005</v>
      </c>
      <c r="W185" s="301">
        <f t="shared" si="124"/>
        <v>0</v>
      </c>
      <c r="X185" s="289"/>
      <c r="Y185" s="449" t="s">
        <v>577</v>
      </c>
      <c r="Z185" s="445">
        <v>175</v>
      </c>
    </row>
    <row r="186" spans="1:26" s="1" customFormat="1" ht="10.5" customHeight="1">
      <c r="A186" s="288" t="s">
        <v>579</v>
      </c>
      <c r="B186" s="446"/>
      <c r="C186" s="432">
        <v>2.02</v>
      </c>
      <c r="D186" s="431">
        <f t="shared" si="150"/>
        <v>7.9527559055118116E-2</v>
      </c>
      <c r="E186" s="432"/>
      <c r="F186" s="431">
        <f t="shared" si="151"/>
        <v>0</v>
      </c>
      <c r="G186" s="432">
        <f t="shared" si="152"/>
        <v>0</v>
      </c>
      <c r="H186" s="433">
        <f>G186/25.4</f>
        <v>0</v>
      </c>
      <c r="I186" s="434" t="str">
        <f t="shared" si="153"/>
        <v/>
      </c>
      <c r="J186" s="435">
        <f t="shared" si="154"/>
        <v>0</v>
      </c>
      <c r="K186" s="435">
        <v>1.19</v>
      </c>
      <c r="L186" s="432">
        <f t="shared" si="155"/>
        <v>0.24037999999999998</v>
      </c>
      <c r="M186" s="437">
        <f t="shared" si="164"/>
        <v>0</v>
      </c>
      <c r="N186" s="438">
        <f t="shared" si="157"/>
        <v>0</v>
      </c>
      <c r="O186" s="439">
        <f t="shared" si="158"/>
        <v>0</v>
      </c>
      <c r="P186" s="440">
        <f t="shared" si="159"/>
        <v>0</v>
      </c>
      <c r="Q186" s="432">
        <f t="shared" si="165"/>
        <v>0</v>
      </c>
      <c r="R186" s="441">
        <f t="shared" si="165"/>
        <v>0</v>
      </c>
      <c r="S186" s="437">
        <f t="shared" si="165"/>
        <v>0</v>
      </c>
      <c r="T186" s="442">
        <f t="shared" si="161"/>
        <v>0</v>
      </c>
      <c r="U186" s="442"/>
      <c r="V186" s="401">
        <f t="shared" si="123"/>
        <v>4.8556759999999999</v>
      </c>
      <c r="W186" s="301">
        <f t="shared" si="124"/>
        <v>0</v>
      </c>
      <c r="X186" s="289"/>
      <c r="Y186" s="449" t="s">
        <v>577</v>
      </c>
      <c r="Z186" s="445">
        <v>176</v>
      </c>
    </row>
    <row r="187" spans="1:26" s="1" customFormat="1" ht="10.5" customHeight="1">
      <c r="A187" s="288" t="s">
        <v>580</v>
      </c>
      <c r="B187" s="446"/>
      <c r="C187" s="432">
        <v>2.12</v>
      </c>
      <c r="D187" s="431">
        <f t="shared" si="150"/>
        <v>8.3464566929133871E-2</v>
      </c>
      <c r="E187" s="432"/>
      <c r="F187" s="431">
        <f t="shared" si="151"/>
        <v>0</v>
      </c>
      <c r="G187" s="432">
        <f t="shared" si="152"/>
        <v>0</v>
      </c>
      <c r="H187" s="433">
        <f>G187/25.4</f>
        <v>0</v>
      </c>
      <c r="I187" s="434" t="str">
        <f t="shared" si="153"/>
        <v/>
      </c>
      <c r="J187" s="435">
        <f t="shared" si="154"/>
        <v>0</v>
      </c>
      <c r="K187" s="435">
        <v>1.2</v>
      </c>
      <c r="L187" s="432">
        <f t="shared" si="155"/>
        <v>0.25440000000000002</v>
      </c>
      <c r="M187" s="437">
        <f t="shared" si="164"/>
        <v>0</v>
      </c>
      <c r="N187" s="438">
        <f t="shared" si="157"/>
        <v>0</v>
      </c>
      <c r="O187" s="439">
        <f t="shared" si="158"/>
        <v>0</v>
      </c>
      <c r="P187" s="440">
        <f t="shared" si="159"/>
        <v>0</v>
      </c>
      <c r="Q187" s="432">
        <f t="shared" si="165"/>
        <v>0</v>
      </c>
      <c r="R187" s="441">
        <f t="shared" si="165"/>
        <v>0</v>
      </c>
      <c r="S187" s="437">
        <f t="shared" si="165"/>
        <v>0</v>
      </c>
      <c r="T187" s="442">
        <f t="shared" si="161"/>
        <v>0</v>
      </c>
      <c r="U187" s="442"/>
      <c r="V187" s="401">
        <f t="shared" si="123"/>
        <v>5.3932800000000007</v>
      </c>
      <c r="W187" s="301">
        <f t="shared" si="124"/>
        <v>0</v>
      </c>
      <c r="X187" s="289"/>
      <c r="Y187" s="449" t="s">
        <v>577</v>
      </c>
      <c r="Z187" s="445">
        <v>177</v>
      </c>
    </row>
    <row r="188" spans="1:26" s="1" customFormat="1" ht="10.5" customHeight="1">
      <c r="A188" s="288" t="s">
        <v>581</v>
      </c>
      <c r="B188" s="446"/>
      <c r="C188" s="432">
        <v>2.97</v>
      </c>
      <c r="D188" s="431">
        <f t="shared" si="150"/>
        <v>0.11692913385826773</v>
      </c>
      <c r="E188" s="432"/>
      <c r="F188" s="431">
        <f t="shared" si="151"/>
        <v>0</v>
      </c>
      <c r="G188" s="432">
        <f t="shared" si="152"/>
        <v>0</v>
      </c>
      <c r="H188" s="433">
        <f>G188/25.4</f>
        <v>0</v>
      </c>
      <c r="I188" s="434" t="str">
        <f t="shared" si="153"/>
        <v/>
      </c>
      <c r="J188" s="435">
        <f t="shared" si="154"/>
        <v>0</v>
      </c>
      <c r="K188" s="435">
        <v>1.62</v>
      </c>
      <c r="L188" s="432">
        <f t="shared" si="155"/>
        <v>0.48114000000000007</v>
      </c>
      <c r="M188" s="437">
        <f t="shared" si="164"/>
        <v>0</v>
      </c>
      <c r="N188" s="438">
        <f t="shared" si="157"/>
        <v>0</v>
      </c>
      <c r="O188" s="439">
        <f t="shared" si="158"/>
        <v>0</v>
      </c>
      <c r="P188" s="440">
        <f t="shared" si="159"/>
        <v>0</v>
      </c>
      <c r="Q188" s="432">
        <f t="shared" si="165"/>
        <v>0</v>
      </c>
      <c r="R188" s="441">
        <f t="shared" si="165"/>
        <v>0</v>
      </c>
      <c r="S188" s="437">
        <f t="shared" si="165"/>
        <v>0</v>
      </c>
      <c r="T188" s="442">
        <f t="shared" si="161"/>
        <v>0</v>
      </c>
      <c r="U188" s="442"/>
      <c r="V188" s="401">
        <f t="shared" si="123"/>
        <v>14.289858000000004</v>
      </c>
      <c r="W188" s="301">
        <f t="shared" si="124"/>
        <v>0</v>
      </c>
      <c r="X188" s="289"/>
      <c r="Y188" s="449" t="s">
        <v>577</v>
      </c>
      <c r="Z188" s="445">
        <v>178</v>
      </c>
    </row>
    <row r="189" spans="1:26" s="1" customFormat="1" ht="10.5" customHeight="1">
      <c r="A189" s="286" t="s">
        <v>582</v>
      </c>
      <c r="B189" s="429"/>
      <c r="C189" s="430">
        <v>2.5299999999999998</v>
      </c>
      <c r="D189" s="431">
        <f t="shared" si="150"/>
        <v>9.960629921259842E-2</v>
      </c>
      <c r="E189" s="430"/>
      <c r="F189" s="431">
        <f t="shared" si="151"/>
        <v>0</v>
      </c>
      <c r="G189" s="432">
        <f t="shared" si="152"/>
        <v>0</v>
      </c>
      <c r="H189" s="433">
        <f t="shared" si="117"/>
        <v>0</v>
      </c>
      <c r="I189" s="434" t="str">
        <f t="shared" si="153"/>
        <v/>
      </c>
      <c r="J189" s="435">
        <f t="shared" si="154"/>
        <v>0</v>
      </c>
      <c r="K189" s="436">
        <v>1.52</v>
      </c>
      <c r="L189" s="432">
        <f t="shared" si="155"/>
        <v>0.38455999999999996</v>
      </c>
      <c r="M189" s="437">
        <f t="shared" si="164"/>
        <v>0</v>
      </c>
      <c r="N189" s="438">
        <f t="shared" si="157"/>
        <v>0</v>
      </c>
      <c r="O189" s="439">
        <f t="shared" si="158"/>
        <v>0</v>
      </c>
      <c r="P189" s="440">
        <f t="shared" si="159"/>
        <v>0</v>
      </c>
      <c r="Q189" s="432">
        <f t="shared" ref="Q189:S190" si="166">N189/6.89475</f>
        <v>0</v>
      </c>
      <c r="R189" s="441">
        <f t="shared" si="166"/>
        <v>0</v>
      </c>
      <c r="S189" s="437">
        <f t="shared" si="166"/>
        <v>0</v>
      </c>
      <c r="T189" s="442">
        <f t="shared" si="161"/>
        <v>0</v>
      </c>
      <c r="U189" s="443" t="s">
        <v>583</v>
      </c>
      <c r="V189" s="401">
        <f t="shared" si="123"/>
        <v>9.7293679999999991</v>
      </c>
      <c r="W189" s="301">
        <f t="shared" si="124"/>
        <v>0</v>
      </c>
      <c r="X189" s="444" t="s">
        <v>35</v>
      </c>
      <c r="Y189" s="450"/>
      <c r="Z189" s="445">
        <v>179</v>
      </c>
    </row>
    <row r="190" spans="1:26" s="1" customFormat="1" ht="10.5" customHeight="1">
      <c r="A190" s="286" t="s">
        <v>584</v>
      </c>
      <c r="B190" s="429"/>
      <c r="C190" s="430">
        <v>2.23</v>
      </c>
      <c r="D190" s="431">
        <f t="shared" si="150"/>
        <v>8.7795275590551183E-2</v>
      </c>
      <c r="E190" s="430"/>
      <c r="F190" s="431">
        <f t="shared" si="151"/>
        <v>0</v>
      </c>
      <c r="G190" s="432">
        <f t="shared" si="152"/>
        <v>0</v>
      </c>
      <c r="H190" s="433">
        <f>G190/25.4</f>
        <v>0</v>
      </c>
      <c r="I190" s="434" t="str">
        <f t="shared" si="153"/>
        <v/>
      </c>
      <c r="J190" s="435">
        <f t="shared" si="154"/>
        <v>0</v>
      </c>
      <c r="K190" s="436">
        <v>1.33</v>
      </c>
      <c r="L190" s="432">
        <f t="shared" si="155"/>
        <v>0.29659000000000002</v>
      </c>
      <c r="M190" s="437">
        <f t="shared" si="164"/>
        <v>0</v>
      </c>
      <c r="N190" s="438">
        <f t="shared" si="157"/>
        <v>0</v>
      </c>
      <c r="O190" s="439">
        <f t="shared" si="158"/>
        <v>0</v>
      </c>
      <c r="P190" s="440">
        <f t="shared" si="159"/>
        <v>0</v>
      </c>
      <c r="Q190" s="432">
        <f t="shared" si="166"/>
        <v>0</v>
      </c>
      <c r="R190" s="441">
        <f t="shared" si="166"/>
        <v>0</v>
      </c>
      <c r="S190" s="437">
        <f t="shared" si="166"/>
        <v>0</v>
      </c>
      <c r="T190" s="442">
        <f t="shared" si="161"/>
        <v>0</v>
      </c>
      <c r="U190" s="443" t="s">
        <v>585</v>
      </c>
      <c r="V190" s="401">
        <f t="shared" si="123"/>
        <v>6.6139570000000001</v>
      </c>
      <c r="W190" s="301">
        <f t="shared" si="124"/>
        <v>0</v>
      </c>
      <c r="X190" s="289" t="s">
        <v>57</v>
      </c>
      <c r="Y190" s="450"/>
      <c r="Z190" s="445">
        <v>180</v>
      </c>
    </row>
    <row r="191" spans="1:26" ht="10.5" customHeight="1" thickBot="1">
      <c r="A191" s="290"/>
      <c r="B191" s="451"/>
      <c r="C191" s="452"/>
      <c r="D191" s="453"/>
      <c r="E191" s="452"/>
      <c r="F191" s="453"/>
      <c r="G191" s="454"/>
      <c r="H191" s="455"/>
      <c r="I191" s="453"/>
      <c r="J191" s="451"/>
      <c r="K191" s="456"/>
      <c r="L191" s="454"/>
      <c r="M191" s="453"/>
      <c r="N191" s="454"/>
      <c r="O191" s="455"/>
      <c r="P191" s="453"/>
      <c r="Q191" s="454"/>
      <c r="R191" s="455"/>
      <c r="S191" s="453"/>
      <c r="T191" s="451"/>
      <c r="U191" s="451"/>
      <c r="V191" s="454">
        <f t="shared" si="123"/>
        <v>0</v>
      </c>
      <c r="W191" s="453">
        <f t="shared" si="124"/>
        <v>0</v>
      </c>
      <c r="X191" s="454"/>
      <c r="Y191" s="455"/>
      <c r="Z191" s="453"/>
    </row>
    <row r="192" spans="1:26" ht="14" thickTop="1"/>
  </sheetData>
  <mergeCells count="4">
    <mergeCell ref="V4:W4"/>
    <mergeCell ref="G4:H4"/>
    <mergeCell ref="A3:Z3"/>
    <mergeCell ref="A2:Z2"/>
  </mergeCells>
  <phoneticPr fontId="0" type="noConversion"/>
  <printOptions horizontalCentered="1"/>
  <pageMargins left="0.24" right="0.23" top="0.55000000000000004" bottom="0.76" header="0.5" footer="0.5"/>
  <pageSetup scale="87" fitToHeight="5" orientation="landscape" horizontalDpi="300" verticalDpi="300"/>
  <headerFooter alignWithMargins="0">
    <oddFooter>&amp;L&amp;"Arial,Regular"&amp;8Page &amp;P of &amp;N&amp;R&amp;"Arial Narrow,Regular"&amp;8File: &amp;F &amp;A 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79"/>
  <sheetViews>
    <sheetView showGridLines="0" showZeros="0" zoomScale="150" workbookViewId="0">
      <pane xSplit="2" ySplit="6" topLeftCell="C7" activePane="bottomRight" state="frozenSplit"/>
      <selection pane="topRight" activeCell="U1" sqref="U1:AE65536"/>
      <selection pane="bottomLeft" activeCell="A67" sqref="A67"/>
      <selection pane="bottomRight" activeCell="A3" sqref="A3:L3"/>
    </sheetView>
  </sheetViews>
  <sheetFormatPr baseColWidth="10" defaultRowHeight="13"/>
  <cols>
    <col min="1" max="1" width="33.83203125" style="57" customWidth="1"/>
    <col min="2" max="2" width="3.5" customWidth="1"/>
    <col min="3" max="3" width="5.5" style="54" customWidth="1"/>
    <col min="4" max="4" width="5.5" customWidth="1"/>
    <col min="5" max="5" width="5.5" style="54" hidden="1" customWidth="1"/>
    <col min="6" max="6" width="5.1640625" hidden="1" customWidth="1"/>
    <col min="7" max="7" width="5.33203125" hidden="1" customWidth="1"/>
    <col min="8" max="8" width="5.1640625" hidden="1" customWidth="1"/>
    <col min="9" max="9" width="1.6640625" hidden="1" customWidth="1"/>
    <col min="10" max="10" width="5.5" hidden="1" customWidth="1"/>
    <col min="11" max="11" width="5.83203125" style="54" customWidth="1"/>
    <col min="12" max="12" width="6.5" customWidth="1"/>
    <col min="13" max="13" width="6.5" hidden="1" customWidth="1"/>
    <col min="14" max="14" width="6.33203125" hidden="1" customWidth="1"/>
    <col min="15" max="15" width="5" hidden="1" customWidth="1"/>
    <col min="16" max="16" width="4.33203125" hidden="1" customWidth="1"/>
    <col min="17" max="17" width="6.33203125" hidden="1" customWidth="1"/>
    <col min="18" max="18" width="5" hidden="1" customWidth="1"/>
    <col min="19" max="19" width="4.33203125" hidden="1" customWidth="1"/>
    <col min="20" max="20" width="7" hidden="1" customWidth="1"/>
    <col min="21" max="21" width="10.83203125" style="296" customWidth="1"/>
    <col min="22" max="22" width="6.33203125" style="296" bestFit="1" customWidth="1"/>
    <col min="23" max="23" width="4" style="296" bestFit="1" customWidth="1"/>
    <col min="24" max="24" width="6.5" customWidth="1"/>
    <col min="25" max="25" width="2.6640625" customWidth="1"/>
    <col min="26" max="256" width="8.83203125" customWidth="1"/>
  </cols>
  <sheetData>
    <row r="1" spans="1:25" s="1" customFormat="1" ht="34">
      <c r="A1" s="141" t="s">
        <v>586</v>
      </c>
      <c r="B1" s="3"/>
      <c r="C1" s="4"/>
      <c r="D1" s="4"/>
      <c r="E1" s="4"/>
      <c r="F1" s="3"/>
      <c r="G1" s="5"/>
      <c r="H1" s="4"/>
      <c r="I1" s="4"/>
      <c r="J1" s="4"/>
      <c r="K1" s="4"/>
      <c r="L1" s="6"/>
      <c r="M1" s="3"/>
      <c r="N1" s="3"/>
      <c r="O1" s="3"/>
      <c r="P1" s="7"/>
      <c r="Q1" s="3"/>
      <c r="R1" s="3"/>
      <c r="S1" s="3"/>
      <c r="T1" s="4"/>
      <c r="U1" s="293"/>
      <c r="V1" s="293"/>
      <c r="W1" s="293"/>
      <c r="X1" s="4"/>
      <c r="Y1" s="4"/>
    </row>
    <row r="2" spans="1:25" s="1" customFormat="1">
      <c r="A2" s="142" t="s">
        <v>1016</v>
      </c>
      <c r="B2" s="2"/>
      <c r="C2" s="4"/>
      <c r="D2" s="4"/>
      <c r="E2" s="4"/>
      <c r="F2" s="5"/>
      <c r="G2" s="5"/>
      <c r="H2" s="4"/>
      <c r="I2" s="4"/>
      <c r="J2" s="3"/>
      <c r="K2" s="4"/>
      <c r="L2" s="6"/>
      <c r="M2" s="4"/>
      <c r="N2" s="7"/>
      <c r="O2" s="7"/>
      <c r="P2" s="7"/>
      <c r="Q2" s="3"/>
      <c r="R2" s="3"/>
      <c r="S2" s="3"/>
      <c r="T2" s="4"/>
      <c r="U2" s="293"/>
      <c r="V2" s="293"/>
      <c r="W2" s="293"/>
      <c r="X2" s="4"/>
      <c r="Y2" s="4"/>
    </row>
    <row r="3" spans="1:25" s="1" customFormat="1" ht="12" thickBot="1">
      <c r="A3" s="499" t="str">
        <f>Header!A12</f>
        <v>Last Edit: December 5, 2002</v>
      </c>
      <c r="B3" s="499"/>
      <c r="C3" s="499"/>
      <c r="D3" s="499"/>
      <c r="E3" s="499"/>
      <c r="F3" s="499"/>
      <c r="G3" s="499"/>
      <c r="H3" s="499"/>
      <c r="I3" s="499"/>
      <c r="J3" s="499"/>
      <c r="K3" s="499"/>
      <c r="L3" s="499"/>
      <c r="M3" s="10"/>
      <c r="N3" s="12"/>
      <c r="O3" s="12"/>
      <c r="P3" s="12"/>
      <c r="T3" s="13"/>
      <c r="U3" s="293"/>
      <c r="V3" s="293"/>
      <c r="W3" s="293"/>
      <c r="Y3" s="13"/>
    </row>
    <row r="4" spans="1:25" s="1" customFormat="1" thickTop="1">
      <c r="A4" s="66" t="s">
        <v>1</v>
      </c>
      <c r="B4" s="67" t="s">
        <v>2</v>
      </c>
      <c r="C4" s="74" t="s">
        <v>3</v>
      </c>
      <c r="D4" s="75" t="s">
        <v>4</v>
      </c>
      <c r="E4" s="74" t="s">
        <v>5</v>
      </c>
      <c r="F4" s="75" t="s">
        <v>4</v>
      </c>
      <c r="G4" s="89" t="s">
        <v>6</v>
      </c>
      <c r="H4" s="68"/>
      <c r="I4" s="90" t="s">
        <v>7</v>
      </c>
      <c r="J4" s="95" t="s">
        <v>8</v>
      </c>
      <c r="K4" s="100" t="s">
        <v>9</v>
      </c>
      <c r="L4" s="104" t="s">
        <v>1011</v>
      </c>
      <c r="M4" s="105" t="s">
        <v>10</v>
      </c>
      <c r="N4" s="112" t="s">
        <v>11</v>
      </c>
      <c r="O4" s="69" t="s">
        <v>5</v>
      </c>
      <c r="P4" s="113" t="s">
        <v>12</v>
      </c>
      <c r="Q4" s="112" t="s">
        <v>11</v>
      </c>
      <c r="R4" s="69" t="s">
        <v>5</v>
      </c>
      <c r="S4" s="113" t="s">
        <v>12</v>
      </c>
      <c r="T4" s="95" t="s">
        <v>22</v>
      </c>
      <c r="U4" s="124" t="s">
        <v>14</v>
      </c>
      <c r="V4" s="501" t="s">
        <v>964</v>
      </c>
      <c r="W4" s="502"/>
      <c r="X4" s="129" t="s">
        <v>16</v>
      </c>
      <c r="Y4" s="130"/>
    </row>
    <row r="5" spans="1:25" s="1" customFormat="1">
      <c r="A5" s="62" t="s">
        <v>17</v>
      </c>
      <c r="B5" s="15"/>
      <c r="C5" s="76"/>
      <c r="D5" s="77"/>
      <c r="E5" s="76"/>
      <c r="F5" s="77"/>
      <c r="G5" s="91"/>
      <c r="H5" s="16"/>
      <c r="I5" s="92" t="s">
        <v>18</v>
      </c>
      <c r="J5" s="96" t="s">
        <v>19</v>
      </c>
      <c r="K5" s="101" t="s">
        <v>20</v>
      </c>
      <c r="L5" s="106" t="s">
        <v>20</v>
      </c>
      <c r="M5" s="107" t="s">
        <v>20</v>
      </c>
      <c r="N5" s="114" t="s">
        <v>21</v>
      </c>
      <c r="O5" s="17" t="s">
        <v>21</v>
      </c>
      <c r="P5" s="115" t="s">
        <v>21</v>
      </c>
      <c r="Q5" s="114" t="s">
        <v>21</v>
      </c>
      <c r="R5" s="17" t="s">
        <v>21</v>
      </c>
      <c r="S5" s="115" t="s">
        <v>21</v>
      </c>
      <c r="T5" s="121" t="s">
        <v>29</v>
      </c>
      <c r="U5" s="297"/>
      <c r="V5" s="478" t="s">
        <v>25</v>
      </c>
      <c r="W5" s="479" t="s">
        <v>997</v>
      </c>
      <c r="X5" s="131"/>
      <c r="Y5" s="132"/>
    </row>
    <row r="6" spans="1:25" s="1" customFormat="1" ht="14.25" customHeight="1" thickBot="1">
      <c r="A6" s="70"/>
      <c r="B6" s="71" t="s">
        <v>994</v>
      </c>
      <c r="C6" s="78" t="s">
        <v>23</v>
      </c>
      <c r="D6" s="79" t="s">
        <v>24</v>
      </c>
      <c r="E6" s="78" t="s">
        <v>23</v>
      </c>
      <c r="F6" s="79" t="s">
        <v>24</v>
      </c>
      <c r="G6" s="78" t="s">
        <v>23</v>
      </c>
      <c r="H6" s="72" t="s">
        <v>24</v>
      </c>
      <c r="I6" s="93" t="s">
        <v>25</v>
      </c>
      <c r="J6" s="97" t="s">
        <v>23</v>
      </c>
      <c r="K6" s="97" t="s">
        <v>998</v>
      </c>
      <c r="L6" s="108" t="s">
        <v>999</v>
      </c>
      <c r="M6" s="109" t="s">
        <v>26</v>
      </c>
      <c r="N6" s="108" t="s">
        <v>27</v>
      </c>
      <c r="O6" s="73" t="s">
        <v>27</v>
      </c>
      <c r="P6" s="116" t="s">
        <v>27</v>
      </c>
      <c r="Q6" s="108" t="s">
        <v>28</v>
      </c>
      <c r="R6" s="73" t="s">
        <v>28</v>
      </c>
      <c r="S6" s="109" t="s">
        <v>28</v>
      </c>
      <c r="T6" s="122"/>
      <c r="U6" s="125" t="s">
        <v>30</v>
      </c>
      <c r="V6" s="460" t="s">
        <v>965</v>
      </c>
      <c r="W6" s="461" t="s">
        <v>965</v>
      </c>
      <c r="X6" s="133"/>
      <c r="Y6" s="134"/>
    </row>
    <row r="7" spans="1:25" s="1" customFormat="1" ht="10" customHeight="1" thickTop="1">
      <c r="A7" s="198" t="s">
        <v>587</v>
      </c>
      <c r="B7" s="199"/>
      <c r="C7" s="200"/>
      <c r="D7" s="201"/>
      <c r="E7" s="200"/>
      <c r="F7" s="202"/>
      <c r="G7" s="200"/>
      <c r="H7" s="203"/>
      <c r="I7" s="202"/>
      <c r="J7" s="204"/>
      <c r="K7" s="204"/>
      <c r="L7" s="200"/>
      <c r="M7" s="205"/>
      <c r="N7" s="206"/>
      <c r="O7" s="207"/>
      <c r="P7" s="208"/>
      <c r="Q7" s="200"/>
      <c r="R7" s="209"/>
      <c r="S7" s="205"/>
      <c r="T7" s="210"/>
      <c r="U7" s="294"/>
      <c r="V7" s="462"/>
      <c r="W7" s="463"/>
      <c r="X7" s="211"/>
      <c r="Y7" s="212"/>
    </row>
    <row r="8" spans="1:25" s="8" customFormat="1" ht="10.5" customHeight="1">
      <c r="A8" s="63" t="s">
        <v>588</v>
      </c>
      <c r="B8" s="55"/>
      <c r="C8" s="80">
        <v>1.68</v>
      </c>
      <c r="D8" s="81">
        <f t="shared" ref="D8:D13" si="0">C8/25.4</f>
        <v>6.6141732283464566E-2</v>
      </c>
      <c r="E8" s="83"/>
      <c r="F8" s="86">
        <f t="shared" ref="F8:F13" si="1">E8/25.4</f>
        <v>0</v>
      </c>
      <c r="G8" s="87">
        <f t="shared" ref="G8:G13" si="2">IF(T8=0,0,(0.87+1.12*T8)*E8/(1+T8))</f>
        <v>0</v>
      </c>
      <c r="H8" s="20">
        <f t="shared" ref="H8:H13" si="3">G8/25.4</f>
        <v>0</v>
      </c>
      <c r="I8" s="81" t="str">
        <f t="shared" ref="I8:I13" si="4">IF(G8=0,"","c")</f>
        <v/>
      </c>
      <c r="J8" s="98">
        <f t="shared" ref="J8:J13" si="5">IF(T8=0,0,C8*SQRT((1+T8)*(1-2*T8)/(1-T8)))</f>
        <v>0</v>
      </c>
      <c r="K8" s="102">
        <v>1.1599999999999999</v>
      </c>
      <c r="L8" s="87">
        <f t="shared" ref="L8:L13" si="6">C8*K8/10</f>
        <v>0.19488</v>
      </c>
      <c r="M8" s="110">
        <f t="shared" ref="M8:M13" si="7">E8*K8/10</f>
        <v>0</v>
      </c>
      <c r="N8" s="117">
        <f t="shared" ref="N8:N13" si="8">IF(T8=0,0,C8*C8*K8*(1+T8)*(1-2*T8)/(1-T8))</f>
        <v>0</v>
      </c>
      <c r="O8" s="22">
        <f t="shared" ref="O8:O13" si="9">E8*E8*K8</f>
        <v>0</v>
      </c>
      <c r="P8" s="118">
        <f t="shared" ref="P8:P13" si="10">IF(T8=0,0,N8/(3*(1-2*T8)))</f>
        <v>0</v>
      </c>
      <c r="Q8" s="87">
        <f t="shared" ref="Q8:S13" si="11">N8/6.89475</f>
        <v>0</v>
      </c>
      <c r="R8" s="21">
        <f t="shared" si="11"/>
        <v>0</v>
      </c>
      <c r="S8" s="110">
        <f t="shared" si="11"/>
        <v>0</v>
      </c>
      <c r="T8" s="123">
        <f t="shared" ref="T8:T13" si="12">IF(E8&gt;0,(1-2*((E8/C8)^2))/(2-2*((E8/C8)^2)),0)</f>
        <v>0</v>
      </c>
      <c r="U8" s="126"/>
      <c r="V8" s="464">
        <f t="shared" ref="V8:V13" si="13">K8*(C8*C8-2*E8*E8)</f>
        <v>3.2739839999999991</v>
      </c>
      <c r="W8" s="465">
        <f t="shared" ref="W8:W13" si="14">K8*E8*E8</f>
        <v>0</v>
      </c>
      <c r="X8" s="135"/>
      <c r="Y8" s="136">
        <v>1</v>
      </c>
    </row>
    <row r="9" spans="1:25" s="8" customFormat="1" ht="10.5" customHeight="1">
      <c r="A9" s="64" t="s">
        <v>589</v>
      </c>
      <c r="B9" s="19"/>
      <c r="C9" s="82">
        <v>1.8</v>
      </c>
      <c r="D9" s="81">
        <f>C9/25.4</f>
        <v>7.0866141732283464E-2</v>
      </c>
      <c r="E9" s="87"/>
      <c r="F9" s="86"/>
      <c r="G9" s="87">
        <f>IF(T9=0,0,(0.87+1.12*T9)*E9/(1+T9))</f>
        <v>0</v>
      </c>
      <c r="H9" s="20">
        <f>G9/25.4</f>
        <v>0</v>
      </c>
      <c r="I9" s="81" t="str">
        <f>IF(G9=0,"","c")</f>
        <v/>
      </c>
      <c r="J9" s="98">
        <f>IF(T9=0,0,C9*SQRT((1+T9)*(1-2*T9)/(1-T9)))</f>
        <v>0</v>
      </c>
      <c r="K9" s="98">
        <v>1.1100000000000001</v>
      </c>
      <c r="L9" s="87">
        <f>C9*K9/10</f>
        <v>0.19980000000000003</v>
      </c>
      <c r="M9" s="110"/>
      <c r="N9" s="117">
        <f>IF(T9=0,0,C9*C9*K9*(1+T9)*(1-2*T9)/(1-T9))</f>
        <v>0</v>
      </c>
      <c r="O9" s="22">
        <f>E9*E9*K9</f>
        <v>0</v>
      </c>
      <c r="P9" s="118">
        <f>IF(T9=0,0,N9/(3*(1-2*T9)))</f>
        <v>0</v>
      </c>
      <c r="Q9" s="87">
        <f>N9/6.89475</f>
        <v>0</v>
      </c>
      <c r="R9" s="21">
        <f>O9/6.89475</f>
        <v>0</v>
      </c>
      <c r="S9" s="110">
        <f>P9/6.89475</f>
        <v>0</v>
      </c>
      <c r="T9" s="123">
        <f>IF(E9&gt;0,(1-2*((E9/C9)^2))/(2-2*((E9/C9)^2)),0)</f>
        <v>0</v>
      </c>
      <c r="U9" s="127"/>
      <c r="V9" s="464">
        <f t="shared" si="13"/>
        <v>3.5964000000000005</v>
      </c>
      <c r="W9" s="465">
        <f t="shared" si="14"/>
        <v>0</v>
      </c>
      <c r="X9" s="137" t="s">
        <v>57</v>
      </c>
      <c r="Y9" s="136">
        <v>2</v>
      </c>
    </row>
    <row r="10" spans="1:25" s="8" customFormat="1" ht="10.5" customHeight="1">
      <c r="A10" s="63" t="s">
        <v>590</v>
      </c>
      <c r="B10" s="55"/>
      <c r="C10" s="80">
        <v>1.04</v>
      </c>
      <c r="D10" s="81">
        <f t="shared" si="0"/>
        <v>4.0944881889763786E-2</v>
      </c>
      <c r="E10" s="83"/>
      <c r="F10" s="86">
        <f t="shared" si="1"/>
        <v>0</v>
      </c>
      <c r="G10" s="87">
        <f t="shared" si="2"/>
        <v>0</v>
      </c>
      <c r="H10" s="20">
        <f t="shared" si="3"/>
        <v>0</v>
      </c>
      <c r="I10" s="81" t="str">
        <f t="shared" si="4"/>
        <v/>
      </c>
      <c r="J10" s="98">
        <f t="shared" si="5"/>
        <v>0</v>
      </c>
      <c r="K10" s="102">
        <v>1.25</v>
      </c>
      <c r="L10" s="87">
        <f t="shared" si="6"/>
        <v>0.13</v>
      </c>
      <c r="M10" s="110">
        <f t="shared" si="7"/>
        <v>0</v>
      </c>
      <c r="N10" s="117">
        <f t="shared" si="8"/>
        <v>0</v>
      </c>
      <c r="O10" s="22">
        <f t="shared" si="9"/>
        <v>0</v>
      </c>
      <c r="P10" s="118">
        <f t="shared" si="10"/>
        <v>0</v>
      </c>
      <c r="Q10" s="87">
        <f t="shared" si="11"/>
        <v>0</v>
      </c>
      <c r="R10" s="21">
        <f t="shared" si="11"/>
        <v>0</v>
      </c>
      <c r="S10" s="110">
        <f t="shared" si="11"/>
        <v>0</v>
      </c>
      <c r="T10" s="123">
        <f t="shared" si="12"/>
        <v>0</v>
      </c>
      <c r="U10" s="126" t="s">
        <v>591</v>
      </c>
      <c r="V10" s="464">
        <f t="shared" si="13"/>
        <v>1.3520000000000001</v>
      </c>
      <c r="W10" s="465">
        <f t="shared" si="14"/>
        <v>0</v>
      </c>
      <c r="X10" s="135" t="s">
        <v>35</v>
      </c>
      <c r="Y10" s="136">
        <v>3</v>
      </c>
    </row>
    <row r="11" spans="1:25" s="8" customFormat="1" ht="10.5" customHeight="1">
      <c r="A11" s="63" t="s">
        <v>592</v>
      </c>
      <c r="B11" s="55"/>
      <c r="C11" s="80">
        <v>1.02</v>
      </c>
      <c r="D11" s="81">
        <f t="shared" ref="D11:D28" si="15">C11/25.4</f>
        <v>4.0157480314960636E-2</v>
      </c>
      <c r="E11" s="83"/>
      <c r="F11" s="86">
        <f t="shared" ref="F11:F27" si="16">E11/25.4</f>
        <v>0</v>
      </c>
      <c r="G11" s="87">
        <f t="shared" ref="G11:G37" si="17">IF(T11=0,0,(0.87+1.12*T11)*E11/(1+T11))</f>
        <v>0</v>
      </c>
      <c r="H11" s="20">
        <f t="shared" ref="H11:H37" si="18">G11/25.4</f>
        <v>0</v>
      </c>
      <c r="I11" s="81" t="str">
        <f t="shared" ref="I11:I37" si="19">IF(G11=0,"","c")</f>
        <v/>
      </c>
      <c r="J11" s="98">
        <f t="shared" ref="J11:J37" si="20">IF(T11=0,0,C11*SQRT((1+T11)*(1-2*T11)/(1-T11)))</f>
        <v>0</v>
      </c>
      <c r="K11" s="102">
        <v>1.1399999999999999</v>
      </c>
      <c r="L11" s="87">
        <f t="shared" ref="L11:L37" si="21">C11*K11/10</f>
        <v>0.11627999999999998</v>
      </c>
      <c r="M11" s="110">
        <f t="shared" ref="M11:M37" si="22">E11*K11/10</f>
        <v>0</v>
      </c>
      <c r="N11" s="117">
        <f t="shared" ref="N11:N37" si="23">IF(T11=0,0,C11*C11*K11*(1+T11)*(1-2*T11)/(1-T11))</f>
        <v>0</v>
      </c>
      <c r="O11" s="22">
        <f t="shared" ref="O11:O37" si="24">E11*E11*K11</f>
        <v>0</v>
      </c>
      <c r="P11" s="118">
        <f t="shared" ref="P11:P37" si="25">IF(T11=0,0,N11/(3*(1-2*T11)))</f>
        <v>0</v>
      </c>
      <c r="Q11" s="87">
        <f t="shared" ref="Q11:S31" si="26">N11/6.89475</f>
        <v>0</v>
      </c>
      <c r="R11" s="21">
        <f t="shared" si="26"/>
        <v>0</v>
      </c>
      <c r="S11" s="110">
        <f t="shared" si="26"/>
        <v>0</v>
      </c>
      <c r="T11" s="123">
        <f t="shared" ref="T11:T37" si="27">IF(E11&gt;0,(1-2*((E11/C11)^2))/(2-2*((E11/C11)^2)),0)</f>
        <v>0</v>
      </c>
      <c r="U11" s="126" t="s">
        <v>593</v>
      </c>
      <c r="V11" s="464">
        <f t="shared" si="13"/>
        <v>1.186056</v>
      </c>
      <c r="W11" s="465">
        <f t="shared" si="14"/>
        <v>0</v>
      </c>
      <c r="X11" s="135" t="s">
        <v>35</v>
      </c>
      <c r="Y11" s="136">
        <v>4</v>
      </c>
    </row>
    <row r="12" spans="1:25" s="8" customFormat="1" ht="10.5" customHeight="1">
      <c r="A12" s="63" t="s">
        <v>594</v>
      </c>
      <c r="B12" s="55"/>
      <c r="C12" s="80">
        <v>1.7</v>
      </c>
      <c r="D12" s="81">
        <f t="shared" si="0"/>
        <v>6.6929133858267723E-2</v>
      </c>
      <c r="E12" s="83"/>
      <c r="F12" s="86">
        <f t="shared" si="1"/>
        <v>0</v>
      </c>
      <c r="G12" s="87">
        <f t="shared" si="2"/>
        <v>0</v>
      </c>
      <c r="H12" s="20">
        <f t="shared" si="3"/>
        <v>0</v>
      </c>
      <c r="I12" s="81" t="str">
        <f t="shared" si="4"/>
        <v/>
      </c>
      <c r="J12" s="98">
        <f t="shared" si="5"/>
        <v>0</v>
      </c>
      <c r="K12" s="102">
        <v>1.4</v>
      </c>
      <c r="L12" s="87">
        <f t="shared" si="6"/>
        <v>0.23799999999999999</v>
      </c>
      <c r="M12" s="110">
        <f t="shared" si="7"/>
        <v>0</v>
      </c>
      <c r="N12" s="117">
        <f t="shared" si="8"/>
        <v>0</v>
      </c>
      <c r="O12" s="22">
        <f t="shared" si="9"/>
        <v>0</v>
      </c>
      <c r="P12" s="118">
        <f t="shared" si="10"/>
        <v>0</v>
      </c>
      <c r="Q12" s="87">
        <f t="shared" si="11"/>
        <v>0</v>
      </c>
      <c r="R12" s="21">
        <f t="shared" si="11"/>
        <v>0</v>
      </c>
      <c r="S12" s="110">
        <f t="shared" si="11"/>
        <v>0</v>
      </c>
      <c r="T12" s="123">
        <f t="shared" si="12"/>
        <v>0</v>
      </c>
      <c r="U12" s="126" t="s">
        <v>595</v>
      </c>
      <c r="V12" s="464">
        <f t="shared" si="13"/>
        <v>4.0459999999999994</v>
      </c>
      <c r="W12" s="465">
        <f t="shared" si="14"/>
        <v>0</v>
      </c>
      <c r="X12" s="135" t="s">
        <v>35</v>
      </c>
      <c r="Y12" s="136">
        <v>5</v>
      </c>
    </row>
    <row r="13" spans="1:25" s="8" customFormat="1" ht="10.5" customHeight="1">
      <c r="A13" s="63" t="s">
        <v>596</v>
      </c>
      <c r="B13" s="55"/>
      <c r="C13" s="80">
        <v>1.32</v>
      </c>
      <c r="D13" s="81">
        <f t="shared" si="0"/>
        <v>5.196850393700788E-2</v>
      </c>
      <c r="E13" s="83"/>
      <c r="F13" s="86">
        <f t="shared" si="1"/>
        <v>0</v>
      </c>
      <c r="G13" s="87">
        <f t="shared" si="2"/>
        <v>0</v>
      </c>
      <c r="H13" s="20">
        <f t="shared" si="3"/>
        <v>0</v>
      </c>
      <c r="I13" s="81" t="str">
        <f t="shared" si="4"/>
        <v/>
      </c>
      <c r="J13" s="98">
        <f t="shared" si="5"/>
        <v>0</v>
      </c>
      <c r="K13" s="102">
        <v>9.19</v>
      </c>
      <c r="L13" s="87">
        <f t="shared" si="6"/>
        <v>1.2130800000000002</v>
      </c>
      <c r="M13" s="110">
        <f t="shared" si="7"/>
        <v>0</v>
      </c>
      <c r="N13" s="117">
        <f t="shared" si="8"/>
        <v>0</v>
      </c>
      <c r="O13" s="22">
        <f t="shared" si="9"/>
        <v>0</v>
      </c>
      <c r="P13" s="118">
        <f t="shared" si="10"/>
        <v>0</v>
      </c>
      <c r="Q13" s="87">
        <f t="shared" si="11"/>
        <v>0</v>
      </c>
      <c r="R13" s="21">
        <f t="shared" si="11"/>
        <v>0</v>
      </c>
      <c r="S13" s="110">
        <f t="shared" si="11"/>
        <v>0</v>
      </c>
      <c r="T13" s="123">
        <f t="shared" si="12"/>
        <v>0</v>
      </c>
      <c r="U13" s="126" t="s">
        <v>597</v>
      </c>
      <c r="V13" s="464">
        <f t="shared" si="13"/>
        <v>16.012656</v>
      </c>
      <c r="W13" s="465">
        <f t="shared" si="14"/>
        <v>0</v>
      </c>
      <c r="X13" s="135" t="s">
        <v>35</v>
      </c>
      <c r="Y13" s="136">
        <v>6</v>
      </c>
    </row>
    <row r="14" spans="1:25" s="8" customFormat="1" ht="10.5" customHeight="1">
      <c r="A14" s="63" t="s">
        <v>598</v>
      </c>
      <c r="B14" s="19">
        <v>80</v>
      </c>
      <c r="C14" s="80">
        <v>1.96</v>
      </c>
      <c r="D14" s="81">
        <f t="shared" si="15"/>
        <v>7.716535433070866E-2</v>
      </c>
      <c r="E14" s="87"/>
      <c r="F14" s="86">
        <f t="shared" si="16"/>
        <v>0</v>
      </c>
      <c r="G14" s="87">
        <f t="shared" si="17"/>
        <v>0</v>
      </c>
      <c r="H14" s="20">
        <f t="shared" si="18"/>
        <v>0</v>
      </c>
      <c r="I14" s="81" t="str">
        <f t="shared" si="19"/>
        <v/>
      </c>
      <c r="J14" s="98">
        <f t="shared" si="20"/>
        <v>0</v>
      </c>
      <c r="K14" s="102">
        <v>1.1000000000000001</v>
      </c>
      <c r="L14" s="87">
        <f t="shared" si="21"/>
        <v>0.21560000000000001</v>
      </c>
      <c r="M14" s="110">
        <f t="shared" si="22"/>
        <v>0</v>
      </c>
      <c r="N14" s="117">
        <f t="shared" si="23"/>
        <v>0</v>
      </c>
      <c r="O14" s="22">
        <f t="shared" si="24"/>
        <v>0</v>
      </c>
      <c r="P14" s="118">
        <f t="shared" si="25"/>
        <v>0</v>
      </c>
      <c r="Q14" s="87">
        <f t="shared" si="26"/>
        <v>0</v>
      </c>
      <c r="R14" s="21">
        <f t="shared" si="26"/>
        <v>0</v>
      </c>
      <c r="S14" s="110">
        <f t="shared" si="26"/>
        <v>0</v>
      </c>
      <c r="T14" s="123">
        <f t="shared" si="27"/>
        <v>0</v>
      </c>
      <c r="U14" s="295" t="s">
        <v>599</v>
      </c>
      <c r="V14" s="464">
        <f t="shared" ref="V14:V77" si="28">K14*(C14*C14-2*E14*E14)</f>
        <v>4.2257600000000002</v>
      </c>
      <c r="W14" s="465">
        <f t="shared" ref="W14:W77" si="29">K14*E14*E14</f>
        <v>0</v>
      </c>
      <c r="X14" s="137" t="s">
        <v>35</v>
      </c>
      <c r="Y14" s="136">
        <v>7</v>
      </c>
    </row>
    <row r="15" spans="1:25" s="8" customFormat="1" ht="10.5" customHeight="1">
      <c r="A15" s="63" t="s">
        <v>600</v>
      </c>
      <c r="B15" s="55"/>
      <c r="C15" s="80">
        <v>1.53</v>
      </c>
      <c r="D15" s="81">
        <f t="shared" si="15"/>
        <v>6.0236220472440948E-2</v>
      </c>
      <c r="E15" s="83"/>
      <c r="F15" s="86">
        <f t="shared" si="16"/>
        <v>0</v>
      </c>
      <c r="G15" s="87">
        <f t="shared" si="17"/>
        <v>0</v>
      </c>
      <c r="H15" s="20">
        <f t="shared" si="18"/>
        <v>0</v>
      </c>
      <c r="I15" s="81" t="str">
        <f t="shared" si="19"/>
        <v/>
      </c>
      <c r="J15" s="98">
        <f t="shared" si="20"/>
        <v>0</v>
      </c>
      <c r="K15" s="102">
        <v>1.06</v>
      </c>
      <c r="L15" s="87">
        <f t="shared" si="21"/>
        <v>0.16218000000000002</v>
      </c>
      <c r="M15" s="110">
        <f t="shared" si="22"/>
        <v>0</v>
      </c>
      <c r="N15" s="117">
        <f t="shared" si="23"/>
        <v>0</v>
      </c>
      <c r="O15" s="22">
        <f t="shared" si="24"/>
        <v>0</v>
      </c>
      <c r="P15" s="118">
        <f t="shared" si="25"/>
        <v>0</v>
      </c>
      <c r="Q15" s="87">
        <f t="shared" si="26"/>
        <v>0</v>
      </c>
      <c r="R15" s="21">
        <f t="shared" si="26"/>
        <v>0</v>
      </c>
      <c r="S15" s="110">
        <f t="shared" si="26"/>
        <v>0</v>
      </c>
      <c r="T15" s="123">
        <f t="shared" si="27"/>
        <v>0</v>
      </c>
      <c r="U15" s="126"/>
      <c r="V15" s="464">
        <f t="shared" si="28"/>
        <v>2.4813540000000001</v>
      </c>
      <c r="W15" s="465">
        <f t="shared" si="29"/>
        <v>0</v>
      </c>
      <c r="X15" s="135"/>
      <c r="Y15" s="136">
        <v>8</v>
      </c>
    </row>
    <row r="16" spans="1:25" s="8" customFormat="1" ht="10.5" customHeight="1">
      <c r="A16" s="63" t="s">
        <v>601</v>
      </c>
      <c r="B16" s="19"/>
      <c r="C16" s="80">
        <v>1.52</v>
      </c>
      <c r="D16" s="81">
        <f t="shared" si="15"/>
        <v>5.9842519685039376E-2</v>
      </c>
      <c r="E16" s="87"/>
      <c r="F16" s="86">
        <f t="shared" si="16"/>
        <v>0</v>
      </c>
      <c r="G16" s="87">
        <f t="shared" si="17"/>
        <v>0</v>
      </c>
      <c r="H16" s="20">
        <f t="shared" si="18"/>
        <v>0</v>
      </c>
      <c r="I16" s="81" t="str">
        <f t="shared" si="19"/>
        <v/>
      </c>
      <c r="J16" s="98">
        <f t="shared" si="20"/>
        <v>0</v>
      </c>
      <c r="K16" s="102">
        <v>1.01</v>
      </c>
      <c r="L16" s="87">
        <f t="shared" si="21"/>
        <v>0.15352000000000002</v>
      </c>
      <c r="M16" s="110">
        <f t="shared" si="22"/>
        <v>0</v>
      </c>
      <c r="N16" s="117">
        <f t="shared" si="23"/>
        <v>0</v>
      </c>
      <c r="O16" s="22">
        <f t="shared" si="24"/>
        <v>0</v>
      </c>
      <c r="P16" s="118">
        <f t="shared" si="25"/>
        <v>0</v>
      </c>
      <c r="Q16" s="87">
        <f t="shared" si="26"/>
        <v>0</v>
      </c>
      <c r="R16" s="21">
        <f t="shared" si="26"/>
        <v>0</v>
      </c>
      <c r="S16" s="110">
        <f t="shared" si="26"/>
        <v>0</v>
      </c>
      <c r="T16" s="123">
        <f t="shared" si="27"/>
        <v>0</v>
      </c>
      <c r="U16" s="295"/>
      <c r="V16" s="464">
        <f t="shared" si="28"/>
        <v>2.333504</v>
      </c>
      <c r="W16" s="465">
        <f t="shared" si="29"/>
        <v>0</v>
      </c>
      <c r="X16" s="137"/>
      <c r="Y16" s="136">
        <v>9</v>
      </c>
    </row>
    <row r="17" spans="1:25" s="8" customFormat="1" ht="10.5" customHeight="1">
      <c r="A17" s="63" t="s">
        <v>602</v>
      </c>
      <c r="B17" s="19"/>
      <c r="C17" s="80">
        <v>1.6</v>
      </c>
      <c r="D17" s="81">
        <f t="shared" si="15"/>
        <v>6.2992125984251982E-2</v>
      </c>
      <c r="E17" s="87"/>
      <c r="F17" s="86">
        <f t="shared" si="16"/>
        <v>0</v>
      </c>
      <c r="G17" s="87">
        <f t="shared" si="17"/>
        <v>0</v>
      </c>
      <c r="H17" s="20">
        <f t="shared" si="18"/>
        <v>0</v>
      </c>
      <c r="I17" s="81" t="str">
        <f t="shared" si="19"/>
        <v/>
      </c>
      <c r="J17" s="98">
        <f t="shared" si="20"/>
        <v>0</v>
      </c>
      <c r="K17" s="102">
        <v>1.31</v>
      </c>
      <c r="L17" s="87">
        <f t="shared" si="21"/>
        <v>0.20960000000000001</v>
      </c>
      <c r="M17" s="110">
        <f t="shared" si="22"/>
        <v>0</v>
      </c>
      <c r="N17" s="117">
        <f t="shared" si="23"/>
        <v>0</v>
      </c>
      <c r="O17" s="22">
        <f t="shared" si="24"/>
        <v>0</v>
      </c>
      <c r="P17" s="118">
        <f t="shared" si="25"/>
        <v>0</v>
      </c>
      <c r="Q17" s="87">
        <f t="shared" si="26"/>
        <v>0</v>
      </c>
      <c r="R17" s="21">
        <f t="shared" si="26"/>
        <v>0</v>
      </c>
      <c r="S17" s="110">
        <f t="shared" si="26"/>
        <v>0</v>
      </c>
      <c r="T17" s="123">
        <f t="shared" si="27"/>
        <v>0</v>
      </c>
      <c r="U17" s="295"/>
      <c r="V17" s="464">
        <f t="shared" si="28"/>
        <v>3.3536000000000006</v>
      </c>
      <c r="W17" s="465">
        <f t="shared" si="29"/>
        <v>0</v>
      </c>
      <c r="X17" s="137"/>
      <c r="Y17" s="136">
        <v>10</v>
      </c>
    </row>
    <row r="18" spans="1:25" s="8" customFormat="1" ht="10.5" customHeight="1">
      <c r="A18" s="63" t="s">
        <v>603</v>
      </c>
      <c r="B18" s="19"/>
      <c r="C18" s="80">
        <v>2.1800000000000002</v>
      </c>
      <c r="D18" s="81">
        <f t="shared" si="15"/>
        <v>8.5826771653543313E-2</v>
      </c>
      <c r="E18" s="87"/>
      <c r="F18" s="86">
        <f t="shared" si="16"/>
        <v>0</v>
      </c>
      <c r="G18" s="87">
        <f t="shared" si="17"/>
        <v>0</v>
      </c>
      <c r="H18" s="20">
        <f t="shared" si="18"/>
        <v>0</v>
      </c>
      <c r="I18" s="81" t="str">
        <f t="shared" si="19"/>
        <v/>
      </c>
      <c r="J18" s="98">
        <f t="shared" si="20"/>
        <v>0</v>
      </c>
      <c r="K18" s="102">
        <v>1.2</v>
      </c>
      <c r="L18" s="87">
        <f t="shared" si="21"/>
        <v>0.2616</v>
      </c>
      <c r="M18" s="110">
        <f t="shared" si="22"/>
        <v>0</v>
      </c>
      <c r="N18" s="117">
        <f t="shared" si="23"/>
        <v>0</v>
      </c>
      <c r="O18" s="22">
        <f t="shared" si="24"/>
        <v>0</v>
      </c>
      <c r="P18" s="118">
        <f t="shared" si="25"/>
        <v>0</v>
      </c>
      <c r="Q18" s="87">
        <f t="shared" si="26"/>
        <v>0</v>
      </c>
      <c r="R18" s="21">
        <f t="shared" si="26"/>
        <v>0</v>
      </c>
      <c r="S18" s="110">
        <f t="shared" si="26"/>
        <v>0</v>
      </c>
      <c r="T18" s="123">
        <f t="shared" si="27"/>
        <v>0</v>
      </c>
      <c r="U18" s="295" t="s">
        <v>604</v>
      </c>
      <c r="V18" s="464">
        <f t="shared" si="28"/>
        <v>5.7028800000000004</v>
      </c>
      <c r="W18" s="465">
        <f t="shared" si="29"/>
        <v>0</v>
      </c>
      <c r="X18" s="137" t="s">
        <v>35</v>
      </c>
      <c r="Y18" s="136">
        <v>11</v>
      </c>
    </row>
    <row r="19" spans="1:25" s="8" customFormat="1" ht="10.5" customHeight="1">
      <c r="A19" s="63" t="s">
        <v>982</v>
      </c>
      <c r="B19" s="55"/>
      <c r="C19" s="80">
        <v>1.49</v>
      </c>
      <c r="D19" s="81">
        <f t="shared" si="15"/>
        <v>5.8661417322834648E-2</v>
      </c>
      <c r="E19" s="83"/>
      <c r="F19" s="86">
        <f t="shared" si="16"/>
        <v>0</v>
      </c>
      <c r="G19" s="87">
        <f>IF(T19=0,0,(0.87+1.12*T19)*E19/(1+T19))</f>
        <v>0</v>
      </c>
      <c r="H19" s="20">
        <f t="shared" si="18"/>
        <v>0</v>
      </c>
      <c r="I19" s="81" t="str">
        <f>IF(G19=0,"","c")</f>
        <v/>
      </c>
      <c r="J19" s="98">
        <f>IF(T19=0,0,C19*SQRT((1+T19)*(1-2*T19)/(1-T19)))</f>
        <v>0</v>
      </c>
      <c r="K19" s="102"/>
      <c r="L19" s="87">
        <f>C19*K19/10</f>
        <v>0</v>
      </c>
      <c r="M19" s="110">
        <f>E19*K19/10</f>
        <v>0</v>
      </c>
      <c r="N19" s="117">
        <f>IF(T19=0,0,C19*C19*K19*(1+T19)*(1-2*T19)/(1-T19))</f>
        <v>0</v>
      </c>
      <c r="O19" s="22">
        <f>E19*E19*K19</f>
        <v>0</v>
      </c>
      <c r="P19" s="118">
        <f>IF(T19=0,0,N19/(3*(1-2*T19)))</f>
        <v>0</v>
      </c>
      <c r="Q19" s="87">
        <f t="shared" ref="Q19:S21" si="30">N19/6.89475</f>
        <v>0</v>
      </c>
      <c r="R19" s="21">
        <f t="shared" si="30"/>
        <v>0</v>
      </c>
      <c r="S19" s="110">
        <f t="shared" si="30"/>
        <v>0</v>
      </c>
      <c r="T19" s="123">
        <f>IF(E19&gt;0,(1-2*((E19/C19)^2))/(2-2*((E19/C19)^2)),0)</f>
        <v>0</v>
      </c>
      <c r="U19" s="126"/>
      <c r="V19" s="464">
        <f>K19*(C19*C19-2*E19*E19)</f>
        <v>0</v>
      </c>
      <c r="W19" s="465">
        <f>K19*E19*E19</f>
        <v>0</v>
      </c>
      <c r="X19" s="135" t="s">
        <v>972</v>
      </c>
      <c r="Y19" s="136">
        <v>12</v>
      </c>
    </row>
    <row r="20" spans="1:25" s="8" customFormat="1" ht="10.5" customHeight="1">
      <c r="A20" s="63" t="s">
        <v>983</v>
      </c>
      <c r="B20" s="55"/>
      <c r="C20" s="80">
        <v>1.85</v>
      </c>
      <c r="D20" s="81">
        <f t="shared" si="15"/>
        <v>7.2834645669291348E-2</v>
      </c>
      <c r="E20" s="83"/>
      <c r="F20" s="86">
        <f t="shared" si="16"/>
        <v>0</v>
      </c>
      <c r="G20" s="87">
        <f>IF(T20=0,0,(0.87+1.12*T20)*E20/(1+T20))</f>
        <v>0</v>
      </c>
      <c r="H20" s="20">
        <f t="shared" si="18"/>
        <v>0</v>
      </c>
      <c r="I20" s="81" t="str">
        <f>IF(G20=0,"","c")</f>
        <v/>
      </c>
      <c r="J20" s="98">
        <f>IF(T20=0,0,C20*SQRT((1+T20)*(1-2*T20)/(1-T20)))</f>
        <v>0</v>
      </c>
      <c r="K20" s="102"/>
      <c r="L20" s="87">
        <f>C20*K20/10</f>
        <v>0</v>
      </c>
      <c r="M20" s="110">
        <f>E20*K20/10</f>
        <v>0</v>
      </c>
      <c r="N20" s="117">
        <f>IF(T20=0,0,C20*C20*K20*(1+T20)*(1-2*T20)/(1-T20))</f>
        <v>0</v>
      </c>
      <c r="O20" s="22">
        <f>E20*E20*K20</f>
        <v>0</v>
      </c>
      <c r="P20" s="118">
        <f>IF(T20=0,0,N20/(3*(1-2*T20)))</f>
        <v>0</v>
      </c>
      <c r="Q20" s="87">
        <f t="shared" si="30"/>
        <v>0</v>
      </c>
      <c r="R20" s="21">
        <f t="shared" si="30"/>
        <v>0</v>
      </c>
      <c r="S20" s="110">
        <f t="shared" si="30"/>
        <v>0</v>
      </c>
      <c r="T20" s="123">
        <f>IF(E20&gt;0,(1-2*((E20/C20)^2))/(2-2*((E20/C20)^2)),0)</f>
        <v>0</v>
      </c>
      <c r="U20" s="126"/>
      <c r="V20" s="464">
        <f>K20*(C20*C20-2*E20*E20)</f>
        <v>0</v>
      </c>
      <c r="W20" s="465">
        <f>K20*E20*E20</f>
        <v>0</v>
      </c>
      <c r="X20" s="135" t="s">
        <v>972</v>
      </c>
      <c r="Y20" s="136">
        <v>12</v>
      </c>
    </row>
    <row r="21" spans="1:25" s="8" customFormat="1" ht="10.5" customHeight="1">
      <c r="A21" s="63" t="s">
        <v>528</v>
      </c>
      <c r="B21" s="55"/>
      <c r="C21" s="80">
        <v>1.26</v>
      </c>
      <c r="D21" s="81">
        <f t="shared" si="15"/>
        <v>4.9606299212598431E-2</v>
      </c>
      <c r="E21" s="83"/>
      <c r="F21" s="86">
        <f t="shared" si="16"/>
        <v>0</v>
      </c>
      <c r="G21" s="87">
        <f>IF(T21=0,0,(0.87+1.12*T21)*E21/(1+T21))</f>
        <v>0</v>
      </c>
      <c r="H21" s="20">
        <f t="shared" si="18"/>
        <v>0</v>
      </c>
      <c r="I21" s="81" t="str">
        <f>IF(G21=0,"","c")</f>
        <v/>
      </c>
      <c r="J21" s="98">
        <f>IF(T21=0,0,C21*SQRT((1+T21)*(1-2*T21)/(1-T21)))</f>
        <v>0</v>
      </c>
      <c r="K21" s="102"/>
      <c r="L21" s="87">
        <f>C21*K21/10</f>
        <v>0</v>
      </c>
      <c r="M21" s="110">
        <f>E21*K21/10</f>
        <v>0</v>
      </c>
      <c r="N21" s="117">
        <f>IF(T21=0,0,C21*C21*K21*(1+T21)*(1-2*T21)/(1-T21))</f>
        <v>0</v>
      </c>
      <c r="O21" s="22">
        <f>E21*E21*K21</f>
        <v>0</v>
      </c>
      <c r="P21" s="118">
        <f>IF(T21=0,0,N21/(3*(1-2*T21)))</f>
        <v>0</v>
      </c>
      <c r="Q21" s="87">
        <f t="shared" si="30"/>
        <v>0</v>
      </c>
      <c r="R21" s="21">
        <f t="shared" si="30"/>
        <v>0</v>
      </c>
      <c r="S21" s="110">
        <f t="shared" si="30"/>
        <v>0</v>
      </c>
      <c r="T21" s="123">
        <f>IF(E21&gt;0,(1-2*((E21/C21)^2))/(2-2*((E21/C21)^2)),0)</f>
        <v>0</v>
      </c>
      <c r="U21" s="126"/>
      <c r="V21" s="464">
        <f>K21*(C21*C21-2*E21*E21)</f>
        <v>0</v>
      </c>
      <c r="W21" s="465">
        <f>K21*E21*E21</f>
        <v>0</v>
      </c>
      <c r="X21" s="135" t="s">
        <v>972</v>
      </c>
      <c r="Y21" s="136">
        <v>12</v>
      </c>
    </row>
    <row r="22" spans="1:25" s="8" customFormat="1" ht="10.5" customHeight="1">
      <c r="A22" s="63" t="s">
        <v>605</v>
      </c>
      <c r="B22" s="55"/>
      <c r="C22" s="80">
        <v>1.76</v>
      </c>
      <c r="D22" s="81">
        <f t="shared" si="15"/>
        <v>6.9291338582677164E-2</v>
      </c>
      <c r="E22" s="83"/>
      <c r="F22" s="86">
        <f t="shared" si="16"/>
        <v>0</v>
      </c>
      <c r="G22" s="87">
        <f t="shared" si="17"/>
        <v>0</v>
      </c>
      <c r="H22" s="20">
        <f t="shared" si="18"/>
        <v>0</v>
      </c>
      <c r="I22" s="81" t="str">
        <f t="shared" si="19"/>
        <v/>
      </c>
      <c r="J22" s="98">
        <f t="shared" si="20"/>
        <v>0</v>
      </c>
      <c r="K22" s="102">
        <v>1.1100000000000001</v>
      </c>
      <c r="L22" s="87">
        <f t="shared" si="21"/>
        <v>0.19536000000000003</v>
      </c>
      <c r="M22" s="110">
        <f t="shared" si="22"/>
        <v>0</v>
      </c>
      <c r="N22" s="117">
        <f t="shared" si="23"/>
        <v>0</v>
      </c>
      <c r="O22" s="22">
        <f t="shared" si="24"/>
        <v>0</v>
      </c>
      <c r="P22" s="118">
        <f t="shared" si="25"/>
        <v>0</v>
      </c>
      <c r="Q22" s="87">
        <f t="shared" si="26"/>
        <v>0</v>
      </c>
      <c r="R22" s="21">
        <f t="shared" si="26"/>
        <v>0</v>
      </c>
      <c r="S22" s="110">
        <f t="shared" si="26"/>
        <v>0</v>
      </c>
      <c r="T22" s="123">
        <f t="shared" si="27"/>
        <v>0</v>
      </c>
      <c r="U22" s="126" t="s">
        <v>606</v>
      </c>
      <c r="V22" s="464">
        <f t="shared" si="28"/>
        <v>3.4383360000000001</v>
      </c>
      <c r="W22" s="465">
        <f t="shared" si="29"/>
        <v>0</v>
      </c>
      <c r="X22" s="135" t="s">
        <v>35</v>
      </c>
      <c r="Y22" s="136">
        <v>12</v>
      </c>
    </row>
    <row r="23" spans="1:25" s="8" customFormat="1" ht="10.5" customHeight="1">
      <c r="A23" s="63" t="s">
        <v>607</v>
      </c>
      <c r="B23" s="55"/>
      <c r="C23" s="80">
        <v>1.5</v>
      </c>
      <c r="D23" s="81">
        <f t="shared" si="15"/>
        <v>5.9055118110236227E-2</v>
      </c>
      <c r="E23" s="83"/>
      <c r="F23" s="86">
        <f t="shared" si="16"/>
        <v>0</v>
      </c>
      <c r="G23" s="87">
        <f t="shared" si="17"/>
        <v>0</v>
      </c>
      <c r="H23" s="20">
        <f t="shared" si="18"/>
        <v>0</v>
      </c>
      <c r="I23" s="81" t="str">
        <f t="shared" si="19"/>
        <v/>
      </c>
      <c r="J23" s="98">
        <f t="shared" si="20"/>
        <v>0</v>
      </c>
      <c r="K23" s="102">
        <v>1.04</v>
      </c>
      <c r="L23" s="87">
        <f t="shared" si="21"/>
        <v>0.156</v>
      </c>
      <c r="M23" s="110">
        <f t="shared" si="22"/>
        <v>0</v>
      </c>
      <c r="N23" s="117">
        <f t="shared" si="23"/>
        <v>0</v>
      </c>
      <c r="O23" s="22">
        <f t="shared" si="24"/>
        <v>0</v>
      </c>
      <c r="P23" s="118">
        <f t="shared" si="25"/>
        <v>0</v>
      </c>
      <c r="Q23" s="87">
        <f t="shared" si="26"/>
        <v>0</v>
      </c>
      <c r="R23" s="21">
        <f t="shared" si="26"/>
        <v>0</v>
      </c>
      <c r="S23" s="110">
        <f t="shared" si="26"/>
        <v>0</v>
      </c>
      <c r="T23" s="123">
        <f t="shared" si="27"/>
        <v>0</v>
      </c>
      <c r="U23" s="126"/>
      <c r="V23" s="464">
        <f t="shared" si="28"/>
        <v>2.34</v>
      </c>
      <c r="W23" s="465">
        <f t="shared" si="29"/>
        <v>0</v>
      </c>
      <c r="X23" s="135" t="s">
        <v>463</v>
      </c>
      <c r="Y23" s="136">
        <v>13</v>
      </c>
    </row>
    <row r="24" spans="1:25" s="8" customFormat="1" ht="10.5" customHeight="1">
      <c r="A24" s="63" t="s">
        <v>608</v>
      </c>
      <c r="B24" s="19"/>
      <c r="C24" s="80">
        <v>1.63</v>
      </c>
      <c r="D24" s="81">
        <f t="shared" si="15"/>
        <v>6.4173228346456695E-2</v>
      </c>
      <c r="E24" s="87"/>
      <c r="F24" s="86">
        <f t="shared" si="16"/>
        <v>0</v>
      </c>
      <c r="G24" s="87">
        <f t="shared" si="17"/>
        <v>0</v>
      </c>
      <c r="H24" s="20">
        <f t="shared" si="18"/>
        <v>0</v>
      </c>
      <c r="I24" s="81" t="str">
        <f t="shared" si="19"/>
        <v/>
      </c>
      <c r="J24" s="98">
        <f t="shared" si="20"/>
        <v>0</v>
      </c>
      <c r="K24" s="102">
        <v>1.07</v>
      </c>
      <c r="L24" s="87">
        <f t="shared" si="21"/>
        <v>0.17441000000000001</v>
      </c>
      <c r="M24" s="110">
        <f t="shared" si="22"/>
        <v>0</v>
      </c>
      <c r="N24" s="117">
        <f t="shared" si="23"/>
        <v>0</v>
      </c>
      <c r="O24" s="22">
        <f t="shared" si="24"/>
        <v>0</v>
      </c>
      <c r="P24" s="118">
        <f t="shared" si="25"/>
        <v>0</v>
      </c>
      <c r="Q24" s="87">
        <f t="shared" si="26"/>
        <v>0</v>
      </c>
      <c r="R24" s="21">
        <f t="shared" si="26"/>
        <v>0</v>
      </c>
      <c r="S24" s="110">
        <f t="shared" si="26"/>
        <v>0</v>
      </c>
      <c r="T24" s="123">
        <f t="shared" si="27"/>
        <v>0</v>
      </c>
      <c r="U24" s="295"/>
      <c r="V24" s="464">
        <f t="shared" si="28"/>
        <v>2.842883</v>
      </c>
      <c r="W24" s="465">
        <f t="shared" si="29"/>
        <v>0</v>
      </c>
      <c r="X24" s="137" t="s">
        <v>463</v>
      </c>
      <c r="Y24" s="136">
        <v>14</v>
      </c>
    </row>
    <row r="25" spans="1:25" s="8" customFormat="1" ht="10.5" customHeight="1">
      <c r="A25" s="63" t="s">
        <v>608</v>
      </c>
      <c r="B25" s="19"/>
      <c r="C25" s="80">
        <v>1.71</v>
      </c>
      <c r="D25" s="81">
        <f t="shared" si="15"/>
        <v>6.7322834645669294E-2</v>
      </c>
      <c r="E25" s="87"/>
      <c r="F25" s="86">
        <f t="shared" si="16"/>
        <v>0</v>
      </c>
      <c r="G25" s="87">
        <f t="shared" si="17"/>
        <v>0</v>
      </c>
      <c r="H25" s="20">
        <f t="shared" si="18"/>
        <v>0</v>
      </c>
      <c r="I25" s="81" t="str">
        <f t="shared" si="19"/>
        <v/>
      </c>
      <c r="J25" s="98">
        <f t="shared" si="20"/>
        <v>0</v>
      </c>
      <c r="K25" s="102">
        <v>1.07</v>
      </c>
      <c r="L25" s="87">
        <f t="shared" si="21"/>
        <v>0.18297000000000002</v>
      </c>
      <c r="M25" s="110">
        <f t="shared" si="22"/>
        <v>0</v>
      </c>
      <c r="N25" s="117">
        <f t="shared" si="23"/>
        <v>0</v>
      </c>
      <c r="O25" s="22">
        <f t="shared" si="24"/>
        <v>0</v>
      </c>
      <c r="P25" s="118">
        <f t="shared" si="25"/>
        <v>0</v>
      </c>
      <c r="Q25" s="87">
        <f t="shared" si="26"/>
        <v>0</v>
      </c>
      <c r="R25" s="21">
        <f t="shared" si="26"/>
        <v>0</v>
      </c>
      <c r="S25" s="110">
        <f t="shared" si="26"/>
        <v>0</v>
      </c>
      <c r="T25" s="123">
        <f t="shared" si="27"/>
        <v>0</v>
      </c>
      <c r="U25" s="295" t="s">
        <v>609</v>
      </c>
      <c r="V25" s="464">
        <f t="shared" si="28"/>
        <v>3.128787</v>
      </c>
      <c r="W25" s="465">
        <f t="shared" si="29"/>
        <v>0</v>
      </c>
      <c r="X25" s="137" t="s">
        <v>610</v>
      </c>
      <c r="Y25" s="136">
        <v>15</v>
      </c>
    </row>
    <row r="26" spans="1:25" s="8" customFormat="1" ht="10.5" customHeight="1">
      <c r="A26" s="63" t="s">
        <v>611</v>
      </c>
      <c r="B26" s="55"/>
      <c r="C26" s="80">
        <v>1.77</v>
      </c>
      <c r="D26" s="81">
        <f t="shared" si="15"/>
        <v>6.968503937007875E-2</v>
      </c>
      <c r="E26" s="83"/>
      <c r="F26" s="86">
        <f t="shared" si="16"/>
        <v>0</v>
      </c>
      <c r="G26" s="87">
        <f t="shared" si="17"/>
        <v>0</v>
      </c>
      <c r="H26" s="20">
        <f t="shared" si="18"/>
        <v>0</v>
      </c>
      <c r="I26" s="81" t="str">
        <f t="shared" si="19"/>
        <v/>
      </c>
      <c r="J26" s="98">
        <f t="shared" si="20"/>
        <v>0</v>
      </c>
      <c r="K26" s="102">
        <v>1.08</v>
      </c>
      <c r="L26" s="87">
        <f t="shared" si="21"/>
        <v>0.19116000000000002</v>
      </c>
      <c r="M26" s="110">
        <f t="shared" si="22"/>
        <v>0</v>
      </c>
      <c r="N26" s="117">
        <f t="shared" si="23"/>
        <v>0</v>
      </c>
      <c r="O26" s="22">
        <f t="shared" si="24"/>
        <v>0</v>
      </c>
      <c r="P26" s="118">
        <f t="shared" si="25"/>
        <v>0</v>
      </c>
      <c r="Q26" s="87">
        <f t="shared" si="26"/>
        <v>0</v>
      </c>
      <c r="R26" s="21">
        <f t="shared" si="26"/>
        <v>0</v>
      </c>
      <c r="S26" s="110">
        <f t="shared" si="26"/>
        <v>0</v>
      </c>
      <c r="T26" s="123">
        <f t="shared" si="27"/>
        <v>0</v>
      </c>
      <c r="U26" s="126"/>
      <c r="V26" s="464">
        <f t="shared" si="28"/>
        <v>3.3835320000000007</v>
      </c>
      <c r="W26" s="465">
        <f t="shared" si="29"/>
        <v>0</v>
      </c>
      <c r="X26" s="135" t="s">
        <v>463</v>
      </c>
      <c r="Y26" s="136">
        <v>16</v>
      </c>
    </row>
    <row r="27" spans="1:25" s="8" customFormat="1" ht="10.5" customHeight="1">
      <c r="A27" s="63" t="s">
        <v>612</v>
      </c>
      <c r="B27" s="55"/>
      <c r="C27" s="80">
        <v>1.87</v>
      </c>
      <c r="D27" s="81">
        <f t="shared" si="15"/>
        <v>7.3622047244094491E-2</v>
      </c>
      <c r="E27" s="83"/>
      <c r="F27" s="86">
        <f t="shared" si="16"/>
        <v>0</v>
      </c>
      <c r="G27" s="87">
        <f t="shared" si="17"/>
        <v>0</v>
      </c>
      <c r="H27" s="20">
        <f t="shared" si="18"/>
        <v>0</v>
      </c>
      <c r="I27" s="81" t="str">
        <f t="shared" si="19"/>
        <v/>
      </c>
      <c r="J27" s="98">
        <f t="shared" si="20"/>
        <v>0</v>
      </c>
      <c r="K27" s="102">
        <v>1.1000000000000001</v>
      </c>
      <c r="L27" s="87">
        <f t="shared" si="21"/>
        <v>0.20570000000000005</v>
      </c>
      <c r="M27" s="110">
        <f t="shared" si="22"/>
        <v>0</v>
      </c>
      <c r="N27" s="117">
        <f t="shared" si="23"/>
        <v>0</v>
      </c>
      <c r="O27" s="22">
        <f t="shared" si="24"/>
        <v>0</v>
      </c>
      <c r="P27" s="118">
        <f t="shared" si="25"/>
        <v>0</v>
      </c>
      <c r="Q27" s="87">
        <f t="shared" si="26"/>
        <v>0</v>
      </c>
      <c r="R27" s="21">
        <f t="shared" si="26"/>
        <v>0</v>
      </c>
      <c r="S27" s="110">
        <f t="shared" si="26"/>
        <v>0</v>
      </c>
      <c r="T27" s="123">
        <f t="shared" si="27"/>
        <v>0</v>
      </c>
      <c r="U27" s="126"/>
      <c r="V27" s="464">
        <f t="shared" si="28"/>
        <v>3.8465900000000008</v>
      </c>
      <c r="W27" s="465">
        <f t="shared" si="29"/>
        <v>0</v>
      </c>
      <c r="X27" s="135" t="s">
        <v>463</v>
      </c>
      <c r="Y27" s="136">
        <v>17</v>
      </c>
    </row>
    <row r="28" spans="1:25" s="8" customFormat="1" ht="10.5" customHeight="1">
      <c r="A28" s="63" t="s">
        <v>613</v>
      </c>
      <c r="B28" s="19"/>
      <c r="C28" s="80">
        <v>2.09</v>
      </c>
      <c r="D28" s="81">
        <f t="shared" si="15"/>
        <v>8.2283464566929129E-2</v>
      </c>
      <c r="E28" s="87"/>
      <c r="F28" s="86">
        <f>E28/25.4</f>
        <v>0</v>
      </c>
      <c r="G28" s="87">
        <f t="shared" si="17"/>
        <v>0</v>
      </c>
      <c r="H28" s="20">
        <f t="shared" si="18"/>
        <v>0</v>
      </c>
      <c r="I28" s="81" t="str">
        <f t="shared" si="19"/>
        <v/>
      </c>
      <c r="J28" s="98">
        <f t="shared" si="20"/>
        <v>0</v>
      </c>
      <c r="K28" s="102">
        <v>1.3</v>
      </c>
      <c r="L28" s="87">
        <f t="shared" si="21"/>
        <v>0.2717</v>
      </c>
      <c r="M28" s="110">
        <f t="shared" si="22"/>
        <v>0</v>
      </c>
      <c r="N28" s="117">
        <f t="shared" si="23"/>
        <v>0</v>
      </c>
      <c r="O28" s="22">
        <f t="shared" si="24"/>
        <v>0</v>
      </c>
      <c r="P28" s="118">
        <f t="shared" si="25"/>
        <v>0</v>
      </c>
      <c r="Q28" s="87">
        <f t="shared" si="26"/>
        <v>0</v>
      </c>
      <c r="R28" s="21">
        <f t="shared" si="26"/>
        <v>0</v>
      </c>
      <c r="S28" s="110">
        <f t="shared" si="26"/>
        <v>0</v>
      </c>
      <c r="T28" s="123">
        <f t="shared" si="27"/>
        <v>0</v>
      </c>
      <c r="U28" s="295"/>
      <c r="V28" s="464">
        <f t="shared" si="28"/>
        <v>5.6785299999999994</v>
      </c>
      <c r="W28" s="465">
        <f t="shared" si="29"/>
        <v>0</v>
      </c>
      <c r="X28" s="137" t="s">
        <v>463</v>
      </c>
      <c r="Y28" s="136">
        <v>18</v>
      </c>
    </row>
    <row r="29" spans="1:25" s="8" customFormat="1" ht="10.5" customHeight="1">
      <c r="A29" s="63" t="s">
        <v>614</v>
      </c>
      <c r="B29" s="55"/>
      <c r="C29" s="80">
        <v>1.33</v>
      </c>
      <c r="D29" s="81">
        <f t="shared" ref="D29:D37" si="31">C29/25.4</f>
        <v>5.2362204724409452E-2</v>
      </c>
      <c r="E29" s="83"/>
      <c r="F29" s="86">
        <f>E29/25.4</f>
        <v>0</v>
      </c>
      <c r="G29" s="87">
        <f t="shared" si="17"/>
        <v>0</v>
      </c>
      <c r="H29" s="20">
        <f t="shared" si="18"/>
        <v>0</v>
      </c>
      <c r="I29" s="81" t="str">
        <f t="shared" si="19"/>
        <v/>
      </c>
      <c r="J29" s="98">
        <f t="shared" si="20"/>
        <v>0</v>
      </c>
      <c r="K29" s="102">
        <v>1.04</v>
      </c>
      <c r="L29" s="87">
        <f t="shared" si="21"/>
        <v>0.13832000000000003</v>
      </c>
      <c r="M29" s="110">
        <f t="shared" si="22"/>
        <v>0</v>
      </c>
      <c r="N29" s="117">
        <f t="shared" si="23"/>
        <v>0</v>
      </c>
      <c r="O29" s="22">
        <f t="shared" si="24"/>
        <v>0</v>
      </c>
      <c r="P29" s="118">
        <f t="shared" si="25"/>
        <v>0</v>
      </c>
      <c r="Q29" s="87">
        <f t="shared" si="26"/>
        <v>0</v>
      </c>
      <c r="R29" s="21">
        <f t="shared" si="26"/>
        <v>0</v>
      </c>
      <c r="S29" s="110">
        <f t="shared" si="26"/>
        <v>0</v>
      </c>
      <c r="T29" s="123">
        <f t="shared" si="27"/>
        <v>0</v>
      </c>
      <c r="U29" s="126"/>
      <c r="V29" s="464">
        <f t="shared" si="28"/>
        <v>1.8396560000000002</v>
      </c>
      <c r="W29" s="465">
        <f t="shared" si="29"/>
        <v>0</v>
      </c>
      <c r="X29" s="135" t="s">
        <v>463</v>
      </c>
      <c r="Y29" s="136">
        <v>19</v>
      </c>
    </row>
    <row r="30" spans="1:25" s="8" customFormat="1" ht="10.5" customHeight="1">
      <c r="A30" s="63" t="s">
        <v>614</v>
      </c>
      <c r="B30" s="55"/>
      <c r="C30" s="80">
        <v>1.49</v>
      </c>
      <c r="D30" s="81">
        <f t="shared" si="31"/>
        <v>5.8661417322834648E-2</v>
      </c>
      <c r="E30" s="83"/>
      <c r="F30" s="86">
        <f t="shared" ref="F30:F37" si="32">E30/25.4</f>
        <v>0</v>
      </c>
      <c r="G30" s="87">
        <f t="shared" si="17"/>
        <v>0</v>
      </c>
      <c r="H30" s="20">
        <f t="shared" si="18"/>
        <v>0</v>
      </c>
      <c r="I30" s="81" t="str">
        <f t="shared" si="19"/>
        <v/>
      </c>
      <c r="J30" s="98">
        <f t="shared" si="20"/>
        <v>0</v>
      </c>
      <c r="K30" s="102">
        <v>1.04</v>
      </c>
      <c r="L30" s="87">
        <f t="shared" si="21"/>
        <v>0.15496000000000001</v>
      </c>
      <c r="M30" s="110">
        <f t="shared" si="22"/>
        <v>0</v>
      </c>
      <c r="N30" s="117">
        <f t="shared" si="23"/>
        <v>0</v>
      </c>
      <c r="O30" s="22">
        <f t="shared" si="24"/>
        <v>0</v>
      </c>
      <c r="P30" s="118">
        <f t="shared" si="25"/>
        <v>0</v>
      </c>
      <c r="Q30" s="87">
        <f t="shared" si="26"/>
        <v>0</v>
      </c>
      <c r="R30" s="21">
        <f t="shared" si="26"/>
        <v>0</v>
      </c>
      <c r="S30" s="110">
        <f t="shared" si="26"/>
        <v>0</v>
      </c>
      <c r="T30" s="123">
        <f t="shared" si="27"/>
        <v>0</v>
      </c>
      <c r="U30" s="126" t="s">
        <v>615</v>
      </c>
      <c r="V30" s="464">
        <f t="shared" si="28"/>
        <v>2.3089040000000001</v>
      </c>
      <c r="W30" s="465">
        <f t="shared" si="29"/>
        <v>0</v>
      </c>
      <c r="X30" s="135" t="s">
        <v>610</v>
      </c>
      <c r="Y30" s="136">
        <v>20</v>
      </c>
    </row>
    <row r="31" spans="1:25" s="8" customFormat="1" ht="10.5" customHeight="1">
      <c r="A31" s="63" t="s">
        <v>616</v>
      </c>
      <c r="B31" s="19"/>
      <c r="C31" s="80">
        <v>1.65</v>
      </c>
      <c r="D31" s="81">
        <f t="shared" si="31"/>
        <v>6.4960629921259838E-2</v>
      </c>
      <c r="E31" s="87"/>
      <c r="F31" s="86">
        <f t="shared" si="32"/>
        <v>0</v>
      </c>
      <c r="G31" s="87">
        <f t="shared" si="17"/>
        <v>0</v>
      </c>
      <c r="H31" s="20">
        <f t="shared" si="18"/>
        <v>0</v>
      </c>
      <c r="I31" s="81" t="str">
        <f t="shared" si="19"/>
        <v/>
      </c>
      <c r="J31" s="98">
        <f t="shared" si="20"/>
        <v>0</v>
      </c>
      <c r="K31" s="102">
        <v>1.04</v>
      </c>
      <c r="L31" s="87">
        <f t="shared" si="21"/>
        <v>0.1716</v>
      </c>
      <c r="M31" s="110">
        <f t="shared" si="22"/>
        <v>0</v>
      </c>
      <c r="N31" s="117">
        <f t="shared" si="23"/>
        <v>0</v>
      </c>
      <c r="O31" s="22">
        <f t="shared" si="24"/>
        <v>0</v>
      </c>
      <c r="P31" s="118">
        <f t="shared" si="25"/>
        <v>0</v>
      </c>
      <c r="Q31" s="87">
        <f t="shared" si="26"/>
        <v>0</v>
      </c>
      <c r="R31" s="21">
        <f t="shared" si="26"/>
        <v>0</v>
      </c>
      <c r="S31" s="110">
        <f t="shared" si="26"/>
        <v>0</v>
      </c>
      <c r="T31" s="123">
        <f t="shared" si="27"/>
        <v>0</v>
      </c>
      <c r="U31" s="295"/>
      <c r="V31" s="464">
        <f t="shared" si="28"/>
        <v>2.8313999999999999</v>
      </c>
      <c r="W31" s="465">
        <f t="shared" si="29"/>
        <v>0</v>
      </c>
      <c r="X31" s="137" t="s">
        <v>463</v>
      </c>
      <c r="Y31" s="136">
        <v>21</v>
      </c>
    </row>
    <row r="32" spans="1:25" s="8" customFormat="1" ht="10.5" customHeight="1">
      <c r="A32" s="63" t="s">
        <v>616</v>
      </c>
      <c r="B32" s="55"/>
      <c r="C32" s="80">
        <v>1.71</v>
      </c>
      <c r="D32" s="81">
        <f t="shared" si="31"/>
        <v>6.7322834645669294E-2</v>
      </c>
      <c r="E32" s="83"/>
      <c r="F32" s="86">
        <f t="shared" si="32"/>
        <v>0</v>
      </c>
      <c r="G32" s="87">
        <f t="shared" si="17"/>
        <v>0</v>
      </c>
      <c r="H32" s="20">
        <f t="shared" si="18"/>
        <v>0</v>
      </c>
      <c r="I32" s="81" t="str">
        <f t="shared" si="19"/>
        <v/>
      </c>
      <c r="J32" s="98">
        <f t="shared" si="20"/>
        <v>0</v>
      </c>
      <c r="K32" s="102">
        <v>1.04</v>
      </c>
      <c r="L32" s="87">
        <f t="shared" si="21"/>
        <v>0.17784</v>
      </c>
      <c r="M32" s="110">
        <f t="shared" si="22"/>
        <v>0</v>
      </c>
      <c r="N32" s="117">
        <f t="shared" si="23"/>
        <v>0</v>
      </c>
      <c r="O32" s="22">
        <f t="shared" si="24"/>
        <v>0</v>
      </c>
      <c r="P32" s="118">
        <f t="shared" si="25"/>
        <v>0</v>
      </c>
      <c r="Q32" s="87">
        <f t="shared" ref="Q32:S37" si="33">N32/6.89475</f>
        <v>0</v>
      </c>
      <c r="R32" s="21">
        <f t="shared" si="33"/>
        <v>0</v>
      </c>
      <c r="S32" s="110">
        <f t="shared" si="33"/>
        <v>0</v>
      </c>
      <c r="T32" s="123">
        <f t="shared" si="27"/>
        <v>0</v>
      </c>
      <c r="U32" s="126" t="s">
        <v>617</v>
      </c>
      <c r="V32" s="464">
        <f t="shared" si="28"/>
        <v>3.041064</v>
      </c>
      <c r="W32" s="465">
        <f t="shared" si="29"/>
        <v>0</v>
      </c>
      <c r="X32" s="135" t="s">
        <v>610</v>
      </c>
      <c r="Y32" s="136">
        <v>22</v>
      </c>
    </row>
    <row r="33" spans="1:25" s="8" customFormat="1" ht="10.5" customHeight="1">
      <c r="A33" s="63" t="s">
        <v>618</v>
      </c>
      <c r="B33" s="19"/>
      <c r="C33" s="80">
        <v>1.78</v>
      </c>
      <c r="D33" s="81">
        <f t="shared" si="31"/>
        <v>7.0078740157480321E-2</v>
      </c>
      <c r="E33" s="87"/>
      <c r="F33" s="86">
        <f t="shared" si="32"/>
        <v>0</v>
      </c>
      <c r="G33" s="87">
        <f t="shared" si="17"/>
        <v>0</v>
      </c>
      <c r="H33" s="20">
        <f t="shared" si="18"/>
        <v>0</v>
      </c>
      <c r="I33" s="81" t="str">
        <f t="shared" si="19"/>
        <v/>
      </c>
      <c r="J33" s="98">
        <f t="shared" si="20"/>
        <v>0</v>
      </c>
      <c r="K33" s="102">
        <v>1.05</v>
      </c>
      <c r="L33" s="87">
        <f t="shared" si="21"/>
        <v>0.18690000000000001</v>
      </c>
      <c r="M33" s="110">
        <f t="shared" si="22"/>
        <v>0</v>
      </c>
      <c r="N33" s="117">
        <f t="shared" si="23"/>
        <v>0</v>
      </c>
      <c r="O33" s="22">
        <f t="shared" si="24"/>
        <v>0</v>
      </c>
      <c r="P33" s="118">
        <f t="shared" si="25"/>
        <v>0</v>
      </c>
      <c r="Q33" s="87">
        <f t="shared" si="33"/>
        <v>0</v>
      </c>
      <c r="R33" s="21">
        <f t="shared" si="33"/>
        <v>0</v>
      </c>
      <c r="S33" s="110">
        <f t="shared" si="33"/>
        <v>0</v>
      </c>
      <c r="T33" s="123">
        <f t="shared" si="27"/>
        <v>0</v>
      </c>
      <c r="U33" s="295"/>
      <c r="V33" s="464">
        <f t="shared" si="28"/>
        <v>3.3268200000000001</v>
      </c>
      <c r="W33" s="465">
        <f t="shared" si="29"/>
        <v>0</v>
      </c>
      <c r="X33" s="137" t="s">
        <v>463</v>
      </c>
      <c r="Y33" s="136">
        <v>23</v>
      </c>
    </row>
    <row r="34" spans="1:25" s="8" customFormat="1" ht="10.5" customHeight="1">
      <c r="A34" s="63" t="s">
        <v>618</v>
      </c>
      <c r="B34" s="19"/>
      <c r="C34" s="80">
        <v>1.85</v>
      </c>
      <c r="D34" s="81">
        <f t="shared" si="31"/>
        <v>7.2834645669291348E-2</v>
      </c>
      <c r="E34" s="87"/>
      <c r="F34" s="86">
        <f t="shared" si="32"/>
        <v>0</v>
      </c>
      <c r="G34" s="87">
        <f t="shared" si="17"/>
        <v>0</v>
      </c>
      <c r="H34" s="20">
        <f t="shared" si="18"/>
        <v>0</v>
      </c>
      <c r="I34" s="81" t="str">
        <f t="shared" si="19"/>
        <v/>
      </c>
      <c r="J34" s="98">
        <f t="shared" si="20"/>
        <v>0</v>
      </c>
      <c r="K34" s="102">
        <v>1.04</v>
      </c>
      <c r="L34" s="87">
        <f t="shared" si="21"/>
        <v>0.19240000000000002</v>
      </c>
      <c r="M34" s="110">
        <f t="shared" si="22"/>
        <v>0</v>
      </c>
      <c r="N34" s="117">
        <f t="shared" si="23"/>
        <v>0</v>
      </c>
      <c r="O34" s="22">
        <f t="shared" si="24"/>
        <v>0</v>
      </c>
      <c r="P34" s="118">
        <f t="shared" si="25"/>
        <v>0</v>
      </c>
      <c r="Q34" s="87">
        <f t="shared" si="33"/>
        <v>0</v>
      </c>
      <c r="R34" s="21">
        <f t="shared" si="33"/>
        <v>0</v>
      </c>
      <c r="S34" s="110">
        <f t="shared" si="33"/>
        <v>0</v>
      </c>
      <c r="T34" s="123">
        <f t="shared" si="27"/>
        <v>0</v>
      </c>
      <c r="U34" s="295" t="s">
        <v>617</v>
      </c>
      <c r="V34" s="464">
        <f t="shared" si="28"/>
        <v>3.5594000000000006</v>
      </c>
      <c r="W34" s="465">
        <f t="shared" si="29"/>
        <v>0</v>
      </c>
      <c r="X34" s="137" t="s">
        <v>610</v>
      </c>
      <c r="Y34" s="136">
        <v>24</v>
      </c>
    </row>
    <row r="35" spans="1:25" s="8" customFormat="1" ht="10.5" customHeight="1">
      <c r="A35" s="63" t="s">
        <v>619</v>
      </c>
      <c r="B35" s="19"/>
      <c r="C35" s="80">
        <v>1.6</v>
      </c>
      <c r="D35" s="81">
        <f t="shared" si="31"/>
        <v>6.2992125984251982E-2</v>
      </c>
      <c r="E35" s="87"/>
      <c r="F35" s="86">
        <f t="shared" si="32"/>
        <v>0</v>
      </c>
      <c r="G35" s="87">
        <f t="shared" si="17"/>
        <v>0</v>
      </c>
      <c r="H35" s="20">
        <f t="shared" si="18"/>
        <v>0</v>
      </c>
      <c r="I35" s="81" t="str">
        <f t="shared" si="19"/>
        <v/>
      </c>
      <c r="J35" s="98">
        <f t="shared" si="20"/>
        <v>0</v>
      </c>
      <c r="K35" s="102">
        <v>1.04</v>
      </c>
      <c r="L35" s="87">
        <f t="shared" si="21"/>
        <v>0.16640000000000002</v>
      </c>
      <c r="M35" s="110">
        <f t="shared" si="22"/>
        <v>0</v>
      </c>
      <c r="N35" s="117">
        <f t="shared" si="23"/>
        <v>0</v>
      </c>
      <c r="O35" s="22">
        <f t="shared" si="24"/>
        <v>0</v>
      </c>
      <c r="P35" s="118">
        <f t="shared" si="25"/>
        <v>0</v>
      </c>
      <c r="Q35" s="87">
        <f t="shared" si="33"/>
        <v>0</v>
      </c>
      <c r="R35" s="21">
        <f t="shared" si="33"/>
        <v>0</v>
      </c>
      <c r="S35" s="110">
        <f t="shared" si="33"/>
        <v>0</v>
      </c>
      <c r="T35" s="123">
        <f t="shared" si="27"/>
        <v>0</v>
      </c>
      <c r="U35" s="295"/>
      <c r="V35" s="464">
        <f t="shared" si="28"/>
        <v>2.6624000000000008</v>
      </c>
      <c r="W35" s="465">
        <f t="shared" si="29"/>
        <v>0</v>
      </c>
      <c r="X35" s="137" t="s">
        <v>463</v>
      </c>
      <c r="Y35" s="136">
        <v>25</v>
      </c>
    </row>
    <row r="36" spans="1:25" s="8" customFormat="1" ht="10.5" customHeight="1">
      <c r="A36" s="63" t="s">
        <v>619</v>
      </c>
      <c r="B36" s="55"/>
      <c r="C36" s="80">
        <v>1.62</v>
      </c>
      <c r="D36" s="81">
        <f t="shared" si="31"/>
        <v>6.3779527559055124E-2</v>
      </c>
      <c r="E36" s="83"/>
      <c r="F36" s="86">
        <f t="shared" si="32"/>
        <v>0</v>
      </c>
      <c r="G36" s="87">
        <f t="shared" si="17"/>
        <v>0</v>
      </c>
      <c r="H36" s="20">
        <f t="shared" si="18"/>
        <v>0</v>
      </c>
      <c r="I36" s="81" t="str">
        <f t="shared" si="19"/>
        <v/>
      </c>
      <c r="J36" s="98">
        <f t="shared" si="20"/>
        <v>0</v>
      </c>
      <c r="K36" s="102">
        <v>1.04</v>
      </c>
      <c r="L36" s="87">
        <f t="shared" si="21"/>
        <v>0.16848000000000002</v>
      </c>
      <c r="M36" s="110">
        <f t="shared" si="22"/>
        <v>0</v>
      </c>
      <c r="N36" s="117">
        <f t="shared" si="23"/>
        <v>0</v>
      </c>
      <c r="O36" s="22">
        <f t="shared" si="24"/>
        <v>0</v>
      </c>
      <c r="P36" s="118">
        <f t="shared" si="25"/>
        <v>0</v>
      </c>
      <c r="Q36" s="87">
        <f t="shared" si="33"/>
        <v>0</v>
      </c>
      <c r="R36" s="21">
        <f t="shared" si="33"/>
        <v>0</v>
      </c>
      <c r="S36" s="110">
        <f t="shared" si="33"/>
        <v>0</v>
      </c>
      <c r="T36" s="123">
        <f t="shared" si="27"/>
        <v>0</v>
      </c>
      <c r="U36" s="126" t="s">
        <v>620</v>
      </c>
      <c r="V36" s="464">
        <f t="shared" si="28"/>
        <v>2.7293760000000007</v>
      </c>
      <c r="W36" s="465">
        <f t="shared" si="29"/>
        <v>0</v>
      </c>
      <c r="X36" s="135" t="s">
        <v>610</v>
      </c>
      <c r="Y36" s="136">
        <v>26</v>
      </c>
    </row>
    <row r="37" spans="1:25" s="8" customFormat="1" ht="10.5" customHeight="1">
      <c r="A37" s="63" t="s">
        <v>621</v>
      </c>
      <c r="B37" s="19"/>
      <c r="C37" s="80">
        <v>1.45</v>
      </c>
      <c r="D37" s="81">
        <f t="shared" si="31"/>
        <v>5.7086614173228349E-2</v>
      </c>
      <c r="E37" s="87"/>
      <c r="F37" s="86">
        <f t="shared" si="32"/>
        <v>0</v>
      </c>
      <c r="G37" s="87">
        <f t="shared" si="17"/>
        <v>0</v>
      </c>
      <c r="H37" s="20">
        <f t="shared" si="18"/>
        <v>0</v>
      </c>
      <c r="I37" s="81" t="str">
        <f t="shared" si="19"/>
        <v/>
      </c>
      <c r="J37" s="98">
        <f t="shared" si="20"/>
        <v>0</v>
      </c>
      <c r="K37" s="102">
        <v>1.79</v>
      </c>
      <c r="L37" s="87">
        <f t="shared" si="21"/>
        <v>0.25955</v>
      </c>
      <c r="M37" s="110">
        <f t="shared" si="22"/>
        <v>0</v>
      </c>
      <c r="N37" s="117">
        <f t="shared" si="23"/>
        <v>0</v>
      </c>
      <c r="O37" s="22">
        <f t="shared" si="24"/>
        <v>0</v>
      </c>
      <c r="P37" s="118">
        <f t="shared" si="25"/>
        <v>0</v>
      </c>
      <c r="Q37" s="87">
        <f t="shared" si="33"/>
        <v>0</v>
      </c>
      <c r="R37" s="21">
        <f t="shared" si="33"/>
        <v>0</v>
      </c>
      <c r="S37" s="110">
        <f t="shared" si="33"/>
        <v>0</v>
      </c>
      <c r="T37" s="123">
        <f t="shared" si="27"/>
        <v>0</v>
      </c>
      <c r="U37" s="295" t="s">
        <v>622</v>
      </c>
      <c r="V37" s="464">
        <f t="shared" si="28"/>
        <v>3.7634750000000001</v>
      </c>
      <c r="W37" s="465">
        <f t="shared" si="29"/>
        <v>0</v>
      </c>
      <c r="X37" s="137" t="s">
        <v>35</v>
      </c>
      <c r="Y37" s="136">
        <v>27</v>
      </c>
    </row>
    <row r="38" spans="1:25" s="8" customFormat="1" ht="10.5" customHeight="1">
      <c r="A38" s="64" t="s">
        <v>623</v>
      </c>
      <c r="B38" s="19"/>
      <c r="C38" s="82">
        <v>1.05</v>
      </c>
      <c r="D38" s="81">
        <f>C38/25.4</f>
        <v>4.1338582677165357E-2</v>
      </c>
      <c r="E38" s="87"/>
      <c r="F38" s="86">
        <f>E38/25.4</f>
        <v>0</v>
      </c>
      <c r="G38" s="87">
        <f t="shared" ref="G38:G59" si="34">IF(T38=0,0,(0.87+1.12*T38)*E38/(1+T38))</f>
        <v>0</v>
      </c>
      <c r="H38" s="20">
        <f t="shared" ref="H38:H59" si="35">G38/25.4</f>
        <v>0</v>
      </c>
      <c r="I38" s="81" t="str">
        <f t="shared" ref="I38:I59" si="36">IF(G38=0,"","c")</f>
        <v/>
      </c>
      <c r="J38" s="98">
        <f t="shared" ref="J38:J59" si="37">IF(T38=0,0,C38*SQRT((1+T38)*(1-2*T38)/(1-T38)))</f>
        <v>0</v>
      </c>
      <c r="K38" s="98">
        <v>1.18</v>
      </c>
      <c r="L38" s="87">
        <f t="shared" ref="L38:L59" si="38">C38*K38/10</f>
        <v>0.12389999999999998</v>
      </c>
      <c r="M38" s="110">
        <f>E38*K38/10</f>
        <v>0</v>
      </c>
      <c r="N38" s="117">
        <f t="shared" ref="N38:N59" si="39">IF(T38=0,0,C38*C38*K38*(1+T38)*(1-2*T38)/(1-T38))</f>
        <v>0</v>
      </c>
      <c r="O38" s="22">
        <f t="shared" ref="O38:O59" si="40">E38*E38*K38</f>
        <v>0</v>
      </c>
      <c r="P38" s="118">
        <f t="shared" ref="P38:P59" si="41">IF(T38=0,0,N38/(3*(1-2*T38)))</f>
        <v>0</v>
      </c>
      <c r="Q38" s="87">
        <f t="shared" ref="Q38:S59" si="42">N38/6.89475</f>
        <v>0</v>
      </c>
      <c r="R38" s="21">
        <f t="shared" si="42"/>
        <v>0</v>
      </c>
      <c r="S38" s="110">
        <f t="shared" si="42"/>
        <v>0</v>
      </c>
      <c r="T38" s="123">
        <f t="shared" ref="T38:T59" si="43">IF(E38&gt;0,(1-2*((E38/C38)^2))/(2-2*((E38/C38)^2)),0)</f>
        <v>0</v>
      </c>
      <c r="U38" s="126" t="s">
        <v>624</v>
      </c>
      <c r="V38" s="464">
        <f t="shared" si="28"/>
        <v>1.3009500000000001</v>
      </c>
      <c r="W38" s="465">
        <f t="shared" si="29"/>
        <v>0</v>
      </c>
      <c r="X38" s="137" t="s">
        <v>57</v>
      </c>
      <c r="Y38" s="136">
        <v>28</v>
      </c>
    </row>
    <row r="39" spans="1:25" s="8" customFormat="1" ht="10.5" customHeight="1">
      <c r="A39" s="63" t="s">
        <v>625</v>
      </c>
      <c r="B39" s="55"/>
      <c r="C39" s="80">
        <v>1.01</v>
      </c>
      <c r="D39" s="81">
        <f>C39/25.4</f>
        <v>3.9763779527559058E-2</v>
      </c>
      <c r="E39" s="83"/>
      <c r="F39" s="86">
        <f t="shared" ref="F39:F63" si="44">E39/25.4</f>
        <v>0</v>
      </c>
      <c r="G39" s="87">
        <f t="shared" si="34"/>
        <v>0</v>
      </c>
      <c r="H39" s="20">
        <f t="shared" si="35"/>
        <v>0</v>
      </c>
      <c r="I39" s="81" t="str">
        <f t="shared" si="36"/>
        <v/>
      </c>
      <c r="J39" s="98">
        <f t="shared" si="37"/>
        <v>0</v>
      </c>
      <c r="K39" s="102">
        <v>1.31</v>
      </c>
      <c r="L39" s="87">
        <f t="shared" si="38"/>
        <v>0.13231000000000001</v>
      </c>
      <c r="M39" s="110">
        <f t="shared" ref="M39:M59" si="45">E39*K39/10</f>
        <v>0</v>
      </c>
      <c r="N39" s="117">
        <f t="shared" si="39"/>
        <v>0</v>
      </c>
      <c r="O39" s="22">
        <f t="shared" si="40"/>
        <v>0</v>
      </c>
      <c r="P39" s="118">
        <f t="shared" si="41"/>
        <v>0</v>
      </c>
      <c r="Q39" s="87">
        <f t="shared" si="42"/>
        <v>0</v>
      </c>
      <c r="R39" s="21">
        <f t="shared" si="42"/>
        <v>0</v>
      </c>
      <c r="S39" s="110">
        <f t="shared" si="42"/>
        <v>0</v>
      </c>
      <c r="T39" s="123">
        <f t="shared" si="43"/>
        <v>0</v>
      </c>
      <c r="U39" s="126" t="s">
        <v>626</v>
      </c>
      <c r="V39" s="464">
        <f t="shared" si="28"/>
        <v>1.3363310000000002</v>
      </c>
      <c r="W39" s="465">
        <f t="shared" si="29"/>
        <v>0</v>
      </c>
      <c r="X39" s="135"/>
      <c r="Y39" s="136">
        <v>29</v>
      </c>
    </row>
    <row r="40" spans="1:25" s="8" customFormat="1" ht="10.5" customHeight="1">
      <c r="A40" s="63" t="s">
        <v>627</v>
      </c>
      <c r="B40" s="19"/>
      <c r="C40" s="80">
        <v>0.97</v>
      </c>
      <c r="D40" s="81">
        <f>C40/25.4</f>
        <v>3.8188976377952759E-2</v>
      </c>
      <c r="E40" s="87"/>
      <c r="F40" s="86">
        <f t="shared" si="44"/>
        <v>0</v>
      </c>
      <c r="G40" s="87">
        <f t="shared" si="34"/>
        <v>0</v>
      </c>
      <c r="H40" s="20">
        <f t="shared" si="35"/>
        <v>0</v>
      </c>
      <c r="I40" s="81" t="str">
        <f t="shared" si="36"/>
        <v/>
      </c>
      <c r="J40" s="98">
        <f t="shared" si="37"/>
        <v>0</v>
      </c>
      <c r="K40" s="102">
        <v>1.45</v>
      </c>
      <c r="L40" s="87">
        <f t="shared" si="38"/>
        <v>0.14065</v>
      </c>
      <c r="M40" s="110">
        <f t="shared" si="45"/>
        <v>0</v>
      </c>
      <c r="N40" s="117">
        <f t="shared" si="39"/>
        <v>0</v>
      </c>
      <c r="O40" s="22">
        <f t="shared" si="40"/>
        <v>0</v>
      </c>
      <c r="P40" s="118">
        <f t="shared" si="41"/>
        <v>0</v>
      </c>
      <c r="Q40" s="87">
        <f t="shared" si="42"/>
        <v>0</v>
      </c>
      <c r="R40" s="21">
        <f t="shared" si="42"/>
        <v>0</v>
      </c>
      <c r="S40" s="110">
        <f t="shared" si="42"/>
        <v>0</v>
      </c>
      <c r="T40" s="123">
        <f t="shared" si="43"/>
        <v>0</v>
      </c>
      <c r="U40" s="295" t="s">
        <v>626</v>
      </c>
      <c r="V40" s="464">
        <f t="shared" si="28"/>
        <v>1.3643049999999999</v>
      </c>
      <c r="W40" s="465">
        <f t="shared" si="29"/>
        <v>0</v>
      </c>
      <c r="X40" s="137"/>
      <c r="Y40" s="136">
        <v>30</v>
      </c>
    </row>
    <row r="41" spans="1:25" s="8" customFormat="1" ht="10.5" customHeight="1">
      <c r="A41" s="63" t="s">
        <v>628</v>
      </c>
      <c r="B41" s="19"/>
      <c r="C41" s="80">
        <v>1.01</v>
      </c>
      <c r="D41" s="81">
        <f>C41/25.4</f>
        <v>3.9763779527559058E-2</v>
      </c>
      <c r="E41" s="87"/>
      <c r="F41" s="86">
        <f t="shared" si="44"/>
        <v>0</v>
      </c>
      <c r="G41" s="87">
        <f t="shared" si="34"/>
        <v>0</v>
      </c>
      <c r="H41" s="20">
        <f t="shared" si="35"/>
        <v>0</v>
      </c>
      <c r="I41" s="81" t="str">
        <f t="shared" si="36"/>
        <v/>
      </c>
      <c r="J41" s="98">
        <f t="shared" si="37"/>
        <v>0</v>
      </c>
      <c r="K41" s="102">
        <v>1.31</v>
      </c>
      <c r="L41" s="87">
        <f t="shared" si="38"/>
        <v>0.13231000000000001</v>
      </c>
      <c r="M41" s="110">
        <f t="shared" si="45"/>
        <v>0</v>
      </c>
      <c r="N41" s="117">
        <f t="shared" si="39"/>
        <v>0</v>
      </c>
      <c r="O41" s="22">
        <f t="shared" si="40"/>
        <v>0</v>
      </c>
      <c r="P41" s="118">
        <f t="shared" si="41"/>
        <v>0</v>
      </c>
      <c r="Q41" s="87">
        <f t="shared" si="42"/>
        <v>0</v>
      </c>
      <c r="R41" s="21">
        <f t="shared" si="42"/>
        <v>0</v>
      </c>
      <c r="S41" s="110">
        <f t="shared" si="42"/>
        <v>0</v>
      </c>
      <c r="T41" s="123">
        <f t="shared" si="43"/>
        <v>0</v>
      </c>
      <c r="U41" s="295" t="s">
        <v>629</v>
      </c>
      <c r="V41" s="464">
        <f t="shared" si="28"/>
        <v>1.3363310000000002</v>
      </c>
      <c r="W41" s="465">
        <f t="shared" si="29"/>
        <v>0</v>
      </c>
      <c r="X41" s="137"/>
      <c r="Y41" s="136">
        <v>31</v>
      </c>
    </row>
    <row r="42" spans="1:25" s="56" customFormat="1" ht="10.5" customHeight="1">
      <c r="A42" s="63" t="s">
        <v>630</v>
      </c>
      <c r="B42" s="55"/>
      <c r="C42" s="80">
        <v>0.96</v>
      </c>
      <c r="D42" s="81">
        <f>C42/25.4</f>
        <v>3.7795275590551181E-2</v>
      </c>
      <c r="E42" s="83"/>
      <c r="F42" s="86">
        <f t="shared" si="44"/>
        <v>0</v>
      </c>
      <c r="G42" s="87">
        <f t="shared" si="34"/>
        <v>0</v>
      </c>
      <c r="H42" s="20">
        <f t="shared" si="35"/>
        <v>0</v>
      </c>
      <c r="I42" s="81" t="str">
        <f t="shared" si="36"/>
        <v/>
      </c>
      <c r="J42" s="98">
        <f t="shared" si="37"/>
        <v>0</v>
      </c>
      <c r="K42" s="102">
        <v>1.47</v>
      </c>
      <c r="L42" s="87">
        <f t="shared" si="38"/>
        <v>0.14112</v>
      </c>
      <c r="M42" s="110">
        <f t="shared" si="45"/>
        <v>0</v>
      </c>
      <c r="N42" s="117">
        <f t="shared" si="39"/>
        <v>0</v>
      </c>
      <c r="O42" s="22">
        <f t="shared" si="40"/>
        <v>0</v>
      </c>
      <c r="P42" s="118">
        <f t="shared" si="41"/>
        <v>0</v>
      </c>
      <c r="Q42" s="87">
        <f t="shared" si="42"/>
        <v>0</v>
      </c>
      <c r="R42" s="21">
        <f t="shared" si="42"/>
        <v>0</v>
      </c>
      <c r="S42" s="110">
        <f t="shared" si="42"/>
        <v>0</v>
      </c>
      <c r="T42" s="123">
        <f t="shared" si="43"/>
        <v>0</v>
      </c>
      <c r="U42" s="126" t="s">
        <v>626</v>
      </c>
      <c r="V42" s="464">
        <f t="shared" si="28"/>
        <v>1.354752</v>
      </c>
      <c r="W42" s="465">
        <f t="shared" si="29"/>
        <v>0</v>
      </c>
      <c r="X42" s="135"/>
      <c r="Y42" s="136">
        <v>32</v>
      </c>
    </row>
    <row r="43" spans="1:25" s="56" customFormat="1" ht="10.5" customHeight="1">
      <c r="A43" s="63" t="s">
        <v>631</v>
      </c>
      <c r="B43" s="19"/>
      <c r="C43" s="80">
        <v>0.83</v>
      </c>
      <c r="D43" s="81">
        <v>0.09</v>
      </c>
      <c r="E43" s="87"/>
      <c r="F43" s="86">
        <f t="shared" si="44"/>
        <v>0</v>
      </c>
      <c r="G43" s="87">
        <f t="shared" si="34"/>
        <v>0</v>
      </c>
      <c r="H43" s="20">
        <f t="shared" si="35"/>
        <v>0</v>
      </c>
      <c r="I43" s="81" t="str">
        <f t="shared" si="36"/>
        <v/>
      </c>
      <c r="J43" s="98">
        <f t="shared" si="37"/>
        <v>0</v>
      </c>
      <c r="K43" s="102">
        <v>1.87</v>
      </c>
      <c r="L43" s="87">
        <f t="shared" si="38"/>
        <v>0.15521000000000001</v>
      </c>
      <c r="M43" s="110">
        <f t="shared" si="45"/>
        <v>0</v>
      </c>
      <c r="N43" s="117">
        <f t="shared" si="39"/>
        <v>0</v>
      </c>
      <c r="O43" s="22">
        <f t="shared" si="40"/>
        <v>0</v>
      </c>
      <c r="P43" s="118">
        <f t="shared" si="41"/>
        <v>0</v>
      </c>
      <c r="Q43" s="87">
        <f t="shared" si="42"/>
        <v>0</v>
      </c>
      <c r="R43" s="21">
        <f t="shared" si="42"/>
        <v>0</v>
      </c>
      <c r="S43" s="110">
        <f t="shared" si="42"/>
        <v>0</v>
      </c>
      <c r="T43" s="123">
        <f t="shared" si="43"/>
        <v>0</v>
      </c>
      <c r="U43" s="295"/>
      <c r="V43" s="464">
        <f t="shared" si="28"/>
        <v>1.288243</v>
      </c>
      <c r="W43" s="465">
        <f t="shared" si="29"/>
        <v>0</v>
      </c>
      <c r="X43" s="137" t="s">
        <v>35</v>
      </c>
      <c r="Y43" s="136">
        <v>33</v>
      </c>
    </row>
    <row r="44" spans="1:25" s="56" customFormat="1" ht="10.5" customHeight="1">
      <c r="A44" s="63" t="s">
        <v>632</v>
      </c>
      <c r="B44" s="19"/>
      <c r="C44" s="80">
        <v>0.92</v>
      </c>
      <c r="D44" s="81">
        <f t="shared" ref="D44:D59" si="46">C44/25.4</f>
        <v>3.6220472440944888E-2</v>
      </c>
      <c r="E44" s="87"/>
      <c r="F44" s="86">
        <f t="shared" si="44"/>
        <v>0</v>
      </c>
      <c r="G44" s="87">
        <f t="shared" si="34"/>
        <v>0</v>
      </c>
      <c r="H44" s="20">
        <f t="shared" si="35"/>
        <v>0</v>
      </c>
      <c r="I44" s="81" t="str">
        <f t="shared" si="36"/>
        <v/>
      </c>
      <c r="J44" s="98">
        <f t="shared" si="37"/>
        <v>0</v>
      </c>
      <c r="K44" s="102">
        <v>1.49</v>
      </c>
      <c r="L44" s="87">
        <f t="shared" si="38"/>
        <v>0.13708000000000001</v>
      </c>
      <c r="M44" s="110">
        <f t="shared" si="45"/>
        <v>0</v>
      </c>
      <c r="N44" s="117">
        <f t="shared" si="39"/>
        <v>0</v>
      </c>
      <c r="O44" s="22">
        <f t="shared" si="40"/>
        <v>0</v>
      </c>
      <c r="P44" s="118">
        <f t="shared" si="41"/>
        <v>0</v>
      </c>
      <c r="Q44" s="87">
        <f t="shared" si="42"/>
        <v>0</v>
      </c>
      <c r="R44" s="21">
        <f t="shared" si="42"/>
        <v>0</v>
      </c>
      <c r="S44" s="110">
        <f t="shared" si="42"/>
        <v>0</v>
      </c>
      <c r="T44" s="123">
        <f t="shared" si="43"/>
        <v>0</v>
      </c>
      <c r="U44" s="295" t="s">
        <v>633</v>
      </c>
      <c r="V44" s="464">
        <f t="shared" si="28"/>
        <v>1.261136</v>
      </c>
      <c r="W44" s="465">
        <f t="shared" si="29"/>
        <v>0</v>
      </c>
      <c r="X44" s="137" t="s">
        <v>35</v>
      </c>
      <c r="Y44" s="136">
        <v>34</v>
      </c>
    </row>
    <row r="45" spans="1:25" s="56" customFormat="1" ht="10.5" customHeight="1">
      <c r="A45" s="63" t="s">
        <v>634</v>
      </c>
      <c r="B45" s="55"/>
      <c r="C45" s="80">
        <v>0.91</v>
      </c>
      <c r="D45" s="81">
        <f t="shared" si="46"/>
        <v>3.582677165354331E-2</v>
      </c>
      <c r="E45" s="83"/>
      <c r="F45" s="86">
        <f t="shared" si="44"/>
        <v>0</v>
      </c>
      <c r="G45" s="87">
        <f t="shared" si="34"/>
        <v>0</v>
      </c>
      <c r="H45" s="20">
        <f t="shared" si="35"/>
        <v>0</v>
      </c>
      <c r="I45" s="81" t="str">
        <f t="shared" si="36"/>
        <v/>
      </c>
      <c r="J45" s="98">
        <f t="shared" si="37"/>
        <v>0</v>
      </c>
      <c r="K45" s="102">
        <v>1.48</v>
      </c>
      <c r="L45" s="87">
        <f t="shared" si="38"/>
        <v>0.13467999999999999</v>
      </c>
      <c r="M45" s="110">
        <f t="shared" si="45"/>
        <v>0</v>
      </c>
      <c r="N45" s="117">
        <f t="shared" si="39"/>
        <v>0</v>
      </c>
      <c r="O45" s="22">
        <f t="shared" si="40"/>
        <v>0</v>
      </c>
      <c r="P45" s="118">
        <f t="shared" si="41"/>
        <v>0</v>
      </c>
      <c r="Q45" s="87">
        <f t="shared" si="42"/>
        <v>0</v>
      </c>
      <c r="R45" s="21">
        <f t="shared" si="42"/>
        <v>0</v>
      </c>
      <c r="S45" s="110">
        <f t="shared" si="42"/>
        <v>0</v>
      </c>
      <c r="T45" s="123">
        <f t="shared" si="43"/>
        <v>0</v>
      </c>
      <c r="U45" s="126" t="s">
        <v>635</v>
      </c>
      <c r="V45" s="464">
        <f t="shared" si="28"/>
        <v>1.2255880000000001</v>
      </c>
      <c r="W45" s="465">
        <f t="shared" si="29"/>
        <v>0</v>
      </c>
      <c r="X45" s="135" t="s">
        <v>35</v>
      </c>
      <c r="Y45" s="136">
        <v>35</v>
      </c>
    </row>
    <row r="46" spans="1:25" s="56" customFormat="1" ht="10.5" customHeight="1">
      <c r="A46" s="63" t="s">
        <v>636</v>
      </c>
      <c r="B46" s="55"/>
      <c r="C46" s="80">
        <v>0.69</v>
      </c>
      <c r="D46" s="81">
        <f t="shared" si="46"/>
        <v>2.7165354330708661E-2</v>
      </c>
      <c r="E46" s="83"/>
      <c r="F46" s="86">
        <f t="shared" si="44"/>
        <v>0</v>
      </c>
      <c r="G46" s="87">
        <f t="shared" si="34"/>
        <v>0</v>
      </c>
      <c r="H46" s="20">
        <f t="shared" si="35"/>
        <v>0</v>
      </c>
      <c r="I46" s="81" t="str">
        <f t="shared" si="36"/>
        <v/>
      </c>
      <c r="J46" s="98">
        <f t="shared" si="37"/>
        <v>0</v>
      </c>
      <c r="K46" s="102">
        <v>2.75</v>
      </c>
      <c r="L46" s="87">
        <f t="shared" si="38"/>
        <v>0.18975</v>
      </c>
      <c r="M46" s="110">
        <f t="shared" si="45"/>
        <v>0</v>
      </c>
      <c r="N46" s="117">
        <f t="shared" si="39"/>
        <v>0</v>
      </c>
      <c r="O46" s="22">
        <f t="shared" si="40"/>
        <v>0</v>
      </c>
      <c r="P46" s="118">
        <f t="shared" si="41"/>
        <v>0</v>
      </c>
      <c r="Q46" s="87">
        <f t="shared" si="42"/>
        <v>0</v>
      </c>
      <c r="R46" s="21">
        <f t="shared" si="42"/>
        <v>0</v>
      </c>
      <c r="S46" s="110">
        <f t="shared" si="42"/>
        <v>0</v>
      </c>
      <c r="T46" s="123">
        <f t="shared" si="43"/>
        <v>0</v>
      </c>
      <c r="U46" s="126"/>
      <c r="V46" s="464">
        <f t="shared" si="28"/>
        <v>1.3092749999999997</v>
      </c>
      <c r="W46" s="465">
        <f t="shared" si="29"/>
        <v>0</v>
      </c>
      <c r="X46" s="135" t="s">
        <v>35</v>
      </c>
      <c r="Y46" s="136">
        <v>36</v>
      </c>
    </row>
    <row r="47" spans="1:25" s="56" customFormat="1" ht="10.5" customHeight="1">
      <c r="A47" s="63" t="s">
        <v>637</v>
      </c>
      <c r="B47" s="19"/>
      <c r="C47" s="80">
        <v>0.67</v>
      </c>
      <c r="D47" s="81">
        <f t="shared" si="46"/>
        <v>2.6377952755905515E-2</v>
      </c>
      <c r="E47" s="87"/>
      <c r="F47" s="86">
        <f t="shared" si="44"/>
        <v>0</v>
      </c>
      <c r="G47" s="87">
        <f t="shared" si="34"/>
        <v>0</v>
      </c>
      <c r="H47" s="20">
        <f t="shared" si="35"/>
        <v>0</v>
      </c>
      <c r="I47" s="81" t="str">
        <f t="shared" si="36"/>
        <v/>
      </c>
      <c r="J47" s="98">
        <f t="shared" si="37"/>
        <v>0</v>
      </c>
      <c r="K47" s="102">
        <v>2.83</v>
      </c>
      <c r="L47" s="87">
        <f t="shared" si="38"/>
        <v>0.18961</v>
      </c>
      <c r="M47" s="110">
        <f t="shared" si="45"/>
        <v>0</v>
      </c>
      <c r="N47" s="117">
        <f t="shared" si="39"/>
        <v>0</v>
      </c>
      <c r="O47" s="22">
        <f t="shared" si="40"/>
        <v>0</v>
      </c>
      <c r="P47" s="118">
        <f t="shared" si="41"/>
        <v>0</v>
      </c>
      <c r="Q47" s="87">
        <f t="shared" si="42"/>
        <v>0</v>
      </c>
      <c r="R47" s="21">
        <f t="shared" si="42"/>
        <v>0</v>
      </c>
      <c r="S47" s="110">
        <f t="shared" si="42"/>
        <v>0</v>
      </c>
      <c r="T47" s="123">
        <f t="shared" si="43"/>
        <v>0</v>
      </c>
      <c r="U47" s="295"/>
      <c r="V47" s="464">
        <f t="shared" si="28"/>
        <v>1.2703870000000002</v>
      </c>
      <c r="W47" s="465">
        <f t="shared" si="29"/>
        <v>0</v>
      </c>
      <c r="X47" s="137" t="s">
        <v>35</v>
      </c>
      <c r="Y47" s="136">
        <v>37</v>
      </c>
    </row>
    <row r="48" spans="1:25" s="56" customFormat="1" ht="10.5" customHeight="1">
      <c r="A48" s="63" t="s">
        <v>638</v>
      </c>
      <c r="B48" s="19"/>
      <c r="C48" s="80">
        <v>0.86</v>
      </c>
      <c r="D48" s="81">
        <f t="shared" si="46"/>
        <v>3.3858267716535433E-2</v>
      </c>
      <c r="E48" s="87"/>
      <c r="F48" s="86">
        <f t="shared" si="44"/>
        <v>0</v>
      </c>
      <c r="G48" s="87">
        <f t="shared" si="34"/>
        <v>0</v>
      </c>
      <c r="H48" s="20">
        <f t="shared" si="35"/>
        <v>0</v>
      </c>
      <c r="I48" s="81" t="str">
        <f t="shared" si="36"/>
        <v/>
      </c>
      <c r="J48" s="98">
        <f t="shared" si="37"/>
        <v>0</v>
      </c>
      <c r="K48" s="102">
        <v>1.68</v>
      </c>
      <c r="L48" s="87">
        <f t="shared" si="38"/>
        <v>0.14448</v>
      </c>
      <c r="M48" s="110">
        <f t="shared" si="45"/>
        <v>0</v>
      </c>
      <c r="N48" s="117">
        <f t="shared" si="39"/>
        <v>0</v>
      </c>
      <c r="O48" s="22">
        <f t="shared" si="40"/>
        <v>0</v>
      </c>
      <c r="P48" s="118">
        <f t="shared" si="41"/>
        <v>0</v>
      </c>
      <c r="Q48" s="87">
        <f t="shared" si="42"/>
        <v>0</v>
      </c>
      <c r="R48" s="21">
        <f t="shared" si="42"/>
        <v>0</v>
      </c>
      <c r="S48" s="110">
        <f t="shared" si="42"/>
        <v>0</v>
      </c>
      <c r="T48" s="123">
        <f t="shared" si="43"/>
        <v>0</v>
      </c>
      <c r="U48" s="295"/>
      <c r="V48" s="464">
        <f t="shared" si="28"/>
        <v>1.2425279999999999</v>
      </c>
      <c r="W48" s="465">
        <f t="shared" si="29"/>
        <v>0</v>
      </c>
      <c r="X48" s="137" t="s">
        <v>35</v>
      </c>
      <c r="Y48" s="136">
        <v>38</v>
      </c>
    </row>
    <row r="49" spans="1:25" s="56" customFormat="1" ht="10.5" customHeight="1">
      <c r="A49" s="63" t="s">
        <v>639</v>
      </c>
      <c r="B49" s="55"/>
      <c r="C49" s="80">
        <v>0.8</v>
      </c>
      <c r="D49" s="81">
        <f t="shared" si="46"/>
        <v>3.1496062992125991E-2</v>
      </c>
      <c r="E49" s="83"/>
      <c r="F49" s="86">
        <f t="shared" si="44"/>
        <v>0</v>
      </c>
      <c r="G49" s="87">
        <f t="shared" si="34"/>
        <v>0</v>
      </c>
      <c r="H49" s="20">
        <f t="shared" si="35"/>
        <v>0</v>
      </c>
      <c r="I49" s="81" t="str">
        <f t="shared" si="36"/>
        <v/>
      </c>
      <c r="J49" s="98">
        <f t="shared" si="37"/>
        <v>0</v>
      </c>
      <c r="K49" s="102">
        <v>2.04</v>
      </c>
      <c r="L49" s="87">
        <f t="shared" si="38"/>
        <v>0.16320000000000001</v>
      </c>
      <c r="M49" s="110">
        <f t="shared" si="45"/>
        <v>0</v>
      </c>
      <c r="N49" s="117">
        <f t="shared" si="39"/>
        <v>0</v>
      </c>
      <c r="O49" s="22">
        <f t="shared" si="40"/>
        <v>0</v>
      </c>
      <c r="P49" s="118">
        <f t="shared" si="41"/>
        <v>0</v>
      </c>
      <c r="Q49" s="87">
        <f t="shared" si="42"/>
        <v>0</v>
      </c>
      <c r="R49" s="21">
        <f t="shared" si="42"/>
        <v>0</v>
      </c>
      <c r="S49" s="110">
        <f t="shared" si="42"/>
        <v>0</v>
      </c>
      <c r="T49" s="123">
        <f t="shared" si="43"/>
        <v>0</v>
      </c>
      <c r="U49" s="126"/>
      <c r="V49" s="464">
        <f t="shared" si="28"/>
        <v>1.3056000000000003</v>
      </c>
      <c r="W49" s="465">
        <f t="shared" si="29"/>
        <v>0</v>
      </c>
      <c r="X49" s="135" t="s">
        <v>35</v>
      </c>
      <c r="Y49" s="136">
        <v>39</v>
      </c>
    </row>
    <row r="50" spans="1:25" s="56" customFormat="1" ht="10.5" customHeight="1">
      <c r="A50" s="63" t="s">
        <v>640</v>
      </c>
      <c r="B50" s="55"/>
      <c r="C50" s="80">
        <v>0.73</v>
      </c>
      <c r="D50" s="81">
        <f t="shared" si="46"/>
        <v>2.874015748031496E-2</v>
      </c>
      <c r="E50" s="83"/>
      <c r="F50" s="86">
        <f t="shared" si="44"/>
        <v>0</v>
      </c>
      <c r="G50" s="87">
        <f t="shared" si="34"/>
        <v>0</v>
      </c>
      <c r="H50" s="20">
        <f t="shared" si="35"/>
        <v>0</v>
      </c>
      <c r="I50" s="81" t="str">
        <f t="shared" si="36"/>
        <v/>
      </c>
      <c r="J50" s="98">
        <f t="shared" si="37"/>
        <v>0</v>
      </c>
      <c r="K50" s="102">
        <v>2.39</v>
      </c>
      <c r="L50" s="87">
        <f t="shared" si="38"/>
        <v>0.17447000000000001</v>
      </c>
      <c r="M50" s="110">
        <f t="shared" si="45"/>
        <v>0</v>
      </c>
      <c r="N50" s="117">
        <f t="shared" si="39"/>
        <v>0</v>
      </c>
      <c r="O50" s="22">
        <f t="shared" si="40"/>
        <v>0</v>
      </c>
      <c r="P50" s="118">
        <f t="shared" si="41"/>
        <v>0</v>
      </c>
      <c r="Q50" s="87">
        <f t="shared" si="42"/>
        <v>0</v>
      </c>
      <c r="R50" s="21">
        <f t="shared" si="42"/>
        <v>0</v>
      </c>
      <c r="S50" s="110">
        <f t="shared" si="42"/>
        <v>0</v>
      </c>
      <c r="T50" s="123">
        <f t="shared" si="43"/>
        <v>0</v>
      </c>
      <c r="U50" s="126"/>
      <c r="V50" s="464">
        <f t="shared" si="28"/>
        <v>1.273631</v>
      </c>
      <c r="W50" s="465">
        <f t="shared" si="29"/>
        <v>0</v>
      </c>
      <c r="X50" s="135" t="s">
        <v>35</v>
      </c>
      <c r="Y50" s="136">
        <v>40</v>
      </c>
    </row>
    <row r="51" spans="1:25" s="56" customFormat="1" ht="10.5" customHeight="1">
      <c r="A51" s="63" t="s">
        <v>641</v>
      </c>
      <c r="B51" s="55"/>
      <c r="C51" s="80">
        <v>0.71</v>
      </c>
      <c r="D51" s="81">
        <f t="shared" si="46"/>
        <v>2.7952755905511811E-2</v>
      </c>
      <c r="E51" s="83"/>
      <c r="F51" s="86">
        <f t="shared" si="44"/>
        <v>0</v>
      </c>
      <c r="G51" s="87">
        <f t="shared" si="34"/>
        <v>0</v>
      </c>
      <c r="H51" s="20">
        <f t="shared" si="35"/>
        <v>0</v>
      </c>
      <c r="I51" s="81" t="str">
        <f t="shared" si="36"/>
        <v/>
      </c>
      <c r="J51" s="98">
        <f t="shared" si="37"/>
        <v>0</v>
      </c>
      <c r="K51" s="102">
        <v>2.52</v>
      </c>
      <c r="L51" s="87">
        <f t="shared" si="38"/>
        <v>0.17892</v>
      </c>
      <c r="M51" s="110">
        <f t="shared" si="45"/>
        <v>0</v>
      </c>
      <c r="N51" s="117">
        <f t="shared" si="39"/>
        <v>0</v>
      </c>
      <c r="O51" s="22">
        <f t="shared" si="40"/>
        <v>0</v>
      </c>
      <c r="P51" s="118">
        <f t="shared" si="41"/>
        <v>0</v>
      </c>
      <c r="Q51" s="87">
        <f t="shared" si="42"/>
        <v>0</v>
      </c>
      <c r="R51" s="21">
        <f t="shared" si="42"/>
        <v>0</v>
      </c>
      <c r="S51" s="110">
        <f t="shared" si="42"/>
        <v>0</v>
      </c>
      <c r="T51" s="123">
        <f t="shared" si="43"/>
        <v>0</v>
      </c>
      <c r="U51" s="126"/>
      <c r="V51" s="464">
        <f t="shared" si="28"/>
        <v>1.270332</v>
      </c>
      <c r="W51" s="465">
        <f t="shared" si="29"/>
        <v>0</v>
      </c>
      <c r="X51" s="135" t="s">
        <v>35</v>
      </c>
      <c r="Y51" s="136">
        <v>41</v>
      </c>
    </row>
    <row r="52" spans="1:25" s="56" customFormat="1" ht="10.5" customHeight="1">
      <c r="A52" s="63" t="s">
        <v>642</v>
      </c>
      <c r="B52" s="19"/>
      <c r="C52" s="80">
        <v>0.92</v>
      </c>
      <c r="D52" s="81">
        <f t="shared" si="46"/>
        <v>3.6220472440944888E-2</v>
      </c>
      <c r="E52" s="87"/>
      <c r="F52" s="86">
        <f t="shared" si="44"/>
        <v>0</v>
      </c>
      <c r="G52" s="87">
        <f t="shared" si="34"/>
        <v>0</v>
      </c>
      <c r="H52" s="20">
        <f t="shared" si="35"/>
        <v>0</v>
      </c>
      <c r="I52" s="81" t="str">
        <f t="shared" si="36"/>
        <v/>
      </c>
      <c r="J52" s="98">
        <f t="shared" si="37"/>
        <v>0</v>
      </c>
      <c r="K52" s="102">
        <v>1.49</v>
      </c>
      <c r="L52" s="87">
        <f t="shared" si="38"/>
        <v>0.13708000000000001</v>
      </c>
      <c r="M52" s="110">
        <f t="shared" si="45"/>
        <v>0</v>
      </c>
      <c r="N52" s="117">
        <f t="shared" si="39"/>
        <v>0</v>
      </c>
      <c r="O52" s="22">
        <f t="shared" si="40"/>
        <v>0</v>
      </c>
      <c r="P52" s="118">
        <f t="shared" si="41"/>
        <v>0</v>
      </c>
      <c r="Q52" s="87">
        <f t="shared" si="42"/>
        <v>0</v>
      </c>
      <c r="R52" s="21">
        <f t="shared" si="42"/>
        <v>0</v>
      </c>
      <c r="S52" s="110">
        <f t="shared" si="42"/>
        <v>0</v>
      </c>
      <c r="T52" s="123">
        <f t="shared" si="43"/>
        <v>0</v>
      </c>
      <c r="U52" s="295" t="s">
        <v>643</v>
      </c>
      <c r="V52" s="464">
        <f t="shared" si="28"/>
        <v>1.261136</v>
      </c>
      <c r="W52" s="465">
        <f t="shared" si="29"/>
        <v>0</v>
      </c>
      <c r="X52" s="137" t="s">
        <v>35</v>
      </c>
      <c r="Y52" s="136">
        <v>42</v>
      </c>
    </row>
    <row r="53" spans="1:25" s="56" customFormat="1" ht="10.5" customHeight="1">
      <c r="A53" s="63" t="s">
        <v>644</v>
      </c>
      <c r="B53" s="55"/>
      <c r="C53" s="80">
        <v>0.91</v>
      </c>
      <c r="D53" s="81">
        <f t="shared" si="46"/>
        <v>3.582677165354331E-2</v>
      </c>
      <c r="E53" s="83"/>
      <c r="F53" s="86">
        <f t="shared" si="44"/>
        <v>0</v>
      </c>
      <c r="G53" s="87">
        <f t="shared" si="34"/>
        <v>0</v>
      </c>
      <c r="H53" s="20">
        <f t="shared" si="35"/>
        <v>0</v>
      </c>
      <c r="I53" s="81" t="str">
        <f t="shared" si="36"/>
        <v/>
      </c>
      <c r="J53" s="98">
        <f t="shared" si="37"/>
        <v>0</v>
      </c>
      <c r="K53" s="102">
        <v>1.48</v>
      </c>
      <c r="L53" s="87">
        <f t="shared" si="38"/>
        <v>0.13467999999999999</v>
      </c>
      <c r="M53" s="110">
        <f t="shared" si="45"/>
        <v>0</v>
      </c>
      <c r="N53" s="117">
        <f t="shared" si="39"/>
        <v>0</v>
      </c>
      <c r="O53" s="22">
        <f t="shared" si="40"/>
        <v>0</v>
      </c>
      <c r="P53" s="118">
        <f t="shared" si="41"/>
        <v>0</v>
      </c>
      <c r="Q53" s="87">
        <f t="shared" si="42"/>
        <v>0</v>
      </c>
      <c r="R53" s="21">
        <f t="shared" si="42"/>
        <v>0</v>
      </c>
      <c r="S53" s="110">
        <f t="shared" si="42"/>
        <v>0</v>
      </c>
      <c r="T53" s="123">
        <f t="shared" si="43"/>
        <v>0</v>
      </c>
      <c r="U53" s="126" t="s">
        <v>645</v>
      </c>
      <c r="V53" s="464">
        <f t="shared" si="28"/>
        <v>1.2255880000000001</v>
      </c>
      <c r="W53" s="465">
        <f t="shared" si="29"/>
        <v>0</v>
      </c>
      <c r="X53" s="135" t="s">
        <v>35</v>
      </c>
      <c r="Y53" s="136">
        <v>43</v>
      </c>
    </row>
    <row r="54" spans="1:25" s="56" customFormat="1" ht="10.5" customHeight="1">
      <c r="A54" s="63" t="s">
        <v>646</v>
      </c>
      <c r="B54" s="19"/>
      <c r="C54" s="80">
        <v>0.96</v>
      </c>
      <c r="D54" s="81">
        <f t="shared" si="46"/>
        <v>3.7795275590551181E-2</v>
      </c>
      <c r="E54" s="87"/>
      <c r="F54" s="86">
        <f t="shared" si="44"/>
        <v>0</v>
      </c>
      <c r="G54" s="87">
        <f t="shared" si="34"/>
        <v>0</v>
      </c>
      <c r="H54" s="20">
        <f t="shared" si="35"/>
        <v>0</v>
      </c>
      <c r="I54" s="81" t="str">
        <f t="shared" si="36"/>
        <v/>
      </c>
      <c r="J54" s="98">
        <f t="shared" si="37"/>
        <v>0</v>
      </c>
      <c r="K54" s="102">
        <v>1.51</v>
      </c>
      <c r="L54" s="87">
        <f t="shared" si="38"/>
        <v>0.14496000000000001</v>
      </c>
      <c r="M54" s="110">
        <f t="shared" si="45"/>
        <v>0</v>
      </c>
      <c r="N54" s="117">
        <f t="shared" si="39"/>
        <v>0</v>
      </c>
      <c r="O54" s="22">
        <f t="shared" si="40"/>
        <v>0</v>
      </c>
      <c r="P54" s="118">
        <f t="shared" si="41"/>
        <v>0</v>
      </c>
      <c r="Q54" s="87">
        <f t="shared" si="42"/>
        <v>0</v>
      </c>
      <c r="R54" s="21">
        <f t="shared" si="42"/>
        <v>0</v>
      </c>
      <c r="S54" s="110">
        <f t="shared" si="42"/>
        <v>0</v>
      </c>
      <c r="T54" s="123">
        <f t="shared" si="43"/>
        <v>0</v>
      </c>
      <c r="U54" s="295" t="s">
        <v>647</v>
      </c>
      <c r="V54" s="464">
        <f t="shared" si="28"/>
        <v>1.391616</v>
      </c>
      <c r="W54" s="465">
        <f t="shared" si="29"/>
        <v>0</v>
      </c>
      <c r="X54" s="137" t="s">
        <v>35</v>
      </c>
      <c r="Y54" s="136">
        <v>44</v>
      </c>
    </row>
    <row r="55" spans="1:25" s="56" customFormat="1" ht="10.5" customHeight="1">
      <c r="A55" s="63" t="s">
        <v>648</v>
      </c>
      <c r="B55" s="19"/>
      <c r="C55" s="80">
        <v>0.94</v>
      </c>
      <c r="D55" s="81">
        <f t="shared" si="46"/>
        <v>3.7007874015748031E-2</v>
      </c>
      <c r="E55" s="87"/>
      <c r="F55" s="86">
        <f t="shared" si="44"/>
        <v>0</v>
      </c>
      <c r="G55" s="87">
        <f t="shared" si="34"/>
        <v>0</v>
      </c>
      <c r="H55" s="20">
        <f t="shared" si="35"/>
        <v>0</v>
      </c>
      <c r="I55" s="81" t="str">
        <f t="shared" si="36"/>
        <v/>
      </c>
      <c r="J55" s="98">
        <f t="shared" si="37"/>
        <v>0</v>
      </c>
      <c r="K55" s="102">
        <v>1.49</v>
      </c>
      <c r="L55" s="87">
        <f t="shared" si="38"/>
        <v>0.14005999999999999</v>
      </c>
      <c r="M55" s="110">
        <f t="shared" si="45"/>
        <v>0</v>
      </c>
      <c r="N55" s="117">
        <f t="shared" si="39"/>
        <v>0</v>
      </c>
      <c r="O55" s="22">
        <f t="shared" si="40"/>
        <v>0</v>
      </c>
      <c r="P55" s="118">
        <f t="shared" si="41"/>
        <v>0</v>
      </c>
      <c r="Q55" s="87">
        <f t="shared" si="42"/>
        <v>0</v>
      </c>
      <c r="R55" s="21">
        <f t="shared" si="42"/>
        <v>0</v>
      </c>
      <c r="S55" s="110">
        <f t="shared" si="42"/>
        <v>0</v>
      </c>
      <c r="T55" s="123">
        <f t="shared" si="43"/>
        <v>0</v>
      </c>
      <c r="U55" s="295" t="s">
        <v>649</v>
      </c>
      <c r="V55" s="464">
        <f t="shared" si="28"/>
        <v>1.3165639999999998</v>
      </c>
      <c r="W55" s="465">
        <f t="shared" si="29"/>
        <v>0</v>
      </c>
      <c r="X55" s="137" t="s">
        <v>35</v>
      </c>
      <c r="Y55" s="136">
        <v>45</v>
      </c>
    </row>
    <row r="56" spans="1:25" s="56" customFormat="1" ht="10.5" customHeight="1">
      <c r="A56" s="63" t="s">
        <v>650</v>
      </c>
      <c r="B56" s="55"/>
      <c r="C56" s="80">
        <v>0.92</v>
      </c>
      <c r="D56" s="81">
        <f t="shared" si="46"/>
        <v>3.6220472440944888E-2</v>
      </c>
      <c r="E56" s="83"/>
      <c r="F56" s="86">
        <f t="shared" si="44"/>
        <v>0</v>
      </c>
      <c r="G56" s="87">
        <f t="shared" si="34"/>
        <v>0</v>
      </c>
      <c r="H56" s="20">
        <f t="shared" si="35"/>
        <v>0</v>
      </c>
      <c r="I56" s="81" t="str">
        <f t="shared" si="36"/>
        <v/>
      </c>
      <c r="J56" s="98">
        <f t="shared" si="37"/>
        <v>0</v>
      </c>
      <c r="K56" s="102">
        <v>1.49</v>
      </c>
      <c r="L56" s="87">
        <f t="shared" si="38"/>
        <v>0.13708000000000001</v>
      </c>
      <c r="M56" s="110">
        <f t="shared" si="45"/>
        <v>0</v>
      </c>
      <c r="N56" s="117">
        <f t="shared" si="39"/>
        <v>0</v>
      </c>
      <c r="O56" s="22">
        <f t="shared" si="40"/>
        <v>0</v>
      </c>
      <c r="P56" s="118">
        <f t="shared" si="41"/>
        <v>0</v>
      </c>
      <c r="Q56" s="87">
        <f t="shared" si="42"/>
        <v>0</v>
      </c>
      <c r="R56" s="21">
        <f t="shared" si="42"/>
        <v>0</v>
      </c>
      <c r="S56" s="110">
        <f t="shared" si="42"/>
        <v>0</v>
      </c>
      <c r="T56" s="123">
        <f t="shared" si="43"/>
        <v>0</v>
      </c>
      <c r="U56" s="126" t="s">
        <v>651</v>
      </c>
      <c r="V56" s="464">
        <f t="shared" si="28"/>
        <v>1.261136</v>
      </c>
      <c r="W56" s="465">
        <f t="shared" si="29"/>
        <v>0</v>
      </c>
      <c r="X56" s="135" t="s">
        <v>35</v>
      </c>
      <c r="Y56" s="136">
        <v>46</v>
      </c>
    </row>
    <row r="57" spans="1:25" s="56" customFormat="1" ht="10.5" customHeight="1">
      <c r="A57" s="63" t="s">
        <v>652</v>
      </c>
      <c r="B57" s="55"/>
      <c r="C57" s="80">
        <v>0.92</v>
      </c>
      <c r="D57" s="81">
        <f t="shared" si="46"/>
        <v>3.6220472440944888E-2</v>
      </c>
      <c r="E57" s="83"/>
      <c r="F57" s="86">
        <f t="shared" si="44"/>
        <v>0</v>
      </c>
      <c r="G57" s="87">
        <f t="shared" si="34"/>
        <v>0</v>
      </c>
      <c r="H57" s="20">
        <f t="shared" si="35"/>
        <v>0</v>
      </c>
      <c r="I57" s="81" t="str">
        <f t="shared" si="36"/>
        <v/>
      </c>
      <c r="J57" s="98">
        <f t="shared" si="37"/>
        <v>0</v>
      </c>
      <c r="K57" s="102">
        <v>1.48</v>
      </c>
      <c r="L57" s="87">
        <f t="shared" si="38"/>
        <v>0.13616</v>
      </c>
      <c r="M57" s="110">
        <f t="shared" si="45"/>
        <v>0</v>
      </c>
      <c r="N57" s="117">
        <f t="shared" si="39"/>
        <v>0</v>
      </c>
      <c r="O57" s="22">
        <f t="shared" si="40"/>
        <v>0</v>
      </c>
      <c r="P57" s="118">
        <f t="shared" si="41"/>
        <v>0</v>
      </c>
      <c r="Q57" s="87">
        <f t="shared" si="42"/>
        <v>0</v>
      </c>
      <c r="R57" s="21">
        <f t="shared" si="42"/>
        <v>0</v>
      </c>
      <c r="S57" s="110">
        <f t="shared" si="42"/>
        <v>0</v>
      </c>
      <c r="T57" s="123">
        <f t="shared" si="43"/>
        <v>0</v>
      </c>
      <c r="U57" s="126" t="s">
        <v>653</v>
      </c>
      <c r="V57" s="464">
        <f t="shared" si="28"/>
        <v>1.252672</v>
      </c>
      <c r="W57" s="465">
        <f t="shared" si="29"/>
        <v>0</v>
      </c>
      <c r="X57" s="135" t="s">
        <v>35</v>
      </c>
      <c r="Y57" s="136">
        <v>47</v>
      </c>
    </row>
    <row r="58" spans="1:25" s="56" customFormat="1" ht="10.5" customHeight="1">
      <c r="A58" s="63" t="s">
        <v>654</v>
      </c>
      <c r="B58" s="55"/>
      <c r="C58" s="80">
        <v>1.02</v>
      </c>
      <c r="D58" s="81">
        <f t="shared" si="46"/>
        <v>4.0157480314960636E-2</v>
      </c>
      <c r="E58" s="83"/>
      <c r="F58" s="86">
        <f t="shared" si="44"/>
        <v>0</v>
      </c>
      <c r="G58" s="87">
        <f t="shared" si="34"/>
        <v>0</v>
      </c>
      <c r="H58" s="20">
        <f t="shared" si="35"/>
        <v>0</v>
      </c>
      <c r="I58" s="81" t="str">
        <f t="shared" si="36"/>
        <v/>
      </c>
      <c r="J58" s="98">
        <f t="shared" si="37"/>
        <v>0</v>
      </c>
      <c r="K58" s="102">
        <v>1.33</v>
      </c>
      <c r="L58" s="87">
        <f t="shared" si="38"/>
        <v>0.13566</v>
      </c>
      <c r="M58" s="110">
        <f t="shared" si="45"/>
        <v>0</v>
      </c>
      <c r="N58" s="117">
        <f t="shared" si="39"/>
        <v>0</v>
      </c>
      <c r="O58" s="22">
        <f t="shared" si="40"/>
        <v>0</v>
      </c>
      <c r="P58" s="118">
        <f t="shared" si="41"/>
        <v>0</v>
      </c>
      <c r="Q58" s="87">
        <f t="shared" si="42"/>
        <v>0</v>
      </c>
      <c r="R58" s="21">
        <f t="shared" si="42"/>
        <v>0</v>
      </c>
      <c r="S58" s="110">
        <f t="shared" si="42"/>
        <v>0</v>
      </c>
      <c r="T58" s="123">
        <f t="shared" si="43"/>
        <v>0</v>
      </c>
      <c r="U58" s="126" t="s">
        <v>629</v>
      </c>
      <c r="V58" s="464">
        <f t="shared" si="28"/>
        <v>1.383732</v>
      </c>
      <c r="W58" s="465">
        <f t="shared" si="29"/>
        <v>0</v>
      </c>
      <c r="X58" s="135"/>
      <c r="Y58" s="136">
        <v>48</v>
      </c>
    </row>
    <row r="59" spans="1:25" s="56" customFormat="1" ht="10.5" customHeight="1">
      <c r="A59" s="63" t="s">
        <v>655</v>
      </c>
      <c r="B59" s="19"/>
      <c r="C59" s="80">
        <v>0.96</v>
      </c>
      <c r="D59" s="81">
        <f t="shared" si="46"/>
        <v>3.7795275590551181E-2</v>
      </c>
      <c r="E59" s="87"/>
      <c r="F59" s="86">
        <f t="shared" si="44"/>
        <v>0</v>
      </c>
      <c r="G59" s="87">
        <f t="shared" si="34"/>
        <v>0</v>
      </c>
      <c r="H59" s="20">
        <f t="shared" si="35"/>
        <v>0</v>
      </c>
      <c r="I59" s="81" t="str">
        <f t="shared" si="36"/>
        <v/>
      </c>
      <c r="J59" s="98">
        <f t="shared" si="37"/>
        <v>0</v>
      </c>
      <c r="K59" s="102">
        <v>1.5</v>
      </c>
      <c r="L59" s="87">
        <f t="shared" si="38"/>
        <v>0.14399999999999999</v>
      </c>
      <c r="M59" s="110">
        <f t="shared" si="45"/>
        <v>0</v>
      </c>
      <c r="N59" s="117">
        <f t="shared" si="39"/>
        <v>0</v>
      </c>
      <c r="O59" s="22">
        <f t="shared" si="40"/>
        <v>0</v>
      </c>
      <c r="P59" s="118">
        <f t="shared" si="41"/>
        <v>0</v>
      </c>
      <c r="Q59" s="87">
        <f t="shared" si="42"/>
        <v>0</v>
      </c>
      <c r="R59" s="21">
        <f t="shared" si="42"/>
        <v>0</v>
      </c>
      <c r="S59" s="110">
        <f t="shared" si="42"/>
        <v>0</v>
      </c>
      <c r="T59" s="123">
        <f t="shared" si="43"/>
        <v>0</v>
      </c>
      <c r="U59" s="295" t="s">
        <v>656</v>
      </c>
      <c r="V59" s="464">
        <f t="shared" si="28"/>
        <v>1.3824000000000001</v>
      </c>
      <c r="W59" s="465">
        <f t="shared" si="29"/>
        <v>0</v>
      </c>
      <c r="X59" s="137"/>
      <c r="Y59" s="136">
        <v>49</v>
      </c>
    </row>
    <row r="60" spans="1:25" s="8" customFormat="1" ht="10.5" customHeight="1">
      <c r="A60" s="63" t="s">
        <v>657</v>
      </c>
      <c r="B60" s="55"/>
      <c r="C60" s="80">
        <v>0.94</v>
      </c>
      <c r="D60" s="81">
        <f>C60/25.4</f>
        <v>3.7007874015748031E-2</v>
      </c>
      <c r="E60" s="83"/>
      <c r="F60" s="86">
        <f t="shared" si="44"/>
        <v>0</v>
      </c>
      <c r="G60" s="87">
        <f>IF(T60=0,0,(0.87+1.12*T60)*E60/(1+T60))</f>
        <v>0</v>
      </c>
      <c r="H60" s="20">
        <f>G60/25.4</f>
        <v>0</v>
      </c>
      <c r="I60" s="81" t="str">
        <f>IF(G60=0,"","c")</f>
        <v/>
      </c>
      <c r="J60" s="98">
        <f>IF(T60=0,0,C60*SQRT((1+T60)*(1-2*T60)/(1-T60)))</f>
        <v>0</v>
      </c>
      <c r="K60" s="102">
        <v>1.05</v>
      </c>
      <c r="L60" s="87">
        <f t="shared" ref="L60:L78" si="47">C60*K60/10</f>
        <v>9.8699999999999996E-2</v>
      </c>
      <c r="M60" s="110">
        <f>E60*K60/10</f>
        <v>0</v>
      </c>
      <c r="N60" s="117">
        <f>IF(T60=0,0,C60*C60*K60*(1+T60)*(1-2*T60)/(1-T60))</f>
        <v>0</v>
      </c>
      <c r="O60" s="22">
        <f>E60*E60*K60</f>
        <v>0</v>
      </c>
      <c r="P60" s="118">
        <f>IF(T60=0,0,N60/(3*(1-2*T60)))</f>
        <v>0</v>
      </c>
      <c r="Q60" s="87">
        <f t="shared" ref="Q60:S62" si="48">N60/6.89475</f>
        <v>0</v>
      </c>
      <c r="R60" s="21">
        <f t="shared" si="48"/>
        <v>0</v>
      </c>
      <c r="S60" s="110">
        <f t="shared" si="48"/>
        <v>0</v>
      </c>
      <c r="T60" s="123">
        <f>IF(E60&gt;0,(1-2*((E60/C60)^2))/(2-2*((E60/C60)^2)),0)</f>
        <v>0</v>
      </c>
      <c r="U60" s="126"/>
      <c r="V60" s="464">
        <f t="shared" si="28"/>
        <v>0.92777999999999994</v>
      </c>
      <c r="W60" s="465">
        <f t="shared" si="29"/>
        <v>0</v>
      </c>
      <c r="X60" s="135"/>
      <c r="Y60" s="136">
        <v>50</v>
      </c>
    </row>
    <row r="61" spans="1:25" s="8" customFormat="1" ht="10.5" customHeight="1">
      <c r="A61" s="63" t="s">
        <v>658</v>
      </c>
      <c r="B61" s="19"/>
      <c r="C61" s="80">
        <v>1.02</v>
      </c>
      <c r="D61" s="81">
        <f>C61/25.4</f>
        <v>4.0157480314960636E-2</v>
      </c>
      <c r="E61" s="87"/>
      <c r="F61" s="86">
        <f t="shared" si="44"/>
        <v>0</v>
      </c>
      <c r="G61" s="87">
        <f>IF(T61=0,0,(0.87+1.12*T61)*E61/(1+T61))</f>
        <v>0</v>
      </c>
      <c r="H61" s="20">
        <f>G61/25.4</f>
        <v>0</v>
      </c>
      <c r="I61" s="81" t="str">
        <f>IF(G61=0,"","c")</f>
        <v/>
      </c>
      <c r="J61" s="98">
        <f>IF(T61=0,0,C61*SQRT((1+T61)*(1-2*T61)/(1-T61)))</f>
        <v>0</v>
      </c>
      <c r="K61" s="102">
        <v>1.1000000000000001</v>
      </c>
      <c r="L61" s="87">
        <f t="shared" si="47"/>
        <v>0.11220000000000001</v>
      </c>
      <c r="M61" s="110">
        <f>E61*K61/10</f>
        <v>0</v>
      </c>
      <c r="N61" s="117">
        <f>IF(T61=0,0,C61*C61*K61*(1+T61)*(1-2*T61)/(1-T61))</f>
        <v>0</v>
      </c>
      <c r="O61" s="22">
        <f>E61*E61*K61</f>
        <v>0</v>
      </c>
      <c r="P61" s="118">
        <f>IF(T61=0,0,N61/(3*(1-2*T61)))</f>
        <v>0</v>
      </c>
      <c r="Q61" s="87">
        <f t="shared" si="48"/>
        <v>0</v>
      </c>
      <c r="R61" s="21">
        <f t="shared" si="48"/>
        <v>0</v>
      </c>
      <c r="S61" s="110">
        <f t="shared" si="48"/>
        <v>0</v>
      </c>
      <c r="T61" s="123">
        <f>IF(E61&gt;0,(1-2*((E61/C61)^2))/(2-2*((E61/C61)^2)),0)</f>
        <v>0</v>
      </c>
      <c r="U61" s="295"/>
      <c r="V61" s="464">
        <f t="shared" si="28"/>
        <v>1.1444400000000001</v>
      </c>
      <c r="W61" s="465">
        <f t="shared" si="29"/>
        <v>0</v>
      </c>
      <c r="X61" s="137"/>
      <c r="Y61" s="136">
        <v>51</v>
      </c>
    </row>
    <row r="62" spans="1:25" s="8" customFormat="1" ht="10.5" customHeight="1">
      <c r="A62" s="63" t="s">
        <v>659</v>
      </c>
      <c r="B62" s="55"/>
      <c r="C62" s="80">
        <v>1.03</v>
      </c>
      <c r="D62" s="81">
        <f>C62/25.4</f>
        <v>4.0551181102362208E-2</v>
      </c>
      <c r="E62" s="83"/>
      <c r="F62" s="86">
        <f t="shared" si="44"/>
        <v>0</v>
      </c>
      <c r="G62" s="87">
        <f>IF(T62=0,0,(0.87+1.12*T62)*E62/(1+T62))</f>
        <v>0</v>
      </c>
      <c r="H62" s="20">
        <f>G62/25.4</f>
        <v>0</v>
      </c>
      <c r="I62" s="81" t="str">
        <f>IF(G62=0,"","c")</f>
        <v/>
      </c>
      <c r="J62" s="98">
        <f>IF(T62=0,0,C62*SQRT((1+T62)*(1-2*T62)/(1-T62)))</f>
        <v>0</v>
      </c>
      <c r="K62" s="102">
        <v>1.04</v>
      </c>
      <c r="L62" s="87">
        <f t="shared" si="47"/>
        <v>0.10712000000000002</v>
      </c>
      <c r="M62" s="110">
        <f>E62*K62/10</f>
        <v>0</v>
      </c>
      <c r="N62" s="117">
        <f>IF(T62=0,0,C62*C62*K62*(1+T62)*(1-2*T62)/(1-T62))</f>
        <v>0</v>
      </c>
      <c r="O62" s="22">
        <f>E62*E62*K62</f>
        <v>0</v>
      </c>
      <c r="P62" s="118">
        <f>IF(T62=0,0,N62/(3*(1-2*T62)))</f>
        <v>0</v>
      </c>
      <c r="Q62" s="87">
        <f t="shared" si="48"/>
        <v>0</v>
      </c>
      <c r="R62" s="21">
        <f t="shared" si="48"/>
        <v>0</v>
      </c>
      <c r="S62" s="110">
        <f t="shared" si="48"/>
        <v>0</v>
      </c>
      <c r="T62" s="123">
        <f>IF(E62&gt;0,(1-2*((E62/C62)^2))/(2-2*((E62/C62)^2)),0)</f>
        <v>0</v>
      </c>
      <c r="U62" s="126"/>
      <c r="V62" s="464">
        <f t="shared" si="28"/>
        <v>1.1033360000000001</v>
      </c>
      <c r="W62" s="465">
        <f t="shared" si="29"/>
        <v>0</v>
      </c>
      <c r="X62" s="135"/>
      <c r="Y62" s="136">
        <v>52</v>
      </c>
    </row>
    <row r="63" spans="1:25" s="8" customFormat="1" ht="10.5" customHeight="1">
      <c r="A63" s="63" t="s">
        <v>660</v>
      </c>
      <c r="B63" s="55"/>
      <c r="C63" s="80">
        <v>1.1100000000000001</v>
      </c>
      <c r="D63" s="81">
        <f t="shared" ref="D63:D72" si="49">C63/25.4</f>
        <v>4.3700787401574806E-2</v>
      </c>
      <c r="E63" s="83"/>
      <c r="F63" s="86">
        <f t="shared" si="44"/>
        <v>0</v>
      </c>
      <c r="G63" s="87">
        <f t="shared" ref="G63:G78" si="50">IF(T63=0,0,(0.87+1.12*T63)*E63/(1+T63))</f>
        <v>0</v>
      </c>
      <c r="H63" s="20">
        <f t="shared" ref="H63:H78" si="51">G63/25.4</f>
        <v>0</v>
      </c>
      <c r="I63" s="81" t="str">
        <f t="shared" ref="I63:I78" si="52">IF(G63=0,"","c")</f>
        <v/>
      </c>
      <c r="J63" s="98">
        <f t="shared" ref="J63:J78" si="53">IF(T63=0,0,C63*SQRT((1+T63)*(1-2*T63)/(1-T63)))</f>
        <v>0</v>
      </c>
      <c r="K63" s="102">
        <v>1.18</v>
      </c>
      <c r="L63" s="87">
        <f t="shared" si="47"/>
        <v>0.13098000000000001</v>
      </c>
      <c r="M63" s="110">
        <f>E63*K63/10</f>
        <v>0</v>
      </c>
      <c r="N63" s="117">
        <f t="shared" ref="N63:N78" si="54">IF(T63=0,0,C63*C63*K63*(1+T63)*(1-2*T63)/(1-T63))</f>
        <v>0</v>
      </c>
      <c r="O63" s="22">
        <f t="shared" ref="O63:O78" si="55">E63*E63*K63</f>
        <v>0</v>
      </c>
      <c r="P63" s="118">
        <f t="shared" ref="P63:P78" si="56">IF(T63=0,0,N63/(3*(1-2*T63)))</f>
        <v>0</v>
      </c>
      <c r="Q63" s="87">
        <f t="shared" ref="Q63:S73" si="57">N63/6.89475</f>
        <v>0</v>
      </c>
      <c r="R63" s="21">
        <f t="shared" si="57"/>
        <v>0</v>
      </c>
      <c r="S63" s="110">
        <f t="shared" si="57"/>
        <v>0</v>
      </c>
      <c r="T63" s="123">
        <f t="shared" ref="T63:T78" si="58">IF(E63&gt;0,(1-2*((E63/C63)^2))/(2-2*((E63/C63)^2)),0)</f>
        <v>0</v>
      </c>
      <c r="U63" s="126" t="s">
        <v>624</v>
      </c>
      <c r="V63" s="464">
        <f t="shared" si="28"/>
        <v>1.4538780000000002</v>
      </c>
      <c r="W63" s="465">
        <f t="shared" si="29"/>
        <v>0</v>
      </c>
      <c r="X63" s="137"/>
      <c r="Y63" s="136">
        <v>53</v>
      </c>
    </row>
    <row r="64" spans="1:25" s="8" customFormat="1" ht="10.5" customHeight="1">
      <c r="A64" s="63" t="s">
        <v>661</v>
      </c>
      <c r="B64" s="19"/>
      <c r="C64" s="80">
        <v>0.99</v>
      </c>
      <c r="D64" s="81">
        <f t="shared" si="49"/>
        <v>3.8976377952755908E-2</v>
      </c>
      <c r="E64" s="87"/>
      <c r="F64" s="86"/>
      <c r="G64" s="87">
        <f t="shared" si="50"/>
        <v>0</v>
      </c>
      <c r="H64" s="20">
        <f t="shared" si="51"/>
        <v>0</v>
      </c>
      <c r="I64" s="81" t="str">
        <f t="shared" si="52"/>
        <v/>
      </c>
      <c r="J64" s="98">
        <f t="shared" si="53"/>
        <v>0</v>
      </c>
      <c r="K64" s="102">
        <v>1.41</v>
      </c>
      <c r="L64" s="87">
        <f t="shared" si="47"/>
        <v>0.13958999999999999</v>
      </c>
      <c r="M64" s="110"/>
      <c r="N64" s="117">
        <f t="shared" si="54"/>
        <v>0</v>
      </c>
      <c r="O64" s="22">
        <f t="shared" si="55"/>
        <v>0</v>
      </c>
      <c r="P64" s="118">
        <f t="shared" si="56"/>
        <v>0</v>
      </c>
      <c r="Q64" s="87">
        <f t="shared" si="57"/>
        <v>0</v>
      </c>
      <c r="R64" s="21">
        <f t="shared" si="57"/>
        <v>0</v>
      </c>
      <c r="S64" s="110">
        <f t="shared" si="57"/>
        <v>0</v>
      </c>
      <c r="T64" s="123">
        <f t="shared" si="58"/>
        <v>0</v>
      </c>
      <c r="U64" s="295" t="s">
        <v>662</v>
      </c>
      <c r="V64" s="464">
        <f t="shared" si="28"/>
        <v>1.3819409999999999</v>
      </c>
      <c r="W64" s="465">
        <f t="shared" si="29"/>
        <v>0</v>
      </c>
      <c r="X64" s="137" t="s">
        <v>35</v>
      </c>
      <c r="Y64" s="136">
        <v>54</v>
      </c>
    </row>
    <row r="65" spans="1:27" s="56" customFormat="1" ht="10.5" customHeight="1">
      <c r="A65" s="64" t="s">
        <v>663</v>
      </c>
      <c r="B65" s="19"/>
      <c r="C65" s="82">
        <v>1.08</v>
      </c>
      <c r="D65" s="81">
        <f t="shared" si="49"/>
        <v>4.2519685039370085E-2</v>
      </c>
      <c r="E65" s="87"/>
      <c r="F65" s="86">
        <f>E65/25.4</f>
        <v>0</v>
      </c>
      <c r="G65" s="87">
        <f t="shared" si="50"/>
        <v>0</v>
      </c>
      <c r="H65" s="20">
        <f t="shared" si="51"/>
        <v>0</v>
      </c>
      <c r="I65" s="81" t="str">
        <f t="shared" si="52"/>
        <v/>
      </c>
      <c r="J65" s="98">
        <f t="shared" si="53"/>
        <v>0</v>
      </c>
      <c r="K65" s="98">
        <v>1.35</v>
      </c>
      <c r="L65" s="87">
        <f t="shared" si="47"/>
        <v>0.14580000000000001</v>
      </c>
      <c r="M65" s="110">
        <f>E65*K65/10</f>
        <v>0</v>
      </c>
      <c r="N65" s="117">
        <f t="shared" si="54"/>
        <v>0</v>
      </c>
      <c r="O65" s="22">
        <f t="shared" si="55"/>
        <v>0</v>
      </c>
      <c r="P65" s="118">
        <f t="shared" si="56"/>
        <v>0</v>
      </c>
      <c r="Q65" s="87">
        <f t="shared" si="57"/>
        <v>0</v>
      </c>
      <c r="R65" s="21">
        <f t="shared" si="57"/>
        <v>0</v>
      </c>
      <c r="S65" s="110">
        <f t="shared" si="57"/>
        <v>0</v>
      </c>
      <c r="T65" s="123">
        <f t="shared" si="58"/>
        <v>0</v>
      </c>
      <c r="U65" s="295" t="s">
        <v>664</v>
      </c>
      <c r="V65" s="464">
        <f t="shared" si="28"/>
        <v>1.5746400000000003</v>
      </c>
      <c r="W65" s="465">
        <f t="shared" si="29"/>
        <v>0</v>
      </c>
      <c r="X65" s="137" t="s">
        <v>57</v>
      </c>
      <c r="Y65" s="136">
        <v>55</v>
      </c>
    </row>
    <row r="66" spans="1:27" s="56" customFormat="1" ht="10.5" customHeight="1">
      <c r="A66" s="63" t="s">
        <v>665</v>
      </c>
      <c r="B66" s="19"/>
      <c r="C66" s="80">
        <v>1.1599999999999999</v>
      </c>
      <c r="D66" s="81">
        <f t="shared" si="49"/>
        <v>4.5669291338582677E-2</v>
      </c>
      <c r="E66" s="87"/>
      <c r="F66" s="86"/>
      <c r="G66" s="87">
        <f t="shared" si="50"/>
        <v>0</v>
      </c>
      <c r="H66" s="20">
        <f t="shared" si="51"/>
        <v>0</v>
      </c>
      <c r="I66" s="81" t="str">
        <f t="shared" si="52"/>
        <v/>
      </c>
      <c r="J66" s="98">
        <f t="shared" si="53"/>
        <v>0</v>
      </c>
      <c r="K66" s="102">
        <v>1.02</v>
      </c>
      <c r="L66" s="87">
        <f t="shared" si="47"/>
        <v>0.11832000000000001</v>
      </c>
      <c r="M66" s="110"/>
      <c r="N66" s="117">
        <f t="shared" si="54"/>
        <v>0</v>
      </c>
      <c r="O66" s="22">
        <f t="shared" si="55"/>
        <v>0</v>
      </c>
      <c r="P66" s="118">
        <f t="shared" si="56"/>
        <v>0</v>
      </c>
      <c r="Q66" s="87">
        <f t="shared" si="57"/>
        <v>0</v>
      </c>
      <c r="R66" s="21">
        <f t="shared" si="57"/>
        <v>0</v>
      </c>
      <c r="S66" s="110">
        <f t="shared" si="57"/>
        <v>0</v>
      </c>
      <c r="T66" s="123">
        <f t="shared" si="58"/>
        <v>0</v>
      </c>
      <c r="U66" s="295" t="s">
        <v>666</v>
      </c>
      <c r="V66" s="464">
        <f t="shared" si="28"/>
        <v>1.372512</v>
      </c>
      <c r="W66" s="465">
        <f t="shared" si="29"/>
        <v>0</v>
      </c>
      <c r="X66" s="137"/>
      <c r="Y66" s="136">
        <v>56</v>
      </c>
    </row>
    <row r="67" spans="1:27" s="56" customFormat="1" ht="10.5" customHeight="1">
      <c r="A67" s="63" t="s">
        <v>667</v>
      </c>
      <c r="B67" s="19"/>
      <c r="C67" s="80">
        <v>1.08</v>
      </c>
      <c r="D67" s="81">
        <f t="shared" si="49"/>
        <v>4.2519685039370085E-2</v>
      </c>
      <c r="E67" s="87"/>
      <c r="F67" s="86">
        <f t="shared" ref="F67:F78" si="59">E67/25.4</f>
        <v>0</v>
      </c>
      <c r="G67" s="87">
        <f t="shared" si="50"/>
        <v>0</v>
      </c>
      <c r="H67" s="20">
        <f t="shared" si="51"/>
        <v>0</v>
      </c>
      <c r="I67" s="81" t="str">
        <f t="shared" si="52"/>
        <v/>
      </c>
      <c r="J67" s="98">
        <f t="shared" si="53"/>
        <v>0</v>
      </c>
      <c r="K67" s="102">
        <v>1.02</v>
      </c>
      <c r="L67" s="87">
        <f t="shared" si="47"/>
        <v>0.11016000000000001</v>
      </c>
      <c r="M67" s="110">
        <f t="shared" ref="M67:M78" si="60">E67*K67/10</f>
        <v>0</v>
      </c>
      <c r="N67" s="117">
        <f t="shared" si="54"/>
        <v>0</v>
      </c>
      <c r="O67" s="22">
        <f t="shared" si="55"/>
        <v>0</v>
      </c>
      <c r="P67" s="118">
        <f t="shared" si="56"/>
        <v>0</v>
      </c>
      <c r="Q67" s="87">
        <f t="shared" si="57"/>
        <v>0</v>
      </c>
      <c r="R67" s="21">
        <f t="shared" si="57"/>
        <v>0</v>
      </c>
      <c r="S67" s="110">
        <f t="shared" si="57"/>
        <v>0</v>
      </c>
      <c r="T67" s="123">
        <f t="shared" si="58"/>
        <v>0</v>
      </c>
      <c r="U67" s="295" t="s">
        <v>668</v>
      </c>
      <c r="V67" s="464">
        <f t="shared" si="28"/>
        <v>1.1897280000000001</v>
      </c>
      <c r="W67" s="465">
        <f t="shared" si="29"/>
        <v>0</v>
      </c>
      <c r="X67" s="137"/>
      <c r="Y67" s="136">
        <v>57</v>
      </c>
    </row>
    <row r="68" spans="1:27" s="56" customFormat="1" ht="10.5" customHeight="1">
      <c r="A68" s="63" t="s">
        <v>669</v>
      </c>
      <c r="B68" s="55"/>
      <c r="C68" s="80">
        <v>1.06</v>
      </c>
      <c r="D68" s="81">
        <f t="shared" si="49"/>
        <v>4.1732283464566935E-2</v>
      </c>
      <c r="E68" s="83"/>
      <c r="F68" s="86">
        <f t="shared" si="59"/>
        <v>0</v>
      </c>
      <c r="G68" s="87">
        <f t="shared" si="50"/>
        <v>0</v>
      </c>
      <c r="H68" s="20">
        <f t="shared" si="51"/>
        <v>0</v>
      </c>
      <c r="I68" s="81" t="str">
        <f t="shared" si="52"/>
        <v/>
      </c>
      <c r="J68" s="98">
        <f t="shared" si="53"/>
        <v>0</v>
      </c>
      <c r="K68" s="102">
        <v>1.22</v>
      </c>
      <c r="L68" s="87">
        <f t="shared" si="47"/>
        <v>0.12932000000000002</v>
      </c>
      <c r="M68" s="110">
        <f t="shared" si="60"/>
        <v>0</v>
      </c>
      <c r="N68" s="117">
        <f t="shared" si="54"/>
        <v>0</v>
      </c>
      <c r="O68" s="22">
        <f t="shared" si="55"/>
        <v>0</v>
      </c>
      <c r="P68" s="118">
        <f t="shared" si="56"/>
        <v>0</v>
      </c>
      <c r="Q68" s="87">
        <f t="shared" si="57"/>
        <v>0</v>
      </c>
      <c r="R68" s="21">
        <f t="shared" si="57"/>
        <v>0</v>
      </c>
      <c r="S68" s="110">
        <f t="shared" si="57"/>
        <v>0</v>
      </c>
      <c r="T68" s="123">
        <f t="shared" si="58"/>
        <v>0</v>
      </c>
      <c r="U68" s="126" t="s">
        <v>670</v>
      </c>
      <c r="V68" s="464">
        <f t="shared" si="28"/>
        <v>1.3707920000000002</v>
      </c>
      <c r="W68" s="465">
        <f t="shared" si="29"/>
        <v>0</v>
      </c>
      <c r="X68" s="135"/>
      <c r="Y68" s="136">
        <v>58</v>
      </c>
    </row>
    <row r="69" spans="1:27" s="56" customFormat="1" ht="10.5" customHeight="1">
      <c r="A69" s="63" t="s">
        <v>671</v>
      </c>
      <c r="B69" s="19"/>
      <c r="C69" s="80">
        <v>1.05</v>
      </c>
      <c r="D69" s="81">
        <f t="shared" si="49"/>
        <v>4.1338582677165357E-2</v>
      </c>
      <c r="E69" s="87"/>
      <c r="F69" s="86">
        <f t="shared" si="59"/>
        <v>0</v>
      </c>
      <c r="G69" s="87">
        <f t="shared" si="50"/>
        <v>0</v>
      </c>
      <c r="H69" s="20">
        <f t="shared" si="51"/>
        <v>0</v>
      </c>
      <c r="I69" s="81" t="str">
        <f t="shared" si="52"/>
        <v/>
      </c>
      <c r="J69" s="98">
        <f t="shared" si="53"/>
        <v>0</v>
      </c>
      <c r="K69" s="102">
        <v>1.24</v>
      </c>
      <c r="L69" s="87">
        <f t="shared" si="47"/>
        <v>0.13020000000000001</v>
      </c>
      <c r="M69" s="110">
        <f t="shared" si="60"/>
        <v>0</v>
      </c>
      <c r="N69" s="117">
        <f t="shared" si="54"/>
        <v>0</v>
      </c>
      <c r="O69" s="22">
        <f t="shared" si="55"/>
        <v>0</v>
      </c>
      <c r="P69" s="118">
        <f t="shared" si="56"/>
        <v>0</v>
      </c>
      <c r="Q69" s="87">
        <f t="shared" si="57"/>
        <v>0</v>
      </c>
      <c r="R69" s="21">
        <f t="shared" si="57"/>
        <v>0</v>
      </c>
      <c r="S69" s="110">
        <f t="shared" si="57"/>
        <v>0</v>
      </c>
      <c r="T69" s="123">
        <f t="shared" si="58"/>
        <v>0</v>
      </c>
      <c r="U69" s="295"/>
      <c r="V69" s="464">
        <f t="shared" si="28"/>
        <v>1.3671</v>
      </c>
      <c r="W69" s="465">
        <f t="shared" si="29"/>
        <v>0</v>
      </c>
      <c r="X69" s="137"/>
      <c r="Y69" s="136">
        <v>59</v>
      </c>
    </row>
    <row r="70" spans="1:27" s="56" customFormat="1" ht="10.5" customHeight="1">
      <c r="A70" s="64" t="s">
        <v>672</v>
      </c>
      <c r="B70" s="19"/>
      <c r="C70" s="82">
        <v>1.5489999999999999</v>
      </c>
      <c r="D70" s="81">
        <f t="shared" si="49"/>
        <v>6.098425196850394E-2</v>
      </c>
      <c r="E70" s="87"/>
      <c r="F70" s="86">
        <f t="shared" si="59"/>
        <v>0</v>
      </c>
      <c r="G70" s="87">
        <f t="shared" si="50"/>
        <v>0</v>
      </c>
      <c r="H70" s="20">
        <f t="shared" si="51"/>
        <v>0</v>
      </c>
      <c r="I70" s="81" t="str">
        <f t="shared" si="52"/>
        <v/>
      </c>
      <c r="J70" s="98">
        <f t="shared" si="53"/>
        <v>0</v>
      </c>
      <c r="K70" s="98">
        <v>1.1200000000000001</v>
      </c>
      <c r="L70" s="87">
        <f t="shared" si="47"/>
        <v>0.17348800000000003</v>
      </c>
      <c r="M70" s="110">
        <f t="shared" si="60"/>
        <v>0</v>
      </c>
      <c r="N70" s="117">
        <f t="shared" si="54"/>
        <v>0</v>
      </c>
      <c r="O70" s="22">
        <f t="shared" si="55"/>
        <v>0</v>
      </c>
      <c r="P70" s="118">
        <f t="shared" si="56"/>
        <v>0</v>
      </c>
      <c r="Q70" s="87">
        <f t="shared" si="57"/>
        <v>0</v>
      </c>
      <c r="R70" s="21">
        <f t="shared" si="57"/>
        <v>0</v>
      </c>
      <c r="S70" s="110">
        <f t="shared" si="57"/>
        <v>0</v>
      </c>
      <c r="T70" s="123">
        <f t="shared" si="58"/>
        <v>0</v>
      </c>
      <c r="U70" s="127"/>
      <c r="V70" s="464">
        <f t="shared" si="28"/>
        <v>2.6873291199999998</v>
      </c>
      <c r="W70" s="465">
        <f t="shared" si="29"/>
        <v>0</v>
      </c>
      <c r="X70" s="137" t="s">
        <v>80</v>
      </c>
      <c r="Y70" s="136">
        <v>60</v>
      </c>
    </row>
    <row r="71" spans="1:27" s="1" customFormat="1" ht="10.5" customHeight="1">
      <c r="A71" s="64" t="s">
        <v>673</v>
      </c>
      <c r="B71" s="19"/>
      <c r="C71" s="82">
        <v>1.0269999999999999</v>
      </c>
      <c r="D71" s="81">
        <f t="shared" si="49"/>
        <v>4.0433070866141729E-2</v>
      </c>
      <c r="E71" s="87"/>
      <c r="F71" s="86">
        <f t="shared" si="59"/>
        <v>0</v>
      </c>
      <c r="G71" s="87">
        <f t="shared" si="50"/>
        <v>0</v>
      </c>
      <c r="H71" s="20">
        <f t="shared" si="51"/>
        <v>0</v>
      </c>
      <c r="I71" s="81" t="str">
        <f t="shared" si="52"/>
        <v/>
      </c>
      <c r="J71" s="98">
        <f t="shared" si="53"/>
        <v>0</v>
      </c>
      <c r="K71" s="98">
        <v>1.05</v>
      </c>
      <c r="L71" s="87">
        <f t="shared" si="47"/>
        <v>0.10783499999999999</v>
      </c>
      <c r="M71" s="110">
        <f t="shared" si="60"/>
        <v>0</v>
      </c>
      <c r="N71" s="117">
        <f t="shared" si="54"/>
        <v>0</v>
      </c>
      <c r="O71" s="22">
        <f t="shared" si="55"/>
        <v>0</v>
      </c>
      <c r="P71" s="118">
        <f t="shared" si="56"/>
        <v>0</v>
      </c>
      <c r="Q71" s="87">
        <f t="shared" si="57"/>
        <v>0</v>
      </c>
      <c r="R71" s="21">
        <f t="shared" si="57"/>
        <v>0</v>
      </c>
      <c r="S71" s="110">
        <f t="shared" si="57"/>
        <v>0</v>
      </c>
      <c r="T71" s="123">
        <f t="shared" si="58"/>
        <v>0</v>
      </c>
      <c r="U71" s="127"/>
      <c r="V71" s="464">
        <f t="shared" si="28"/>
        <v>1.1074654499999999</v>
      </c>
      <c r="W71" s="465">
        <f t="shared" si="29"/>
        <v>0</v>
      </c>
      <c r="X71" s="137" t="s">
        <v>57</v>
      </c>
      <c r="Y71" s="136">
        <v>61</v>
      </c>
      <c r="Z71" s="14"/>
      <c r="AA71" s="14"/>
    </row>
    <row r="72" spans="1:27" s="56" customFormat="1" ht="10.5" customHeight="1">
      <c r="A72" s="64" t="s">
        <v>674</v>
      </c>
      <c r="B72" s="55"/>
      <c r="C72" s="80">
        <v>1</v>
      </c>
      <c r="D72" s="81">
        <f t="shared" si="49"/>
        <v>3.937007874015748E-2</v>
      </c>
      <c r="E72" s="83"/>
      <c r="F72" s="86">
        <f t="shared" si="59"/>
        <v>0</v>
      </c>
      <c r="G72" s="87">
        <f t="shared" si="50"/>
        <v>0</v>
      </c>
      <c r="H72" s="20">
        <f t="shared" si="51"/>
        <v>0</v>
      </c>
      <c r="I72" s="81" t="str">
        <f t="shared" si="52"/>
        <v/>
      </c>
      <c r="J72" s="98">
        <f t="shared" si="53"/>
        <v>0</v>
      </c>
      <c r="K72" s="102">
        <v>1</v>
      </c>
      <c r="L72" s="87">
        <f t="shared" si="47"/>
        <v>0.1</v>
      </c>
      <c r="M72" s="110">
        <f t="shared" si="60"/>
        <v>0</v>
      </c>
      <c r="N72" s="117">
        <f t="shared" si="54"/>
        <v>0</v>
      </c>
      <c r="O72" s="22">
        <f t="shared" si="55"/>
        <v>0</v>
      </c>
      <c r="P72" s="118">
        <f t="shared" si="56"/>
        <v>0</v>
      </c>
      <c r="Q72" s="87">
        <f t="shared" si="57"/>
        <v>0</v>
      </c>
      <c r="R72" s="21">
        <f t="shared" si="57"/>
        <v>0</v>
      </c>
      <c r="S72" s="110">
        <f t="shared" si="57"/>
        <v>0</v>
      </c>
      <c r="T72" s="123">
        <f t="shared" si="58"/>
        <v>0</v>
      </c>
      <c r="U72" s="126"/>
      <c r="V72" s="464">
        <f t="shared" si="28"/>
        <v>1</v>
      </c>
      <c r="W72" s="465">
        <f t="shared" si="29"/>
        <v>0</v>
      </c>
      <c r="X72" s="135" t="s">
        <v>675</v>
      </c>
      <c r="Y72" s="136">
        <v>62</v>
      </c>
    </row>
    <row r="73" spans="1:27" s="56" customFormat="1" ht="10.5" customHeight="1">
      <c r="A73" s="63" t="s">
        <v>676</v>
      </c>
      <c r="B73" s="19"/>
      <c r="C73" s="83">
        <v>1.6</v>
      </c>
      <c r="D73" s="81">
        <f t="shared" ref="D73:D78" si="61">C73/25.4</f>
        <v>6.2992125984251982E-2</v>
      </c>
      <c r="E73" s="87"/>
      <c r="F73" s="86">
        <f t="shared" si="59"/>
        <v>0</v>
      </c>
      <c r="G73" s="87">
        <f t="shared" si="50"/>
        <v>0</v>
      </c>
      <c r="H73" s="20">
        <f t="shared" si="51"/>
        <v>0</v>
      </c>
      <c r="I73" s="81" t="str">
        <f t="shared" si="52"/>
        <v/>
      </c>
      <c r="J73" s="98">
        <f t="shared" si="53"/>
        <v>0</v>
      </c>
      <c r="K73" s="102">
        <v>1.0900000000000001</v>
      </c>
      <c r="L73" s="87">
        <f t="shared" si="47"/>
        <v>0.17440000000000003</v>
      </c>
      <c r="M73" s="110">
        <f t="shared" si="60"/>
        <v>0</v>
      </c>
      <c r="N73" s="117">
        <f t="shared" si="54"/>
        <v>0</v>
      </c>
      <c r="O73" s="22">
        <f t="shared" si="55"/>
        <v>0</v>
      </c>
      <c r="P73" s="118">
        <f t="shared" si="56"/>
        <v>0</v>
      </c>
      <c r="Q73" s="87">
        <f t="shared" si="57"/>
        <v>0</v>
      </c>
      <c r="R73" s="21">
        <f t="shared" si="57"/>
        <v>0</v>
      </c>
      <c r="S73" s="110">
        <f t="shared" si="57"/>
        <v>0</v>
      </c>
      <c r="T73" s="123">
        <f t="shared" si="58"/>
        <v>0</v>
      </c>
      <c r="U73" s="295" t="s">
        <v>677</v>
      </c>
      <c r="V73" s="464">
        <f t="shared" si="28"/>
        <v>2.7904000000000009</v>
      </c>
      <c r="W73" s="465">
        <f t="shared" si="29"/>
        <v>0</v>
      </c>
      <c r="X73" s="137" t="s">
        <v>35</v>
      </c>
      <c r="Y73" s="136">
        <v>63</v>
      </c>
    </row>
    <row r="74" spans="1:27" s="56" customFormat="1" ht="10.5" customHeight="1">
      <c r="A74" s="63" t="s">
        <v>678</v>
      </c>
      <c r="B74" s="55"/>
      <c r="C74" s="83">
        <v>0.97399999999999998</v>
      </c>
      <c r="D74" s="81">
        <f t="shared" si="61"/>
        <v>3.8346456692913387E-2</v>
      </c>
      <c r="E74" s="83"/>
      <c r="F74" s="86">
        <f t="shared" si="59"/>
        <v>0</v>
      </c>
      <c r="G74" s="87">
        <f t="shared" si="50"/>
        <v>0</v>
      </c>
      <c r="H74" s="20">
        <f t="shared" si="51"/>
        <v>0</v>
      </c>
      <c r="I74" s="81" t="str">
        <f t="shared" si="52"/>
        <v/>
      </c>
      <c r="J74" s="98">
        <f t="shared" si="53"/>
        <v>0</v>
      </c>
      <c r="K74" s="102">
        <v>1.38</v>
      </c>
      <c r="L74" s="87">
        <f t="shared" si="47"/>
        <v>0.13441199999999998</v>
      </c>
      <c r="M74" s="110">
        <f t="shared" si="60"/>
        <v>0</v>
      </c>
      <c r="N74" s="117">
        <f t="shared" si="54"/>
        <v>0</v>
      </c>
      <c r="O74" s="22">
        <f t="shared" si="55"/>
        <v>0</v>
      </c>
      <c r="P74" s="118">
        <f t="shared" si="56"/>
        <v>0</v>
      </c>
      <c r="Q74" s="87">
        <f t="shared" ref="Q74:S77" si="62">N74/6.89475</f>
        <v>0</v>
      </c>
      <c r="R74" s="21">
        <f t="shared" si="62"/>
        <v>0</v>
      </c>
      <c r="S74" s="110">
        <f t="shared" si="62"/>
        <v>0</v>
      </c>
      <c r="T74" s="123">
        <f t="shared" si="58"/>
        <v>0</v>
      </c>
      <c r="U74" s="126"/>
      <c r="V74" s="464">
        <f t="shared" si="28"/>
        <v>1.3091728799999998</v>
      </c>
      <c r="W74" s="465">
        <f t="shared" si="29"/>
        <v>0</v>
      </c>
      <c r="X74" s="135" t="s">
        <v>361</v>
      </c>
      <c r="Y74" s="136">
        <v>64</v>
      </c>
    </row>
    <row r="75" spans="1:27" s="56" customFormat="1" ht="10.5" customHeight="1">
      <c r="A75" s="63" t="s">
        <v>679</v>
      </c>
      <c r="B75" s="55"/>
      <c r="C75" s="83">
        <v>1.0269999999999999</v>
      </c>
      <c r="D75" s="81">
        <f t="shared" si="61"/>
        <v>4.0433070866141729E-2</v>
      </c>
      <c r="E75" s="83"/>
      <c r="F75" s="86">
        <f t="shared" si="59"/>
        <v>0</v>
      </c>
      <c r="G75" s="87">
        <f t="shared" si="50"/>
        <v>0</v>
      </c>
      <c r="H75" s="20">
        <f t="shared" si="51"/>
        <v>0</v>
      </c>
      <c r="I75" s="81" t="str">
        <f t="shared" si="52"/>
        <v/>
      </c>
      <c r="J75" s="98">
        <f t="shared" si="53"/>
        <v>0</v>
      </c>
      <c r="K75" s="102">
        <v>1.05</v>
      </c>
      <c r="L75" s="87">
        <f t="shared" si="47"/>
        <v>0.10783499999999999</v>
      </c>
      <c r="M75" s="110">
        <f t="shared" si="60"/>
        <v>0</v>
      </c>
      <c r="N75" s="117">
        <f t="shared" si="54"/>
        <v>0</v>
      </c>
      <c r="O75" s="22">
        <f t="shared" si="55"/>
        <v>0</v>
      </c>
      <c r="P75" s="118">
        <f t="shared" si="56"/>
        <v>0</v>
      </c>
      <c r="Q75" s="87">
        <f t="shared" si="62"/>
        <v>0</v>
      </c>
      <c r="R75" s="21">
        <f t="shared" si="62"/>
        <v>0</v>
      </c>
      <c r="S75" s="110">
        <f t="shared" si="62"/>
        <v>0</v>
      </c>
      <c r="T75" s="123">
        <f t="shared" si="58"/>
        <v>0</v>
      </c>
      <c r="U75" s="126"/>
      <c r="V75" s="464">
        <f t="shared" si="28"/>
        <v>1.1074654499999999</v>
      </c>
      <c r="W75" s="465">
        <f t="shared" si="29"/>
        <v>0</v>
      </c>
      <c r="X75" s="135" t="s">
        <v>361</v>
      </c>
      <c r="Y75" s="136">
        <v>65</v>
      </c>
    </row>
    <row r="76" spans="1:27" s="56" customFormat="1" ht="10.5" customHeight="1">
      <c r="A76" s="63" t="s">
        <v>680</v>
      </c>
      <c r="B76" s="19"/>
      <c r="C76" s="83">
        <v>1.0269999999999999</v>
      </c>
      <c r="D76" s="81">
        <f t="shared" si="61"/>
        <v>4.0433070866141729E-2</v>
      </c>
      <c r="E76" s="87"/>
      <c r="F76" s="86">
        <f t="shared" si="59"/>
        <v>0</v>
      </c>
      <c r="G76" s="87">
        <f t="shared" si="50"/>
        <v>0</v>
      </c>
      <c r="H76" s="20">
        <f t="shared" si="51"/>
        <v>0</v>
      </c>
      <c r="I76" s="81" t="str">
        <f t="shared" si="52"/>
        <v/>
      </c>
      <c r="J76" s="98">
        <f t="shared" si="53"/>
        <v>0</v>
      </c>
      <c r="K76" s="102">
        <v>1.05</v>
      </c>
      <c r="L76" s="87">
        <f t="shared" si="47"/>
        <v>0.10783499999999999</v>
      </c>
      <c r="M76" s="110">
        <f t="shared" si="60"/>
        <v>0</v>
      </c>
      <c r="N76" s="117">
        <f t="shared" si="54"/>
        <v>0</v>
      </c>
      <c r="O76" s="22">
        <f t="shared" si="55"/>
        <v>0</v>
      </c>
      <c r="P76" s="118">
        <f t="shared" si="56"/>
        <v>0</v>
      </c>
      <c r="Q76" s="87">
        <f t="shared" si="62"/>
        <v>0</v>
      </c>
      <c r="R76" s="21">
        <f t="shared" si="62"/>
        <v>0</v>
      </c>
      <c r="S76" s="110">
        <f t="shared" si="62"/>
        <v>0</v>
      </c>
      <c r="T76" s="123">
        <f t="shared" si="58"/>
        <v>0</v>
      </c>
      <c r="U76" s="295"/>
      <c r="V76" s="464">
        <f t="shared" si="28"/>
        <v>1.1074654499999999</v>
      </c>
      <c r="W76" s="465">
        <f t="shared" si="29"/>
        <v>0</v>
      </c>
      <c r="X76" s="137" t="s">
        <v>361</v>
      </c>
      <c r="Y76" s="136">
        <v>66</v>
      </c>
    </row>
    <row r="77" spans="1:27" s="56" customFormat="1" ht="10.5" customHeight="1">
      <c r="A77" s="63" t="s">
        <v>681</v>
      </c>
      <c r="B77" s="55"/>
      <c r="C77" s="83">
        <v>1.0269999999999999</v>
      </c>
      <c r="D77" s="81">
        <f t="shared" si="61"/>
        <v>4.0433070866141729E-2</v>
      </c>
      <c r="E77" s="83"/>
      <c r="F77" s="86">
        <f t="shared" si="59"/>
        <v>0</v>
      </c>
      <c r="G77" s="87">
        <f t="shared" si="50"/>
        <v>0</v>
      </c>
      <c r="H77" s="20">
        <f t="shared" si="51"/>
        <v>0</v>
      </c>
      <c r="I77" s="81" t="str">
        <f t="shared" si="52"/>
        <v/>
      </c>
      <c r="J77" s="98">
        <f t="shared" si="53"/>
        <v>0</v>
      </c>
      <c r="K77" s="102">
        <v>1.1200000000000001</v>
      </c>
      <c r="L77" s="87">
        <f t="shared" si="47"/>
        <v>0.11502399999999999</v>
      </c>
      <c r="M77" s="110">
        <f t="shared" si="60"/>
        <v>0</v>
      </c>
      <c r="N77" s="117">
        <f t="shared" si="54"/>
        <v>0</v>
      </c>
      <c r="O77" s="22">
        <f t="shared" si="55"/>
        <v>0</v>
      </c>
      <c r="P77" s="118">
        <f t="shared" si="56"/>
        <v>0</v>
      </c>
      <c r="Q77" s="87">
        <f t="shared" si="62"/>
        <v>0</v>
      </c>
      <c r="R77" s="21">
        <f t="shared" si="62"/>
        <v>0</v>
      </c>
      <c r="S77" s="110">
        <f t="shared" si="62"/>
        <v>0</v>
      </c>
      <c r="T77" s="123">
        <f t="shared" si="58"/>
        <v>0</v>
      </c>
      <c r="U77" s="126"/>
      <c r="V77" s="464">
        <f t="shared" si="28"/>
        <v>1.1812964799999999</v>
      </c>
      <c r="W77" s="465">
        <f t="shared" si="29"/>
        <v>0</v>
      </c>
      <c r="X77" s="135" t="s">
        <v>361</v>
      </c>
      <c r="Y77" s="136">
        <v>67</v>
      </c>
    </row>
    <row r="78" spans="1:27" s="56" customFormat="1" ht="10.5" customHeight="1" thickBot="1">
      <c r="A78" s="65"/>
      <c r="B78" s="58"/>
      <c r="C78" s="84"/>
      <c r="D78" s="85">
        <f t="shared" si="61"/>
        <v>0</v>
      </c>
      <c r="E78" s="84"/>
      <c r="F78" s="88">
        <f t="shared" si="59"/>
        <v>0</v>
      </c>
      <c r="G78" s="94">
        <f t="shared" si="50"/>
        <v>0</v>
      </c>
      <c r="H78" s="59">
        <f t="shared" si="51"/>
        <v>0</v>
      </c>
      <c r="I78" s="85" t="str">
        <f t="shared" si="52"/>
        <v/>
      </c>
      <c r="J78" s="99">
        <f t="shared" si="53"/>
        <v>0</v>
      </c>
      <c r="K78" s="103"/>
      <c r="L78" s="94">
        <f t="shared" si="47"/>
        <v>0</v>
      </c>
      <c r="M78" s="111">
        <f t="shared" si="60"/>
        <v>0</v>
      </c>
      <c r="N78" s="119">
        <f t="shared" si="54"/>
        <v>0</v>
      </c>
      <c r="O78" s="61">
        <f t="shared" si="55"/>
        <v>0</v>
      </c>
      <c r="P78" s="120">
        <f t="shared" si="56"/>
        <v>0</v>
      </c>
      <c r="Q78" s="94">
        <f>N78/6.89475</f>
        <v>0</v>
      </c>
      <c r="R78" s="60">
        <f>O78/6.89475</f>
        <v>0</v>
      </c>
      <c r="S78" s="111">
        <f>P78/6.89475</f>
        <v>0</v>
      </c>
      <c r="T78" s="122">
        <f t="shared" si="58"/>
        <v>0</v>
      </c>
      <c r="U78" s="128"/>
      <c r="V78" s="84"/>
      <c r="W78" s="85">
        <f>V78/25.4</f>
        <v>0</v>
      </c>
      <c r="X78" s="138"/>
      <c r="Y78" s="139"/>
    </row>
    <row r="79" spans="1:27" ht="14" thickTop="1"/>
  </sheetData>
  <mergeCells count="2">
    <mergeCell ref="V4:W4"/>
    <mergeCell ref="A3:L3"/>
  </mergeCells>
  <phoneticPr fontId="0" type="noConversion"/>
  <printOptions horizontalCentered="1"/>
  <pageMargins left="0.75" right="0.75" top="0.32" bottom="0.7" header="0.3" footer="0.53"/>
  <pageSetup scale="83" orientation="portrait" horizontalDpi="300" verticalDpi="300"/>
  <headerFooter alignWithMargins="0">
    <oddFooter>&amp;L&amp;"Arial,Regular"&amp;8Page &amp;P of &amp;N&amp;R&amp;"Arial Narrow,Regular"&amp;8File: &amp;F &amp;A 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225"/>
  <sheetViews>
    <sheetView showGridLines="0" showZeros="0" zoomScale="150" workbookViewId="0">
      <pane xSplit="1" ySplit="8" topLeftCell="B9" activePane="bottomRight" state="frozenSplit"/>
      <selection activeCell="A10" sqref="A10:A207"/>
      <selection pane="topRight" activeCell="D1" sqref="D1"/>
      <selection pane="bottomLeft" activeCell="A211" sqref="A211"/>
      <selection pane="bottomRight" activeCell="C3" sqref="C3"/>
    </sheetView>
  </sheetViews>
  <sheetFormatPr baseColWidth="10" defaultColWidth="9.1640625" defaultRowHeight="11"/>
  <cols>
    <col min="1" max="1" width="23.6640625" style="23" customWidth="1"/>
    <col min="2" max="2" width="4.6640625" style="23" customWidth="1"/>
    <col min="3" max="3" width="5.5" style="29" customWidth="1"/>
    <col min="4" max="4" width="5.5" style="23" customWidth="1"/>
    <col min="5" max="5" width="4.6640625" style="23" customWidth="1"/>
    <col min="6" max="6" width="5.83203125" style="29" customWidth="1"/>
    <col min="7" max="7" width="6.5" style="23" customWidth="1"/>
    <col min="8" max="9" width="7.5" style="23" customWidth="1"/>
    <col min="10" max="10" width="9.83203125" style="23" customWidth="1"/>
    <col min="11" max="11" width="2.83203125" style="23" customWidth="1"/>
    <col min="12" max="16384" width="9.1640625" style="23"/>
  </cols>
  <sheetData>
    <row r="2" spans="1:17" ht="14">
      <c r="A2" s="197" t="s">
        <v>682</v>
      </c>
      <c r="B2" s="25"/>
      <c r="C2" s="31"/>
      <c r="D2" s="26"/>
      <c r="E2" s="27"/>
      <c r="F2" s="31"/>
      <c r="G2" s="24"/>
      <c r="H2" s="25"/>
      <c r="I2" s="25"/>
      <c r="J2" s="28"/>
      <c r="K2" s="25"/>
      <c r="O2" s="29"/>
      <c r="P2" s="30"/>
      <c r="Q2" s="29"/>
    </row>
    <row r="3" spans="1:17">
      <c r="A3" s="25" t="s">
        <v>1016</v>
      </c>
      <c r="B3" s="25"/>
      <c r="C3" s="31"/>
      <c r="D3" s="26"/>
      <c r="E3" s="31"/>
      <c r="F3" s="31"/>
      <c r="G3" s="27"/>
      <c r="H3" s="27"/>
      <c r="I3" s="27"/>
      <c r="J3" s="28"/>
      <c r="K3" s="27"/>
      <c r="O3" s="29"/>
      <c r="P3" s="30"/>
    </row>
    <row r="4" spans="1:17">
      <c r="A4" s="503" t="str">
        <f>Header!A12</f>
        <v>Last Edit: December 5, 2002</v>
      </c>
      <c r="B4" s="503"/>
      <c r="C4" s="503"/>
      <c r="D4" s="503"/>
      <c r="E4" s="503"/>
      <c r="F4" s="503"/>
      <c r="G4" s="503"/>
      <c r="H4" s="503"/>
      <c r="I4" s="503"/>
      <c r="J4" s="503"/>
      <c r="K4" s="503"/>
      <c r="O4" s="29"/>
      <c r="P4" s="30"/>
    </row>
    <row r="5" spans="1:17" ht="1.5" customHeight="1" thickBot="1">
      <c r="A5" s="32"/>
      <c r="B5" s="33"/>
      <c r="C5" s="34"/>
      <c r="D5" s="35"/>
      <c r="E5" s="36"/>
      <c r="F5" s="36"/>
      <c r="G5" s="37"/>
      <c r="H5" s="37"/>
      <c r="I5" s="37"/>
      <c r="J5" s="38"/>
      <c r="K5" s="37"/>
      <c r="O5" s="29"/>
      <c r="P5" s="30"/>
    </row>
    <row r="6" spans="1:17" ht="12" thickTop="1">
      <c r="A6" s="149" t="s">
        <v>1</v>
      </c>
      <c r="B6" s="154" t="s">
        <v>683</v>
      </c>
      <c r="C6" s="160" t="s">
        <v>3</v>
      </c>
      <c r="D6" s="161" t="s">
        <v>4</v>
      </c>
      <c r="E6" s="172" t="s">
        <v>684</v>
      </c>
      <c r="F6" s="179" t="s">
        <v>9</v>
      </c>
      <c r="G6" s="179" t="s">
        <v>1011</v>
      </c>
      <c r="H6" s="187" t="s">
        <v>685</v>
      </c>
      <c r="I6" s="459" t="s">
        <v>964</v>
      </c>
      <c r="J6" s="191" t="s">
        <v>16</v>
      </c>
      <c r="K6" s="143"/>
    </row>
    <row r="7" spans="1:17" ht="13">
      <c r="A7" s="150" t="s">
        <v>17</v>
      </c>
      <c r="B7" s="155"/>
      <c r="C7" s="162"/>
      <c r="D7" s="163"/>
      <c r="E7" s="173"/>
      <c r="F7" s="180" t="s">
        <v>20</v>
      </c>
      <c r="G7" s="180" t="s">
        <v>20</v>
      </c>
      <c r="H7" s="188" t="s">
        <v>1001</v>
      </c>
      <c r="I7" s="478" t="s">
        <v>25</v>
      </c>
      <c r="J7" s="192"/>
      <c r="K7" s="144"/>
    </row>
    <row r="8" spans="1:17" ht="14.25" customHeight="1" thickBot="1">
      <c r="A8" s="151"/>
      <c r="B8" s="156" t="s">
        <v>994</v>
      </c>
      <c r="C8" s="164" t="s">
        <v>23</v>
      </c>
      <c r="D8" s="165" t="s">
        <v>24</v>
      </c>
      <c r="E8" s="174" t="s">
        <v>686</v>
      </c>
      <c r="F8" s="174" t="s">
        <v>998</v>
      </c>
      <c r="G8" s="183" t="s">
        <v>1000</v>
      </c>
      <c r="H8" s="183" t="s">
        <v>1002</v>
      </c>
      <c r="I8" s="349" t="s">
        <v>965</v>
      </c>
      <c r="J8" s="193"/>
      <c r="K8" s="148"/>
    </row>
    <row r="9" spans="1:17" ht="10.25" customHeight="1" thickTop="1" thickBot="1">
      <c r="A9" s="152" t="s">
        <v>687</v>
      </c>
      <c r="B9" s="157"/>
      <c r="C9" s="166"/>
      <c r="D9" s="167"/>
      <c r="E9" s="175"/>
      <c r="F9" s="181"/>
      <c r="G9" s="184"/>
      <c r="H9" s="175"/>
      <c r="I9" s="466"/>
      <c r="J9" s="194"/>
      <c r="K9" s="145"/>
    </row>
    <row r="10" spans="1:17" ht="10.5" customHeight="1">
      <c r="A10" s="153" t="s">
        <v>688</v>
      </c>
      <c r="B10" s="158"/>
      <c r="C10" s="168">
        <v>1.27</v>
      </c>
      <c r="D10" s="169">
        <f>C10/25.4</f>
        <v>0.05</v>
      </c>
      <c r="E10" s="176"/>
      <c r="F10" s="177">
        <v>0.871</v>
      </c>
      <c r="G10" s="185">
        <f>C10*F10/10</f>
        <v>0.11061700000000001</v>
      </c>
      <c r="H10" s="176"/>
      <c r="I10" s="401">
        <f>F10*C10*C10</f>
        <v>1.4048359000000001</v>
      </c>
      <c r="J10" s="195" t="s">
        <v>32</v>
      </c>
      <c r="K10" s="146">
        <v>1</v>
      </c>
    </row>
    <row r="11" spans="1:17" ht="10.5" customHeight="1">
      <c r="A11" s="153" t="s">
        <v>689</v>
      </c>
      <c r="B11" s="158"/>
      <c r="C11" s="168">
        <v>1.19</v>
      </c>
      <c r="D11" s="169">
        <f>C11/25.4</f>
        <v>4.6850393700787404E-2</v>
      </c>
      <c r="E11" s="176"/>
      <c r="F11" s="177">
        <v>0.9</v>
      </c>
      <c r="G11" s="185">
        <f>C11*F11/10</f>
        <v>0.1071</v>
      </c>
      <c r="H11" s="176"/>
      <c r="I11" s="401">
        <f t="shared" ref="I11:I75" si="0">F11*C11*C11</f>
        <v>1.2744899999999999</v>
      </c>
      <c r="J11" s="195" t="s">
        <v>32</v>
      </c>
      <c r="K11" s="146">
        <v>2</v>
      </c>
    </row>
    <row r="12" spans="1:17" ht="10.5" customHeight="1">
      <c r="A12" s="153" t="s">
        <v>690</v>
      </c>
      <c r="B12" s="158"/>
      <c r="C12" s="168">
        <v>1.21</v>
      </c>
      <c r="D12" s="169">
        <f>C12/25.4</f>
        <v>4.7637795275590554E-2</v>
      </c>
      <c r="E12" s="176"/>
      <c r="F12" s="177">
        <v>0.93400000000000005</v>
      </c>
      <c r="G12" s="185">
        <f>C12*F12/10</f>
        <v>0.11301399999999999</v>
      </c>
      <c r="H12" s="176"/>
      <c r="I12" s="401">
        <f t="shared" si="0"/>
        <v>1.3674693999999998</v>
      </c>
      <c r="J12" s="195" t="s">
        <v>32</v>
      </c>
      <c r="K12" s="146">
        <v>3</v>
      </c>
    </row>
    <row r="13" spans="1:17" ht="10.5" customHeight="1">
      <c r="A13" s="153" t="s">
        <v>691</v>
      </c>
      <c r="B13" s="158">
        <v>26</v>
      </c>
      <c r="C13" s="168">
        <v>1.18</v>
      </c>
      <c r="D13" s="169">
        <f t="shared" ref="D13:D20" si="1">C13/25.4</f>
        <v>4.6456692913385826E-2</v>
      </c>
      <c r="E13" s="177"/>
      <c r="F13" s="177">
        <v>0.89100000000000001</v>
      </c>
      <c r="G13" s="185">
        <f t="shared" ref="G13:G20" si="2">C13*F13/10</f>
        <v>0.105138</v>
      </c>
      <c r="H13" s="176"/>
      <c r="I13" s="401">
        <f t="shared" si="0"/>
        <v>1.2406283999999999</v>
      </c>
      <c r="J13" s="195" t="s">
        <v>39</v>
      </c>
      <c r="K13" s="146">
        <v>4</v>
      </c>
    </row>
    <row r="14" spans="1:17" ht="10.5" customHeight="1">
      <c r="A14" s="153" t="s">
        <v>692</v>
      </c>
      <c r="B14" s="158">
        <v>26</v>
      </c>
      <c r="C14" s="168">
        <v>1.27</v>
      </c>
      <c r="D14" s="169">
        <f t="shared" si="1"/>
        <v>0.05</v>
      </c>
      <c r="E14" s="177"/>
      <c r="F14" s="177">
        <v>0.871</v>
      </c>
      <c r="G14" s="185">
        <f t="shared" si="2"/>
        <v>0.11061700000000001</v>
      </c>
      <c r="H14" s="176"/>
      <c r="I14" s="401">
        <f t="shared" si="0"/>
        <v>1.4048359000000001</v>
      </c>
      <c r="J14" s="195" t="s">
        <v>32</v>
      </c>
      <c r="K14" s="146">
        <v>5</v>
      </c>
    </row>
    <row r="15" spans="1:17" ht="10.5" customHeight="1">
      <c r="A15" s="153" t="s">
        <v>693</v>
      </c>
      <c r="B15" s="158">
        <v>20</v>
      </c>
      <c r="C15" s="168">
        <v>1.18</v>
      </c>
      <c r="D15" s="169">
        <f t="shared" si="1"/>
        <v>4.6456692913385826E-2</v>
      </c>
      <c r="E15" s="177"/>
      <c r="F15" s="177">
        <v>0.9</v>
      </c>
      <c r="G15" s="185">
        <f t="shared" si="2"/>
        <v>0.1062</v>
      </c>
      <c r="H15" s="176"/>
      <c r="I15" s="401">
        <f t="shared" si="0"/>
        <v>1.2531600000000001</v>
      </c>
      <c r="J15" s="195" t="s">
        <v>39</v>
      </c>
      <c r="K15" s="146">
        <v>6</v>
      </c>
    </row>
    <row r="16" spans="1:17" ht="10.5" customHeight="1">
      <c r="A16" s="153" t="s">
        <v>694</v>
      </c>
      <c r="B16" s="158">
        <v>25</v>
      </c>
      <c r="C16" s="168">
        <v>1.1499999999999999</v>
      </c>
      <c r="D16" s="169">
        <f t="shared" si="1"/>
        <v>4.5275590551181098E-2</v>
      </c>
      <c r="E16" s="177"/>
      <c r="F16" s="177">
        <v>0.92800000000000005</v>
      </c>
      <c r="G16" s="185">
        <f t="shared" si="2"/>
        <v>0.10672</v>
      </c>
      <c r="H16" s="176"/>
      <c r="I16" s="401">
        <f t="shared" si="0"/>
        <v>1.2272799999999999</v>
      </c>
      <c r="J16" s="195" t="s">
        <v>39</v>
      </c>
      <c r="K16" s="146">
        <v>7</v>
      </c>
    </row>
    <row r="17" spans="1:11" ht="10.5" customHeight="1">
      <c r="A17" s="153" t="s">
        <v>695</v>
      </c>
      <c r="B17" s="158">
        <v>20</v>
      </c>
      <c r="C17" s="168">
        <v>1.19</v>
      </c>
      <c r="D17" s="169">
        <f>C17/25.4</f>
        <v>4.6850393700787404E-2</v>
      </c>
      <c r="E17" s="177"/>
      <c r="F17" s="177">
        <v>0.79200000000000004</v>
      </c>
      <c r="G17" s="185">
        <f>C17*F17/10</f>
        <v>9.4247999999999998E-2</v>
      </c>
      <c r="H17" s="189">
        <v>54</v>
      </c>
      <c r="I17" s="401">
        <f t="shared" si="0"/>
        <v>1.1215511999999999</v>
      </c>
      <c r="J17" s="195" t="s">
        <v>39</v>
      </c>
      <c r="K17" s="146">
        <v>8</v>
      </c>
    </row>
    <row r="18" spans="1:11" ht="10.5" customHeight="1">
      <c r="A18" s="153" t="s">
        <v>695</v>
      </c>
      <c r="B18" s="158">
        <v>25</v>
      </c>
      <c r="C18" s="168">
        <v>1.1739999999999999</v>
      </c>
      <c r="D18" s="169">
        <f t="shared" si="1"/>
        <v>4.6220472440944883E-2</v>
      </c>
      <c r="E18" s="177"/>
      <c r="F18" s="177">
        <v>0.79100000000000004</v>
      </c>
      <c r="G18" s="185">
        <f t="shared" si="2"/>
        <v>9.2863399999999999E-2</v>
      </c>
      <c r="H18" s="189">
        <v>54</v>
      </c>
      <c r="I18" s="401">
        <f t="shared" si="0"/>
        <v>1.0902163159999998</v>
      </c>
      <c r="J18" s="195" t="s">
        <v>57</v>
      </c>
      <c r="K18" s="146">
        <v>9</v>
      </c>
    </row>
    <row r="19" spans="1:11" ht="10.5" customHeight="1">
      <c r="A19" s="153" t="s">
        <v>696</v>
      </c>
      <c r="B19" s="158">
        <v>25</v>
      </c>
      <c r="C19" s="168">
        <v>1.1739999999999999</v>
      </c>
      <c r="D19" s="169">
        <f>C19/25.4</f>
        <v>4.6220472440944883E-2</v>
      </c>
      <c r="E19" s="176">
        <v>-4.5</v>
      </c>
      <c r="F19" s="177">
        <v>0.79100000000000004</v>
      </c>
      <c r="G19" s="185">
        <f>C19*F19/10</f>
        <v>9.2863399999999999E-2</v>
      </c>
      <c r="H19" s="176">
        <v>54</v>
      </c>
      <c r="I19" s="401">
        <f t="shared" si="0"/>
        <v>1.0902163159999998</v>
      </c>
      <c r="J19" s="195" t="s">
        <v>697</v>
      </c>
      <c r="K19" s="146">
        <v>10</v>
      </c>
    </row>
    <row r="20" spans="1:11" ht="10.5" customHeight="1">
      <c r="A20" s="153" t="s">
        <v>698</v>
      </c>
      <c r="B20" s="158">
        <v>20</v>
      </c>
      <c r="C20" s="168">
        <v>1.29</v>
      </c>
      <c r="D20" s="169">
        <f t="shared" si="1"/>
        <v>5.0787401574803152E-2</v>
      </c>
      <c r="E20" s="177"/>
      <c r="F20" s="177">
        <v>0.78300000000000003</v>
      </c>
      <c r="G20" s="185">
        <f t="shared" si="2"/>
        <v>0.101007</v>
      </c>
      <c r="H20" s="189"/>
      <c r="I20" s="401">
        <f t="shared" si="0"/>
        <v>1.3029903</v>
      </c>
      <c r="J20" s="195" t="s">
        <v>32</v>
      </c>
      <c r="K20" s="146">
        <v>11</v>
      </c>
    </row>
    <row r="21" spans="1:11" ht="10.5" customHeight="1">
      <c r="A21" s="153" t="s">
        <v>699</v>
      </c>
      <c r="B21" s="158">
        <v>20</v>
      </c>
      <c r="C21" s="168">
        <v>1.4</v>
      </c>
      <c r="D21" s="169">
        <f t="shared" ref="D21:D52" si="3">C21/25.4</f>
        <v>5.5118110236220472E-2</v>
      </c>
      <c r="E21" s="177"/>
      <c r="F21" s="177">
        <v>0.871</v>
      </c>
      <c r="G21" s="185">
        <f t="shared" ref="G21:G52" si="4">C21*F21/10</f>
        <v>0.12193999999999998</v>
      </c>
      <c r="H21" s="189"/>
      <c r="I21" s="401">
        <f t="shared" si="0"/>
        <v>1.7071599999999996</v>
      </c>
      <c r="J21" s="195" t="s">
        <v>32</v>
      </c>
      <c r="K21" s="146">
        <v>12</v>
      </c>
    </row>
    <row r="22" spans="1:11" ht="10.5" customHeight="1">
      <c r="A22" s="153" t="s">
        <v>700</v>
      </c>
      <c r="B22" s="158"/>
      <c r="C22" s="168">
        <v>1.4</v>
      </c>
      <c r="D22" s="169">
        <f t="shared" si="3"/>
        <v>5.5118110236220472E-2</v>
      </c>
      <c r="E22" s="176"/>
      <c r="F22" s="177">
        <v>0.72899999999999998</v>
      </c>
      <c r="G22" s="185">
        <f t="shared" si="4"/>
        <v>0.10206</v>
      </c>
      <c r="H22" s="176"/>
      <c r="I22" s="401">
        <f t="shared" si="0"/>
        <v>1.4288399999999999</v>
      </c>
      <c r="J22" s="195" t="s">
        <v>32</v>
      </c>
      <c r="K22" s="146">
        <v>13</v>
      </c>
    </row>
    <row r="23" spans="1:11" ht="10.5" customHeight="1">
      <c r="A23" s="153" t="s">
        <v>701</v>
      </c>
      <c r="B23" s="158"/>
      <c r="C23" s="168">
        <v>1.02</v>
      </c>
      <c r="D23" s="169">
        <f t="shared" si="3"/>
        <v>4.0157480314960636E-2</v>
      </c>
      <c r="E23" s="176"/>
      <c r="F23" s="177">
        <v>1.26</v>
      </c>
      <c r="G23" s="185">
        <f t="shared" si="4"/>
        <v>0.12852000000000002</v>
      </c>
      <c r="H23" s="176"/>
      <c r="I23" s="401">
        <f t="shared" si="0"/>
        <v>1.3109040000000001</v>
      </c>
      <c r="J23" s="195" t="s">
        <v>32</v>
      </c>
      <c r="K23" s="146">
        <v>14</v>
      </c>
    </row>
    <row r="24" spans="1:11" ht="10.5" customHeight="1">
      <c r="A24" s="153" t="s">
        <v>702</v>
      </c>
      <c r="B24" s="158">
        <v>20</v>
      </c>
      <c r="C24" s="168">
        <v>1.02</v>
      </c>
      <c r="D24" s="169">
        <f t="shared" si="3"/>
        <v>4.0157480314960636E-2</v>
      </c>
      <c r="E24" s="177"/>
      <c r="F24" s="177">
        <v>1.26</v>
      </c>
      <c r="G24" s="185">
        <f t="shared" si="4"/>
        <v>0.12852000000000002</v>
      </c>
      <c r="H24" s="189"/>
      <c r="I24" s="401">
        <f t="shared" si="0"/>
        <v>1.3109040000000001</v>
      </c>
      <c r="J24" s="195" t="s">
        <v>32</v>
      </c>
      <c r="K24" s="146">
        <v>15</v>
      </c>
    </row>
    <row r="25" spans="1:11" ht="10.5" customHeight="1">
      <c r="A25" s="153" t="s">
        <v>703</v>
      </c>
      <c r="B25" s="158">
        <v>20</v>
      </c>
      <c r="C25" s="168">
        <v>1.44</v>
      </c>
      <c r="D25" s="169">
        <f t="shared" si="3"/>
        <v>5.6692913385826771E-2</v>
      </c>
      <c r="E25" s="177"/>
      <c r="F25" s="177">
        <v>0.79</v>
      </c>
      <c r="G25" s="185">
        <f t="shared" si="4"/>
        <v>0.11376</v>
      </c>
      <c r="H25" s="189"/>
      <c r="I25" s="401">
        <f t="shared" si="0"/>
        <v>1.6381439999999998</v>
      </c>
      <c r="J25" s="195"/>
      <c r="K25" s="146">
        <v>16</v>
      </c>
    </row>
    <row r="26" spans="1:11" ht="10.5" customHeight="1">
      <c r="A26" s="153" t="s">
        <v>704</v>
      </c>
      <c r="B26" s="158">
        <v>25</v>
      </c>
      <c r="C26" s="168">
        <v>1.103</v>
      </c>
      <c r="D26" s="169">
        <f t="shared" si="3"/>
        <v>4.3425196850393699E-2</v>
      </c>
      <c r="E26" s="176">
        <v>-3.2</v>
      </c>
      <c r="F26" s="177">
        <v>0.79100000000000004</v>
      </c>
      <c r="G26" s="185">
        <f t="shared" si="4"/>
        <v>8.72473E-2</v>
      </c>
      <c r="H26" s="189">
        <v>30.2</v>
      </c>
      <c r="I26" s="401">
        <f t="shared" si="0"/>
        <v>0.96233771900000009</v>
      </c>
      <c r="J26" s="195" t="s">
        <v>43</v>
      </c>
      <c r="K26" s="146">
        <v>17</v>
      </c>
    </row>
    <row r="27" spans="1:11" ht="10.5" customHeight="1">
      <c r="A27" s="153" t="s">
        <v>705</v>
      </c>
      <c r="B27" s="158">
        <v>30</v>
      </c>
      <c r="C27" s="168">
        <v>1.24</v>
      </c>
      <c r="D27" s="169">
        <f t="shared" si="3"/>
        <v>4.8818897637795275E-2</v>
      </c>
      <c r="E27" s="176"/>
      <c r="F27" s="177">
        <v>0.81</v>
      </c>
      <c r="G27" s="185">
        <f t="shared" si="4"/>
        <v>0.10044</v>
      </c>
      <c r="H27" s="189">
        <v>74.3</v>
      </c>
      <c r="I27" s="401">
        <f t="shared" si="0"/>
        <v>1.2454559999999999</v>
      </c>
      <c r="J27" s="195" t="s">
        <v>706</v>
      </c>
      <c r="K27" s="146">
        <v>18</v>
      </c>
    </row>
    <row r="28" spans="1:11" ht="10.5" customHeight="1">
      <c r="A28" s="153" t="s">
        <v>707</v>
      </c>
      <c r="B28" s="158">
        <v>25</v>
      </c>
      <c r="C28" s="168">
        <v>1.2070000000000001</v>
      </c>
      <c r="D28" s="169">
        <f t="shared" si="3"/>
        <v>4.7519685039370083E-2</v>
      </c>
      <c r="E28" s="176">
        <v>-4</v>
      </c>
      <c r="F28" s="177">
        <v>0.79</v>
      </c>
      <c r="G28" s="185">
        <f t="shared" si="4"/>
        <v>9.5353000000000007E-2</v>
      </c>
      <c r="H28" s="189">
        <v>48.5</v>
      </c>
      <c r="I28" s="401">
        <f t="shared" si="0"/>
        <v>1.1509107100000002</v>
      </c>
      <c r="J28" s="195" t="s">
        <v>43</v>
      </c>
      <c r="K28" s="146">
        <v>19</v>
      </c>
    </row>
    <row r="29" spans="1:11" ht="10.5" customHeight="1">
      <c r="A29" s="153" t="s">
        <v>708</v>
      </c>
      <c r="B29" s="158" t="s">
        <v>145</v>
      </c>
      <c r="C29" s="168">
        <v>1.45</v>
      </c>
      <c r="D29" s="169">
        <f t="shared" si="3"/>
        <v>5.7086614173228349E-2</v>
      </c>
      <c r="E29" s="176" t="s">
        <v>145</v>
      </c>
      <c r="F29" s="177">
        <v>1.135</v>
      </c>
      <c r="G29" s="185">
        <f t="shared" si="4"/>
        <v>0.164575</v>
      </c>
      <c r="H29" s="189" t="s">
        <v>145</v>
      </c>
      <c r="I29" s="401">
        <f t="shared" si="0"/>
        <v>2.3863374999999998</v>
      </c>
      <c r="J29" s="195" t="s">
        <v>32</v>
      </c>
      <c r="K29" s="146">
        <v>20</v>
      </c>
    </row>
    <row r="30" spans="1:11" ht="10.5" customHeight="1">
      <c r="A30" s="153" t="s">
        <v>709</v>
      </c>
      <c r="B30" s="158">
        <v>20</v>
      </c>
      <c r="C30" s="168">
        <v>1.17</v>
      </c>
      <c r="D30" s="169">
        <f t="shared" si="3"/>
        <v>4.6062992125984255E-2</v>
      </c>
      <c r="E30" s="176" t="s">
        <v>145</v>
      </c>
      <c r="F30" s="177">
        <v>0.78600000000000003</v>
      </c>
      <c r="G30" s="185">
        <f t="shared" si="4"/>
        <v>9.1962000000000002E-2</v>
      </c>
      <c r="H30" s="189" t="s">
        <v>145</v>
      </c>
      <c r="I30" s="401">
        <f t="shared" si="0"/>
        <v>1.0759554</v>
      </c>
      <c r="J30" s="195" t="s">
        <v>706</v>
      </c>
      <c r="K30" s="146">
        <v>21</v>
      </c>
    </row>
    <row r="31" spans="1:11" ht="10.5" customHeight="1">
      <c r="A31" s="153" t="s">
        <v>710</v>
      </c>
      <c r="B31" s="158">
        <v>20</v>
      </c>
      <c r="C31" s="168">
        <v>1.1200000000000001</v>
      </c>
      <c r="D31" s="169">
        <f t="shared" si="3"/>
        <v>4.4094488188976384E-2</v>
      </c>
      <c r="E31" s="176"/>
      <c r="F31" s="177">
        <v>0.79200000000000004</v>
      </c>
      <c r="G31" s="185">
        <f t="shared" si="4"/>
        <v>8.8704000000000019E-2</v>
      </c>
      <c r="H31" s="189"/>
      <c r="I31" s="401">
        <f t="shared" si="0"/>
        <v>0.99348480000000028</v>
      </c>
      <c r="J31" s="195"/>
      <c r="K31" s="146">
        <v>22</v>
      </c>
    </row>
    <row r="32" spans="1:11" ht="10.5" customHeight="1">
      <c r="A32" s="153" t="s">
        <v>711</v>
      </c>
      <c r="B32" s="158">
        <v>30</v>
      </c>
      <c r="C32" s="168">
        <v>1.22</v>
      </c>
      <c r="D32" s="169">
        <f t="shared" si="3"/>
        <v>4.8031496062992125E-2</v>
      </c>
      <c r="E32" s="176"/>
      <c r="F32" s="177">
        <v>0.80400000000000005</v>
      </c>
      <c r="G32" s="185">
        <f t="shared" si="4"/>
        <v>9.8088000000000009E-2</v>
      </c>
      <c r="H32" s="176">
        <v>64.5</v>
      </c>
      <c r="I32" s="401">
        <f t="shared" si="0"/>
        <v>1.1966736</v>
      </c>
      <c r="J32" s="195" t="s">
        <v>32</v>
      </c>
      <c r="K32" s="146">
        <v>23</v>
      </c>
    </row>
    <row r="33" spans="1:11" ht="10.5" customHeight="1">
      <c r="A33" s="153" t="s">
        <v>711</v>
      </c>
      <c r="B33" s="158">
        <v>20</v>
      </c>
      <c r="C33" s="168">
        <v>1.22</v>
      </c>
      <c r="D33" s="169">
        <f t="shared" si="3"/>
        <v>4.8031496062992125E-2</v>
      </c>
      <c r="E33" s="176"/>
      <c r="F33" s="177">
        <v>0.80400000000000005</v>
      </c>
      <c r="G33" s="185">
        <f t="shared" si="4"/>
        <v>9.8088000000000009E-2</v>
      </c>
      <c r="H33" s="189">
        <v>64.5</v>
      </c>
      <c r="I33" s="401">
        <f t="shared" si="0"/>
        <v>1.1966736</v>
      </c>
      <c r="J33" s="195" t="s">
        <v>706</v>
      </c>
      <c r="K33" s="146">
        <v>24</v>
      </c>
    </row>
    <row r="34" spans="1:11" ht="10.5" customHeight="1">
      <c r="A34" s="153" t="s">
        <v>712</v>
      </c>
      <c r="B34" s="158" t="s">
        <v>145</v>
      </c>
      <c r="C34" s="168">
        <v>1.2</v>
      </c>
      <c r="D34" s="169">
        <f t="shared" si="3"/>
        <v>4.7244094488188976E-2</v>
      </c>
      <c r="E34" s="176"/>
      <c r="F34" s="177">
        <v>0.81</v>
      </c>
      <c r="G34" s="185">
        <f t="shared" si="4"/>
        <v>9.7199999999999995E-2</v>
      </c>
      <c r="H34" s="189" t="s">
        <v>145</v>
      </c>
      <c r="I34" s="401">
        <f t="shared" si="0"/>
        <v>1.1663999999999999</v>
      </c>
      <c r="J34" s="195" t="s">
        <v>706</v>
      </c>
      <c r="K34" s="146">
        <v>25</v>
      </c>
    </row>
    <row r="35" spans="1:11" ht="10.5" customHeight="1">
      <c r="A35" s="153" t="s">
        <v>713</v>
      </c>
      <c r="B35" s="158" t="s">
        <v>145</v>
      </c>
      <c r="C35" s="168">
        <v>1.32</v>
      </c>
      <c r="D35" s="169">
        <f t="shared" si="3"/>
        <v>5.196850393700788E-2</v>
      </c>
      <c r="E35" s="176"/>
      <c r="F35" s="177">
        <v>0.86</v>
      </c>
      <c r="G35" s="185">
        <f t="shared" si="4"/>
        <v>0.11352</v>
      </c>
      <c r="H35" s="189"/>
      <c r="I35" s="401">
        <f t="shared" si="0"/>
        <v>1.498464</v>
      </c>
      <c r="J35" s="195" t="s">
        <v>32</v>
      </c>
      <c r="K35" s="146">
        <v>26</v>
      </c>
    </row>
    <row r="36" spans="1:11" ht="10.5" customHeight="1">
      <c r="A36" s="153" t="s">
        <v>714</v>
      </c>
      <c r="B36" s="158">
        <v>20</v>
      </c>
      <c r="C36" s="168">
        <v>1.69</v>
      </c>
      <c r="D36" s="169">
        <f t="shared" si="3"/>
        <v>6.6535433070866137E-2</v>
      </c>
      <c r="E36" s="176"/>
      <c r="F36" s="177">
        <v>1.022</v>
      </c>
      <c r="G36" s="185">
        <f t="shared" si="4"/>
        <v>0.17271799999999998</v>
      </c>
      <c r="H36" s="189"/>
      <c r="I36" s="401">
        <f t="shared" si="0"/>
        <v>2.9189341999999998</v>
      </c>
      <c r="J36" s="195" t="s">
        <v>32</v>
      </c>
      <c r="K36" s="146">
        <v>27</v>
      </c>
    </row>
    <row r="37" spans="1:11" ht="10.5" customHeight="1">
      <c r="A37" s="153" t="s">
        <v>715</v>
      </c>
      <c r="B37" s="158" t="s">
        <v>716</v>
      </c>
      <c r="C37" s="168">
        <v>0.84</v>
      </c>
      <c r="D37" s="169">
        <f t="shared" si="3"/>
        <v>3.3070866141732283E-2</v>
      </c>
      <c r="E37" s="176"/>
      <c r="F37" s="177">
        <v>1.43</v>
      </c>
      <c r="G37" s="185">
        <f t="shared" si="4"/>
        <v>0.12011999999999998</v>
      </c>
      <c r="H37" s="189">
        <v>15.2</v>
      </c>
      <c r="I37" s="401">
        <f t="shared" si="0"/>
        <v>1.0090079999999999</v>
      </c>
      <c r="J37" s="195" t="s">
        <v>57</v>
      </c>
      <c r="K37" s="146">
        <v>28</v>
      </c>
    </row>
    <row r="38" spans="1:11" ht="10.5" customHeight="1">
      <c r="A38" s="153" t="s">
        <v>715</v>
      </c>
      <c r="B38" s="158">
        <v>-186</v>
      </c>
      <c r="C38" s="168">
        <v>0.83699999999999997</v>
      </c>
      <c r="D38" s="169">
        <f t="shared" si="3"/>
        <v>3.2952755905511812E-2</v>
      </c>
      <c r="E38" s="176"/>
      <c r="F38" s="177">
        <v>1.4039999999999999</v>
      </c>
      <c r="G38" s="177">
        <f t="shared" si="4"/>
        <v>0.11751479999999999</v>
      </c>
      <c r="H38" s="189"/>
      <c r="I38" s="401">
        <f t="shared" si="0"/>
        <v>0.98359887599999984</v>
      </c>
      <c r="J38" s="195" t="s">
        <v>39</v>
      </c>
      <c r="K38" s="146">
        <v>29</v>
      </c>
    </row>
    <row r="39" spans="1:11" ht="10.5" customHeight="1">
      <c r="A39" s="153" t="s">
        <v>715</v>
      </c>
      <c r="B39" s="158">
        <v>-189</v>
      </c>
      <c r="C39" s="168">
        <v>0.86299999999999999</v>
      </c>
      <c r="D39" s="169">
        <f t="shared" si="3"/>
        <v>3.3976377952755904E-2</v>
      </c>
      <c r="E39" s="176"/>
      <c r="F39" s="177">
        <v>1.4239999999999999</v>
      </c>
      <c r="G39" s="177">
        <f t="shared" si="4"/>
        <v>0.12289120000000001</v>
      </c>
      <c r="H39" s="189"/>
      <c r="I39" s="401">
        <f t="shared" si="0"/>
        <v>1.060551056</v>
      </c>
      <c r="J39" s="195" t="s">
        <v>39</v>
      </c>
      <c r="K39" s="146">
        <v>30</v>
      </c>
    </row>
    <row r="40" spans="1:11" ht="10.5" customHeight="1">
      <c r="A40" s="153" t="s">
        <v>717</v>
      </c>
      <c r="B40" s="158" t="s">
        <v>718</v>
      </c>
      <c r="C40" s="168">
        <v>0.84</v>
      </c>
      <c r="D40" s="169">
        <f t="shared" si="3"/>
        <v>3.3070866141732283E-2</v>
      </c>
      <c r="E40" s="176"/>
      <c r="F40" s="177">
        <v>1.43</v>
      </c>
      <c r="G40" s="185">
        <f t="shared" si="4"/>
        <v>0.12011999999999998</v>
      </c>
      <c r="H40" s="176">
        <v>15.2</v>
      </c>
      <c r="I40" s="401">
        <f t="shared" si="0"/>
        <v>1.0090079999999999</v>
      </c>
      <c r="J40" s="195" t="s">
        <v>719</v>
      </c>
      <c r="K40" s="146">
        <v>31</v>
      </c>
    </row>
    <row r="41" spans="1:11" ht="10.5" customHeight="1">
      <c r="A41" s="153" t="s">
        <v>720</v>
      </c>
      <c r="B41" s="158">
        <v>20</v>
      </c>
      <c r="C41" s="168">
        <v>1.3</v>
      </c>
      <c r="D41" s="169">
        <f t="shared" si="3"/>
        <v>5.1181102362204731E-2</v>
      </c>
      <c r="E41" s="176"/>
      <c r="F41" s="177">
        <v>0.87</v>
      </c>
      <c r="G41" s="185">
        <f t="shared" si="4"/>
        <v>0.11310000000000001</v>
      </c>
      <c r="H41" s="189"/>
      <c r="I41" s="401">
        <f t="shared" si="0"/>
        <v>1.4703000000000002</v>
      </c>
      <c r="J41" s="195" t="s">
        <v>32</v>
      </c>
      <c r="K41" s="146">
        <v>32</v>
      </c>
    </row>
    <row r="42" spans="1:11" ht="10.5" customHeight="1">
      <c r="A42" s="153" t="s">
        <v>720</v>
      </c>
      <c r="B42" s="158">
        <v>20</v>
      </c>
      <c r="C42" s="168">
        <v>1.33</v>
      </c>
      <c r="D42" s="169">
        <f t="shared" si="3"/>
        <v>5.2362204724409452E-2</v>
      </c>
      <c r="E42" s="176"/>
      <c r="F42" s="177">
        <v>0.878</v>
      </c>
      <c r="G42" s="185">
        <f t="shared" si="4"/>
        <v>0.116774</v>
      </c>
      <c r="H42" s="189"/>
      <c r="I42" s="401">
        <f t="shared" si="0"/>
        <v>1.5530942000000001</v>
      </c>
      <c r="J42" s="195" t="s">
        <v>32</v>
      </c>
      <c r="K42" s="146">
        <v>33</v>
      </c>
    </row>
    <row r="43" spans="1:11" ht="10.5" customHeight="1">
      <c r="A43" s="153" t="s">
        <v>721</v>
      </c>
      <c r="B43" s="158">
        <v>25</v>
      </c>
      <c r="C43" s="168">
        <v>1.2949999999999999</v>
      </c>
      <c r="D43" s="169">
        <f t="shared" si="3"/>
        <v>5.0984251968503938E-2</v>
      </c>
      <c r="E43" s="176">
        <v>-4.6500000000000004</v>
      </c>
      <c r="F43" s="177">
        <v>0.87</v>
      </c>
      <c r="G43" s="185">
        <f t="shared" si="4"/>
        <v>0.11266499999999999</v>
      </c>
      <c r="H43" s="189">
        <v>873</v>
      </c>
      <c r="I43" s="401">
        <f t="shared" si="0"/>
        <v>1.4590117499999997</v>
      </c>
      <c r="J43" s="195" t="s">
        <v>43</v>
      </c>
      <c r="K43" s="146">
        <v>34</v>
      </c>
    </row>
    <row r="44" spans="1:11" ht="10.5" customHeight="1">
      <c r="A44" s="153" t="s">
        <v>722</v>
      </c>
      <c r="B44" s="158">
        <v>20</v>
      </c>
      <c r="C44" s="168">
        <v>1.33</v>
      </c>
      <c r="D44" s="169">
        <f t="shared" si="3"/>
        <v>5.2362204724409452E-2</v>
      </c>
      <c r="E44" s="176"/>
      <c r="F44" s="177">
        <v>0.878</v>
      </c>
      <c r="G44" s="185">
        <f t="shared" si="4"/>
        <v>0.116774</v>
      </c>
      <c r="H44" s="189"/>
      <c r="I44" s="401">
        <f t="shared" si="0"/>
        <v>1.5530942000000001</v>
      </c>
      <c r="J44" s="195" t="s">
        <v>32</v>
      </c>
      <c r="K44" s="146">
        <v>35</v>
      </c>
    </row>
    <row r="45" spans="1:11" ht="10.5" customHeight="1">
      <c r="A45" s="153" t="s">
        <v>723</v>
      </c>
      <c r="B45" s="158">
        <v>20</v>
      </c>
      <c r="C45" s="168">
        <v>1.34</v>
      </c>
      <c r="D45" s="169">
        <f t="shared" si="3"/>
        <v>5.275590551181103E-2</v>
      </c>
      <c r="E45" s="176"/>
      <c r="F45" s="177">
        <v>0.86799999999999999</v>
      </c>
      <c r="G45" s="185">
        <f t="shared" si="4"/>
        <v>0.11631200000000001</v>
      </c>
      <c r="H45" s="189"/>
      <c r="I45" s="401">
        <f t="shared" si="0"/>
        <v>1.5585808000000003</v>
      </c>
      <c r="J45" s="195" t="s">
        <v>32</v>
      </c>
      <c r="K45" s="146">
        <v>36</v>
      </c>
    </row>
    <row r="46" spans="1:11" ht="10.5" customHeight="1">
      <c r="A46" s="153" t="s">
        <v>724</v>
      </c>
      <c r="B46" s="158">
        <v>22</v>
      </c>
      <c r="C46" s="168">
        <v>1.167</v>
      </c>
      <c r="D46" s="169">
        <f t="shared" si="3"/>
        <v>4.5944881889763783E-2</v>
      </c>
      <c r="E46" s="176"/>
      <c r="F46" s="177">
        <v>1.522</v>
      </c>
      <c r="G46" s="185">
        <f t="shared" si="4"/>
        <v>0.17761740000000001</v>
      </c>
      <c r="H46" s="177">
        <v>1.163</v>
      </c>
      <c r="I46" s="401">
        <f t="shared" si="0"/>
        <v>2.0727950580000001</v>
      </c>
      <c r="J46" s="195"/>
      <c r="K46" s="146">
        <v>37</v>
      </c>
    </row>
    <row r="47" spans="1:11" ht="10.5" customHeight="1">
      <c r="A47" s="153" t="s">
        <v>725</v>
      </c>
      <c r="B47" s="158">
        <v>20</v>
      </c>
      <c r="C47" s="168">
        <v>0.92</v>
      </c>
      <c r="D47" s="169">
        <f t="shared" si="3"/>
        <v>3.6220472440944888E-2</v>
      </c>
      <c r="E47" s="176"/>
      <c r="F47" s="177">
        <v>2.89</v>
      </c>
      <c r="G47" s="185">
        <f t="shared" si="4"/>
        <v>0.26588000000000001</v>
      </c>
      <c r="H47" s="189"/>
      <c r="I47" s="401">
        <f t="shared" si="0"/>
        <v>2.4460960000000003</v>
      </c>
      <c r="J47" s="195" t="s">
        <v>32</v>
      </c>
      <c r="K47" s="146">
        <v>38</v>
      </c>
    </row>
    <row r="48" spans="1:11" ht="10.5" customHeight="1">
      <c r="A48" s="153" t="s">
        <v>726</v>
      </c>
      <c r="B48" s="158">
        <v>20</v>
      </c>
      <c r="C48" s="168">
        <v>1.48</v>
      </c>
      <c r="D48" s="169">
        <f t="shared" si="3"/>
        <v>5.826771653543307E-2</v>
      </c>
      <c r="E48" s="176"/>
      <c r="F48" s="177">
        <v>1.0189999999999999</v>
      </c>
      <c r="G48" s="185">
        <f t="shared" si="4"/>
        <v>0.150812</v>
      </c>
      <c r="H48" s="189"/>
      <c r="I48" s="401">
        <f t="shared" si="0"/>
        <v>2.2320175999999998</v>
      </c>
      <c r="J48" s="195" t="s">
        <v>32</v>
      </c>
      <c r="K48" s="146">
        <v>39</v>
      </c>
    </row>
    <row r="49" spans="1:11" ht="10.5" customHeight="1">
      <c r="A49" s="153" t="s">
        <v>727</v>
      </c>
      <c r="B49" s="158">
        <v>20</v>
      </c>
      <c r="C49" s="168">
        <v>1.17</v>
      </c>
      <c r="D49" s="169">
        <f t="shared" si="3"/>
        <v>4.6062992125984255E-2</v>
      </c>
      <c r="E49" s="176"/>
      <c r="F49" s="177">
        <v>0.877</v>
      </c>
      <c r="G49" s="185">
        <f t="shared" si="4"/>
        <v>0.10260899999999999</v>
      </c>
      <c r="H49" s="189"/>
      <c r="I49" s="401">
        <f t="shared" si="0"/>
        <v>1.2005252999999998</v>
      </c>
      <c r="J49" s="195" t="s">
        <v>32</v>
      </c>
      <c r="K49" s="146">
        <v>40</v>
      </c>
    </row>
    <row r="50" spans="1:11" ht="10.5" customHeight="1">
      <c r="A50" s="153" t="s">
        <v>728</v>
      </c>
      <c r="B50" s="158">
        <v>20</v>
      </c>
      <c r="C50" s="168">
        <v>1.46</v>
      </c>
      <c r="D50" s="169">
        <f t="shared" si="3"/>
        <v>5.748031496062992E-2</v>
      </c>
      <c r="E50" s="176"/>
      <c r="F50" s="177">
        <v>0.98799999999999999</v>
      </c>
      <c r="G50" s="185">
        <f t="shared" si="4"/>
        <v>0.14424799999999999</v>
      </c>
      <c r="H50" s="189"/>
      <c r="I50" s="401">
        <f t="shared" si="0"/>
        <v>2.1060208</v>
      </c>
      <c r="J50" s="195" t="s">
        <v>32</v>
      </c>
      <c r="K50" s="146">
        <v>41</v>
      </c>
    </row>
    <row r="51" spans="1:11" ht="10.5" customHeight="1">
      <c r="A51" s="153" t="s">
        <v>729</v>
      </c>
      <c r="B51" s="158">
        <v>20</v>
      </c>
      <c r="C51" s="168">
        <v>1.1599999999999999</v>
      </c>
      <c r="D51" s="169">
        <f t="shared" si="3"/>
        <v>4.5669291338582677E-2</v>
      </c>
      <c r="E51" s="176"/>
      <c r="F51" s="177"/>
      <c r="G51" s="185">
        <f t="shared" si="4"/>
        <v>0</v>
      </c>
      <c r="H51" s="189"/>
      <c r="I51" s="401">
        <f t="shared" si="0"/>
        <v>0</v>
      </c>
      <c r="J51" s="195" t="s">
        <v>32</v>
      </c>
      <c r="K51" s="146">
        <v>42</v>
      </c>
    </row>
    <row r="52" spans="1:11" ht="10.5" customHeight="1">
      <c r="A52" s="153" t="s">
        <v>730</v>
      </c>
      <c r="B52" s="158">
        <v>20</v>
      </c>
      <c r="C52" s="168">
        <v>1.149</v>
      </c>
      <c r="D52" s="169">
        <f t="shared" si="3"/>
        <v>4.5236220472440948E-2</v>
      </c>
      <c r="E52" s="176"/>
      <c r="F52" s="177">
        <v>1.26</v>
      </c>
      <c r="G52" s="185">
        <f t="shared" si="4"/>
        <v>0.14477400000000001</v>
      </c>
      <c r="H52" s="189"/>
      <c r="I52" s="401">
        <f t="shared" si="0"/>
        <v>1.66345326</v>
      </c>
      <c r="J52" s="195" t="s">
        <v>43</v>
      </c>
      <c r="K52" s="146">
        <v>43</v>
      </c>
    </row>
    <row r="53" spans="1:11" ht="10.5" customHeight="1">
      <c r="A53" s="153" t="s">
        <v>731</v>
      </c>
      <c r="B53" s="158">
        <v>25</v>
      </c>
      <c r="C53" s="168">
        <v>1.31</v>
      </c>
      <c r="D53" s="169">
        <f t="shared" ref="D53:D86" si="5">C53/25.4</f>
        <v>5.1574803149606302E-2</v>
      </c>
      <c r="E53" s="176"/>
      <c r="F53" s="177">
        <v>1.2210000000000001</v>
      </c>
      <c r="G53" s="185">
        <f t="shared" ref="G53:G86" si="6">C53*F53/10</f>
        <v>0.15995100000000001</v>
      </c>
      <c r="H53" s="189">
        <v>10.1</v>
      </c>
      <c r="I53" s="401">
        <f t="shared" si="0"/>
        <v>2.0953581000000003</v>
      </c>
      <c r="J53" s="195" t="s">
        <v>706</v>
      </c>
      <c r="K53" s="146">
        <v>44</v>
      </c>
    </row>
    <row r="54" spans="1:11" ht="10.5" customHeight="1">
      <c r="A54" s="153" t="s">
        <v>732</v>
      </c>
      <c r="B54" s="158">
        <v>25</v>
      </c>
      <c r="C54" s="168">
        <v>0.92600000000000005</v>
      </c>
      <c r="D54" s="169">
        <f t="shared" si="5"/>
        <v>3.6456692913385831E-2</v>
      </c>
      <c r="E54" s="176">
        <v>-2.7</v>
      </c>
      <c r="F54" s="177">
        <v>1.5940000000000001</v>
      </c>
      <c r="G54" s="185">
        <f t="shared" si="6"/>
        <v>0.14760440000000002</v>
      </c>
      <c r="H54" s="189">
        <v>538</v>
      </c>
      <c r="I54" s="401">
        <f t="shared" si="0"/>
        <v>1.3668167440000001</v>
      </c>
      <c r="J54" s="195" t="s">
        <v>43</v>
      </c>
      <c r="K54" s="146">
        <v>45</v>
      </c>
    </row>
    <row r="55" spans="1:11" ht="10.5" customHeight="1">
      <c r="A55" s="153" t="s">
        <v>733</v>
      </c>
      <c r="B55" s="158">
        <v>20</v>
      </c>
      <c r="C55" s="168">
        <v>1.48</v>
      </c>
      <c r="D55" s="169">
        <f t="shared" si="5"/>
        <v>5.826771653543307E-2</v>
      </c>
      <c r="E55" s="176"/>
      <c r="F55" s="177">
        <v>0.96899999999999997</v>
      </c>
      <c r="G55" s="185">
        <f t="shared" si="6"/>
        <v>0.14341199999999998</v>
      </c>
      <c r="H55" s="189"/>
      <c r="I55" s="401">
        <f t="shared" si="0"/>
        <v>2.1224975999999995</v>
      </c>
      <c r="J55" s="195" t="s">
        <v>32</v>
      </c>
      <c r="K55" s="146">
        <v>46</v>
      </c>
    </row>
    <row r="56" spans="1:11" ht="10.5" customHeight="1">
      <c r="A56" s="153" t="s">
        <v>734</v>
      </c>
      <c r="B56" s="158">
        <v>25</v>
      </c>
      <c r="C56" s="168">
        <v>1.4770000000000001</v>
      </c>
      <c r="D56" s="169">
        <f t="shared" si="5"/>
        <v>5.8149606299212606E-2</v>
      </c>
      <c r="E56" s="176">
        <v>-3.6</v>
      </c>
      <c r="F56" s="177">
        <v>0.96899999999999997</v>
      </c>
      <c r="G56" s="185">
        <f t="shared" si="6"/>
        <v>0.14312130000000001</v>
      </c>
      <c r="H56" s="190">
        <v>10100</v>
      </c>
      <c r="I56" s="401">
        <f t="shared" si="0"/>
        <v>2.1139016010000002</v>
      </c>
      <c r="J56" s="195" t="s">
        <v>735</v>
      </c>
      <c r="K56" s="146">
        <v>47</v>
      </c>
    </row>
    <row r="57" spans="1:11" ht="10.5" customHeight="1">
      <c r="A57" s="153" t="s">
        <v>736</v>
      </c>
      <c r="B57" s="158">
        <v>28.5</v>
      </c>
      <c r="C57" s="168">
        <v>0.96699999999999997</v>
      </c>
      <c r="D57" s="169">
        <f t="shared" si="5"/>
        <v>3.8070866141732287E-2</v>
      </c>
      <c r="E57" s="176"/>
      <c r="F57" s="177">
        <v>1.88</v>
      </c>
      <c r="G57" s="185">
        <f t="shared" si="6"/>
        <v>0.18179599999999999</v>
      </c>
      <c r="H57" s="176"/>
      <c r="I57" s="401">
        <f t="shared" si="0"/>
        <v>1.7579673199999997</v>
      </c>
      <c r="J57" s="195" t="s">
        <v>32</v>
      </c>
      <c r="K57" s="146">
        <v>48</v>
      </c>
    </row>
    <row r="58" spans="1:11" ht="10.5" customHeight="1">
      <c r="A58" s="153" t="s">
        <v>737</v>
      </c>
      <c r="B58" s="158">
        <v>22</v>
      </c>
      <c r="C58" s="168">
        <v>1.304</v>
      </c>
      <c r="D58" s="169">
        <f t="shared" si="5"/>
        <v>5.1338582677165359E-2</v>
      </c>
      <c r="E58" s="176"/>
      <c r="F58" s="177">
        <v>1.1060000000000001</v>
      </c>
      <c r="G58" s="185">
        <f t="shared" si="6"/>
        <v>0.14422240000000003</v>
      </c>
      <c r="H58" s="176">
        <v>167</v>
      </c>
      <c r="I58" s="401">
        <f t="shared" si="0"/>
        <v>1.8806600960000004</v>
      </c>
      <c r="J58" s="195" t="s">
        <v>697</v>
      </c>
      <c r="K58" s="146">
        <v>49</v>
      </c>
    </row>
    <row r="59" spans="1:11" ht="10.5" customHeight="1">
      <c r="A59" s="153" t="s">
        <v>737</v>
      </c>
      <c r="B59" s="158">
        <v>20</v>
      </c>
      <c r="C59" s="168">
        <v>1.3</v>
      </c>
      <c r="D59" s="169">
        <f t="shared" si="5"/>
        <v>5.1181102362204731E-2</v>
      </c>
      <c r="E59" s="176"/>
      <c r="F59" s="177">
        <v>1.1000000000000001</v>
      </c>
      <c r="G59" s="185">
        <f t="shared" si="6"/>
        <v>0.14300000000000002</v>
      </c>
      <c r="H59" s="190"/>
      <c r="I59" s="401">
        <f t="shared" si="0"/>
        <v>1.8590000000000002</v>
      </c>
      <c r="J59" s="195" t="s">
        <v>32</v>
      </c>
      <c r="K59" s="146">
        <v>50</v>
      </c>
    </row>
    <row r="60" spans="1:11" ht="10.5" customHeight="1">
      <c r="A60" s="153" t="s">
        <v>738</v>
      </c>
      <c r="B60" s="158">
        <v>25</v>
      </c>
      <c r="C60" s="168">
        <v>0.98699999999999999</v>
      </c>
      <c r="D60" s="169">
        <f t="shared" si="5"/>
        <v>3.8858267716535437E-2</v>
      </c>
      <c r="E60" s="176">
        <v>-3.4</v>
      </c>
      <c r="F60" s="177">
        <v>1.49</v>
      </c>
      <c r="G60" s="185">
        <f t="shared" si="6"/>
        <v>0.147063</v>
      </c>
      <c r="H60" s="189"/>
      <c r="I60" s="401">
        <f t="shared" si="0"/>
        <v>1.45151181</v>
      </c>
      <c r="J60" s="195" t="s">
        <v>43</v>
      </c>
      <c r="K60" s="146">
        <v>51</v>
      </c>
    </row>
    <row r="61" spans="1:11" ht="10.5" customHeight="1">
      <c r="A61" s="153" t="s">
        <v>739</v>
      </c>
      <c r="B61" s="158">
        <v>20</v>
      </c>
      <c r="C61" s="168">
        <v>1.45</v>
      </c>
      <c r="D61" s="169">
        <f t="shared" si="5"/>
        <v>5.7086614173228349E-2</v>
      </c>
      <c r="E61" s="176"/>
      <c r="F61" s="177">
        <v>0.96199999999999997</v>
      </c>
      <c r="G61" s="185">
        <f t="shared" si="6"/>
        <v>0.13948999999999998</v>
      </c>
      <c r="H61" s="189"/>
      <c r="I61" s="401">
        <f t="shared" si="0"/>
        <v>2.0226049999999995</v>
      </c>
      <c r="J61" s="195" t="s">
        <v>32</v>
      </c>
      <c r="K61" s="146">
        <v>52</v>
      </c>
    </row>
    <row r="62" spans="1:11" ht="10.5" customHeight="1">
      <c r="A62" s="153" t="s">
        <v>740</v>
      </c>
      <c r="B62" s="158">
        <v>20</v>
      </c>
      <c r="C62" s="168">
        <v>1.42</v>
      </c>
      <c r="D62" s="169">
        <f t="shared" si="5"/>
        <v>5.5905511811023621E-2</v>
      </c>
      <c r="E62" s="176"/>
      <c r="F62" s="177">
        <v>0.94799999999999995</v>
      </c>
      <c r="G62" s="185">
        <f t="shared" si="6"/>
        <v>0.13461599999999999</v>
      </c>
      <c r="H62" s="189"/>
      <c r="I62" s="401">
        <f t="shared" si="0"/>
        <v>1.9115471999999996</v>
      </c>
      <c r="J62" s="195" t="s">
        <v>32</v>
      </c>
      <c r="K62" s="146">
        <v>53</v>
      </c>
    </row>
    <row r="63" spans="1:11" ht="10.5" customHeight="1">
      <c r="A63" s="153" t="s">
        <v>741</v>
      </c>
      <c r="B63" s="158">
        <v>20</v>
      </c>
      <c r="C63" s="168">
        <v>1.32</v>
      </c>
      <c r="D63" s="169">
        <f t="shared" si="5"/>
        <v>5.196850393700788E-2</v>
      </c>
      <c r="E63" s="176"/>
      <c r="F63" s="177">
        <v>0.94</v>
      </c>
      <c r="G63" s="185">
        <f t="shared" si="6"/>
        <v>0.12408</v>
      </c>
      <c r="H63" s="189"/>
      <c r="I63" s="401">
        <f t="shared" si="0"/>
        <v>1.637856</v>
      </c>
      <c r="J63" s="195" t="s">
        <v>32</v>
      </c>
      <c r="K63" s="146">
        <v>54</v>
      </c>
    </row>
    <row r="64" spans="1:11" ht="10.5" customHeight="1">
      <c r="A64" s="153" t="s">
        <v>742</v>
      </c>
      <c r="B64" s="158">
        <v>20</v>
      </c>
      <c r="C64" s="168">
        <v>1.24</v>
      </c>
      <c r="D64" s="169">
        <f t="shared" si="5"/>
        <v>4.8818897637795275E-2</v>
      </c>
      <c r="E64" s="176"/>
      <c r="F64" s="177">
        <v>0.99</v>
      </c>
      <c r="G64" s="185">
        <f t="shared" si="6"/>
        <v>0.12276000000000001</v>
      </c>
      <c r="H64" s="189"/>
      <c r="I64" s="401">
        <f t="shared" si="0"/>
        <v>1.522224</v>
      </c>
      <c r="J64" s="195" t="s">
        <v>32</v>
      </c>
      <c r="K64" s="146">
        <v>55</v>
      </c>
    </row>
    <row r="65" spans="1:11" ht="10.5" customHeight="1">
      <c r="A65" s="153" t="s">
        <v>743</v>
      </c>
      <c r="B65" s="158">
        <v>20</v>
      </c>
      <c r="C65" s="168">
        <v>1.22</v>
      </c>
      <c r="D65" s="169">
        <f t="shared" si="5"/>
        <v>4.8031496062992125E-2</v>
      </c>
      <c r="E65" s="176"/>
      <c r="F65" s="177">
        <v>1.1399999999999999</v>
      </c>
      <c r="G65" s="185">
        <f t="shared" si="6"/>
        <v>0.13907999999999998</v>
      </c>
      <c r="H65" s="189"/>
      <c r="I65" s="401">
        <f t="shared" si="0"/>
        <v>1.6967759999999998</v>
      </c>
      <c r="J65" s="195" t="s">
        <v>32</v>
      </c>
      <c r="K65" s="146">
        <v>56</v>
      </c>
    </row>
    <row r="66" spans="1:11" ht="10.5" customHeight="1">
      <c r="A66" s="153" t="s">
        <v>744</v>
      </c>
      <c r="B66" s="158">
        <v>20</v>
      </c>
      <c r="C66" s="168">
        <v>1.25</v>
      </c>
      <c r="D66" s="169">
        <f t="shared" si="5"/>
        <v>4.9212598425196853E-2</v>
      </c>
      <c r="E66" s="176"/>
      <c r="F66" s="177"/>
      <c r="G66" s="185">
        <f t="shared" si="6"/>
        <v>0</v>
      </c>
      <c r="H66" s="189"/>
      <c r="I66" s="401">
        <f t="shared" si="0"/>
        <v>0</v>
      </c>
      <c r="J66" s="195" t="s">
        <v>32</v>
      </c>
      <c r="K66" s="146">
        <v>57</v>
      </c>
    </row>
    <row r="67" spans="1:11" ht="10.5" customHeight="1">
      <c r="A67" s="153" t="s">
        <v>745</v>
      </c>
      <c r="B67" s="158">
        <v>20</v>
      </c>
      <c r="C67" s="168">
        <v>1.31</v>
      </c>
      <c r="D67" s="169">
        <f t="shared" si="5"/>
        <v>5.1574803149606302E-2</v>
      </c>
      <c r="E67" s="176"/>
      <c r="F67" s="177">
        <v>0.81299999999999994</v>
      </c>
      <c r="G67" s="185">
        <f t="shared" si="6"/>
        <v>0.10650299999999999</v>
      </c>
      <c r="H67" s="189"/>
      <c r="I67" s="401">
        <f t="shared" si="0"/>
        <v>1.3951893</v>
      </c>
      <c r="J67" s="195" t="s">
        <v>32</v>
      </c>
      <c r="K67" s="146">
        <v>58</v>
      </c>
    </row>
    <row r="68" spans="1:11" ht="10.5" customHeight="1">
      <c r="A68" s="153" t="s">
        <v>746</v>
      </c>
      <c r="B68" s="158">
        <v>20</v>
      </c>
      <c r="C68" s="168">
        <v>1.58</v>
      </c>
      <c r="D68" s="169">
        <f t="shared" si="5"/>
        <v>6.2204724409448825E-2</v>
      </c>
      <c r="E68" s="176"/>
      <c r="F68" s="177">
        <v>1.1160000000000001</v>
      </c>
      <c r="G68" s="185">
        <f t="shared" si="6"/>
        <v>0.17632800000000001</v>
      </c>
      <c r="H68" s="189"/>
      <c r="I68" s="401">
        <f t="shared" si="0"/>
        <v>2.7859824000000004</v>
      </c>
      <c r="J68" s="195" t="s">
        <v>32</v>
      </c>
      <c r="K68" s="146">
        <v>59</v>
      </c>
    </row>
    <row r="69" spans="1:11" ht="10.5" customHeight="1">
      <c r="A69" s="153" t="s">
        <v>747</v>
      </c>
      <c r="B69" s="158">
        <v>20</v>
      </c>
      <c r="C69" s="168">
        <v>1.46</v>
      </c>
      <c r="D69" s="169">
        <f t="shared" si="5"/>
        <v>5.748031496062992E-2</v>
      </c>
      <c r="E69" s="176"/>
      <c r="F69" s="177">
        <v>1.2</v>
      </c>
      <c r="G69" s="185">
        <f t="shared" si="6"/>
        <v>0.17519999999999999</v>
      </c>
      <c r="H69" s="189"/>
      <c r="I69" s="401">
        <f t="shared" si="0"/>
        <v>2.5579199999999997</v>
      </c>
      <c r="J69" s="195" t="s">
        <v>32</v>
      </c>
      <c r="K69" s="146">
        <v>60</v>
      </c>
    </row>
    <row r="70" spans="1:11" ht="10.5" customHeight="1">
      <c r="A70" s="153" t="s">
        <v>748</v>
      </c>
      <c r="B70" s="158">
        <v>20</v>
      </c>
      <c r="C70" s="168">
        <v>1.38</v>
      </c>
      <c r="D70" s="169">
        <f t="shared" si="5"/>
        <v>5.4330708661417322E-2</v>
      </c>
      <c r="E70" s="176"/>
      <c r="F70" s="177">
        <v>1.0329999999999999</v>
      </c>
      <c r="G70" s="185">
        <f t="shared" si="6"/>
        <v>0.14255399999999999</v>
      </c>
      <c r="H70" s="189"/>
      <c r="I70" s="401">
        <f t="shared" si="0"/>
        <v>1.9672451999999996</v>
      </c>
      <c r="J70" s="195" t="s">
        <v>32</v>
      </c>
      <c r="K70" s="146">
        <v>61</v>
      </c>
    </row>
    <row r="71" spans="1:11" ht="10.5" customHeight="1">
      <c r="A71" s="153" t="s">
        <v>749</v>
      </c>
      <c r="B71" s="158">
        <v>20</v>
      </c>
      <c r="C71" s="168">
        <v>1.5</v>
      </c>
      <c r="D71" s="169">
        <f t="shared" si="5"/>
        <v>5.9055118110236227E-2</v>
      </c>
      <c r="E71" s="176"/>
      <c r="F71" s="177"/>
      <c r="G71" s="185">
        <f>C71*F71/10</f>
        <v>0</v>
      </c>
      <c r="H71" s="189"/>
      <c r="I71" s="401">
        <f>F71*C71*C71</f>
        <v>0</v>
      </c>
      <c r="J71" s="195" t="s">
        <v>32</v>
      </c>
      <c r="K71" s="146">
        <v>62</v>
      </c>
    </row>
    <row r="72" spans="1:11" ht="10.5" customHeight="1">
      <c r="A72" s="153" t="s">
        <v>984</v>
      </c>
      <c r="B72" s="158"/>
      <c r="C72" s="168">
        <v>1.32</v>
      </c>
      <c r="D72" s="169">
        <f t="shared" si="5"/>
        <v>5.196850393700788E-2</v>
      </c>
      <c r="E72" s="176"/>
      <c r="F72" s="177">
        <v>0.94</v>
      </c>
      <c r="G72" s="185">
        <f t="shared" si="6"/>
        <v>0.12408</v>
      </c>
      <c r="H72" s="189"/>
      <c r="I72" s="401">
        <f t="shared" si="0"/>
        <v>1.637856</v>
      </c>
      <c r="J72" s="195" t="s">
        <v>972</v>
      </c>
      <c r="K72" s="146">
        <v>62</v>
      </c>
    </row>
    <row r="73" spans="1:11" ht="10.5" customHeight="1">
      <c r="A73" s="153" t="s">
        <v>750</v>
      </c>
      <c r="B73" s="158">
        <v>25</v>
      </c>
      <c r="C73" s="168">
        <v>1.2070000000000001</v>
      </c>
      <c r="D73" s="169">
        <f t="shared" si="5"/>
        <v>4.7519685039370083E-2</v>
      </c>
      <c r="E73" s="176">
        <v>-4</v>
      </c>
      <c r="F73" s="177">
        <v>0.79</v>
      </c>
      <c r="G73" s="185">
        <f t="shared" si="6"/>
        <v>9.5353000000000007E-2</v>
      </c>
      <c r="H73" s="189">
        <v>48.5</v>
      </c>
      <c r="I73" s="401">
        <f t="shared" si="0"/>
        <v>1.1509107100000002</v>
      </c>
      <c r="J73" s="195" t="s">
        <v>43</v>
      </c>
      <c r="K73" s="146">
        <v>63</v>
      </c>
    </row>
    <row r="74" spans="1:11" ht="10.5" customHeight="1">
      <c r="A74" s="153" t="s">
        <v>751</v>
      </c>
      <c r="B74" s="158">
        <v>25</v>
      </c>
      <c r="C74" s="168">
        <v>1.724</v>
      </c>
      <c r="D74" s="169">
        <f t="shared" si="5"/>
        <v>6.7874015748031494E-2</v>
      </c>
      <c r="E74" s="176">
        <v>-3.4</v>
      </c>
      <c r="F74" s="177">
        <v>1.018</v>
      </c>
      <c r="G74" s="185">
        <f t="shared" si="6"/>
        <v>0.1755032</v>
      </c>
      <c r="H74" s="189"/>
      <c r="I74" s="401">
        <f t="shared" si="0"/>
        <v>3.0256751679999998</v>
      </c>
      <c r="J74" s="195" t="s">
        <v>43</v>
      </c>
      <c r="K74" s="146">
        <v>64</v>
      </c>
    </row>
    <row r="75" spans="1:11" ht="10.5" customHeight="1">
      <c r="A75" s="153" t="s">
        <v>752</v>
      </c>
      <c r="B75" s="158">
        <v>25</v>
      </c>
      <c r="C75" s="168">
        <v>1.6579999999999999</v>
      </c>
      <c r="D75" s="169">
        <f t="shared" si="5"/>
        <v>6.5275590551181109E-2</v>
      </c>
      <c r="E75" s="176">
        <v>-2.1</v>
      </c>
      <c r="F75" s="177">
        <v>1.113</v>
      </c>
      <c r="G75" s="185">
        <f t="shared" si="6"/>
        <v>0.18453539999999999</v>
      </c>
      <c r="H75" s="189">
        <v>120</v>
      </c>
      <c r="I75" s="401">
        <f t="shared" si="0"/>
        <v>3.0595969319999998</v>
      </c>
      <c r="J75" s="195" t="s">
        <v>57</v>
      </c>
      <c r="K75" s="146">
        <v>65</v>
      </c>
    </row>
    <row r="76" spans="1:11" ht="10.5" customHeight="1">
      <c r="A76" s="153" t="s">
        <v>985</v>
      </c>
      <c r="B76" s="158"/>
      <c r="C76" s="168">
        <v>1.99</v>
      </c>
      <c r="D76" s="169">
        <f t="shared" si="5"/>
        <v>7.8346456692913388E-2</v>
      </c>
      <c r="E76" s="176">
        <v>4</v>
      </c>
      <c r="F76" s="177">
        <v>0.9</v>
      </c>
      <c r="G76" s="185">
        <f>C76*F76/10</f>
        <v>0.17909999999999998</v>
      </c>
      <c r="H76" s="189"/>
      <c r="I76" s="401">
        <f>F76*C76*C76</f>
        <v>3.5640899999999998</v>
      </c>
      <c r="J76" s="195" t="s">
        <v>972</v>
      </c>
      <c r="K76" s="146">
        <v>66</v>
      </c>
    </row>
    <row r="77" spans="1:11" ht="10.5" customHeight="1">
      <c r="A77" s="153" t="s">
        <v>753</v>
      </c>
      <c r="B77" s="158">
        <v>25</v>
      </c>
      <c r="C77" s="168">
        <v>0.98499999999999999</v>
      </c>
      <c r="D77" s="169">
        <f t="shared" si="5"/>
        <v>3.8779527559055123E-2</v>
      </c>
      <c r="E77" s="176">
        <v>-4.87</v>
      </c>
      <c r="F77" s="177">
        <v>0.71299999999999997</v>
      </c>
      <c r="G77" s="185">
        <f t="shared" si="6"/>
        <v>7.0230500000000001E-2</v>
      </c>
      <c r="H77" s="189"/>
      <c r="I77" s="401">
        <f t="shared" ref="I77:I140" si="7">F77*C77*C77</f>
        <v>0.69177042499999997</v>
      </c>
      <c r="J77" s="195" t="s">
        <v>43</v>
      </c>
      <c r="K77" s="146">
        <v>66</v>
      </c>
    </row>
    <row r="78" spans="1:11" ht="10.5" customHeight="1">
      <c r="A78" s="153" t="s">
        <v>754</v>
      </c>
      <c r="B78" s="158">
        <v>25</v>
      </c>
      <c r="C78" s="168">
        <v>1.6579999999999999</v>
      </c>
      <c r="D78" s="169">
        <f t="shared" si="5"/>
        <v>6.5275590551181109E-2</v>
      </c>
      <c r="E78" s="176">
        <v>-2.1</v>
      </c>
      <c r="F78" s="177">
        <v>1.113</v>
      </c>
      <c r="G78" s="185">
        <f t="shared" si="6"/>
        <v>0.18453539999999999</v>
      </c>
      <c r="H78" s="189">
        <v>120</v>
      </c>
      <c r="I78" s="401">
        <f t="shared" si="7"/>
        <v>3.0595969319999998</v>
      </c>
      <c r="J78" s="195" t="s">
        <v>43</v>
      </c>
      <c r="K78" s="146">
        <v>67</v>
      </c>
    </row>
    <row r="79" spans="1:11" ht="10.5" customHeight="1">
      <c r="A79" s="153" t="s">
        <v>755</v>
      </c>
      <c r="B79" s="158">
        <v>20</v>
      </c>
      <c r="C79" s="168">
        <v>1.59</v>
      </c>
      <c r="D79" s="169">
        <f t="shared" si="5"/>
        <v>6.2598425196850396E-2</v>
      </c>
      <c r="E79" s="176"/>
      <c r="F79" s="177">
        <v>1.1080000000000001</v>
      </c>
      <c r="G79" s="185">
        <f t="shared" si="6"/>
        <v>0.17617200000000002</v>
      </c>
      <c r="H79" s="189"/>
      <c r="I79" s="401">
        <f t="shared" si="7"/>
        <v>2.8011348000000003</v>
      </c>
      <c r="J79" s="195" t="s">
        <v>706</v>
      </c>
      <c r="K79" s="146">
        <v>68</v>
      </c>
    </row>
    <row r="80" spans="1:11" ht="10.5" customHeight="1">
      <c r="A80" s="153" t="s">
        <v>756</v>
      </c>
      <c r="B80" s="158">
        <v>20</v>
      </c>
      <c r="C80" s="168">
        <v>0.76</v>
      </c>
      <c r="D80" s="169">
        <f t="shared" si="5"/>
        <v>2.9921259842519688E-2</v>
      </c>
      <c r="E80" s="176"/>
      <c r="F80" s="177"/>
      <c r="G80" s="185">
        <f t="shared" si="6"/>
        <v>0</v>
      </c>
      <c r="H80" s="189"/>
      <c r="I80" s="401">
        <f t="shared" si="7"/>
        <v>0</v>
      </c>
      <c r="J80" s="195" t="s">
        <v>32</v>
      </c>
      <c r="K80" s="146">
        <v>69</v>
      </c>
    </row>
    <row r="81" spans="1:11" ht="10.5" customHeight="1">
      <c r="A81" s="153" t="s">
        <v>757</v>
      </c>
      <c r="B81" s="158" t="s">
        <v>145</v>
      </c>
      <c r="C81" s="168">
        <v>0.57499999999999996</v>
      </c>
      <c r="D81" s="169">
        <f t="shared" si="5"/>
        <v>2.2637795275590549E-2</v>
      </c>
      <c r="E81" s="176" t="s">
        <v>145</v>
      </c>
      <c r="F81" s="177">
        <v>1.76</v>
      </c>
      <c r="G81" s="185">
        <f t="shared" si="6"/>
        <v>0.1012</v>
      </c>
      <c r="H81" s="189" t="s">
        <v>145</v>
      </c>
      <c r="I81" s="401">
        <f t="shared" si="7"/>
        <v>0.58189999999999997</v>
      </c>
      <c r="J81" s="195" t="s">
        <v>232</v>
      </c>
      <c r="K81" s="146">
        <v>70</v>
      </c>
    </row>
    <row r="82" spans="1:11" ht="10.5" customHeight="1">
      <c r="A82" s="153" t="s">
        <v>758</v>
      </c>
      <c r="B82" s="158" t="s">
        <v>145</v>
      </c>
      <c r="C82" s="168">
        <v>0.64</v>
      </c>
      <c r="D82" s="169">
        <f t="shared" si="5"/>
        <v>2.5196850393700791E-2</v>
      </c>
      <c r="E82" s="176" t="s">
        <v>145</v>
      </c>
      <c r="F82" s="177">
        <v>1.86</v>
      </c>
      <c r="G82" s="185">
        <f t="shared" si="6"/>
        <v>0.11904000000000001</v>
      </c>
      <c r="H82" s="189" t="s">
        <v>145</v>
      </c>
      <c r="I82" s="401">
        <f t="shared" si="7"/>
        <v>0.76185600000000009</v>
      </c>
      <c r="J82" s="195" t="s">
        <v>57</v>
      </c>
      <c r="K82" s="146">
        <v>71</v>
      </c>
    </row>
    <row r="83" spans="1:11" ht="10.5" customHeight="1">
      <c r="A83" s="153" t="s">
        <v>759</v>
      </c>
      <c r="B83" s="158" t="s">
        <v>145</v>
      </c>
      <c r="C83" s="168">
        <v>0.68700000000000006</v>
      </c>
      <c r="D83" s="169">
        <f t="shared" si="5"/>
        <v>2.7047244094488193E-2</v>
      </c>
      <c r="E83" s="176" t="s">
        <v>145</v>
      </c>
      <c r="F83" s="177">
        <v>1.94</v>
      </c>
      <c r="G83" s="185">
        <f t="shared" si="6"/>
        <v>0.13327800000000001</v>
      </c>
      <c r="H83" s="189" t="s">
        <v>145</v>
      </c>
      <c r="I83" s="401">
        <f t="shared" si="7"/>
        <v>0.91561986000000017</v>
      </c>
      <c r="J83" s="195" t="s">
        <v>232</v>
      </c>
      <c r="K83" s="146">
        <v>72</v>
      </c>
    </row>
    <row r="84" spans="1:11" ht="10.5" customHeight="1">
      <c r="A84" s="153" t="s">
        <v>760</v>
      </c>
      <c r="B84" s="158" t="s">
        <v>145</v>
      </c>
      <c r="C84" s="168">
        <v>0.51200000000000001</v>
      </c>
      <c r="D84" s="169">
        <f t="shared" si="5"/>
        <v>2.0157480314960632E-2</v>
      </c>
      <c r="E84" s="176" t="s">
        <v>145</v>
      </c>
      <c r="F84" s="177">
        <v>1.68</v>
      </c>
      <c r="G84" s="185">
        <f t="shared" si="6"/>
        <v>8.6016000000000009E-2</v>
      </c>
      <c r="H84" s="189" t="s">
        <v>145</v>
      </c>
      <c r="I84" s="401">
        <f t="shared" si="7"/>
        <v>0.44040192</v>
      </c>
      <c r="J84" s="195" t="s">
        <v>232</v>
      </c>
      <c r="K84" s="146">
        <v>73</v>
      </c>
    </row>
    <row r="85" spans="1:11" ht="10.5" customHeight="1">
      <c r="A85" s="153" t="s">
        <v>761</v>
      </c>
      <c r="B85" s="158" t="s">
        <v>145</v>
      </c>
      <c r="C85" s="168">
        <v>0.58499999999999996</v>
      </c>
      <c r="D85" s="169">
        <f t="shared" si="5"/>
        <v>2.3031496062992127E-2</v>
      </c>
      <c r="E85" s="176" t="s">
        <v>145</v>
      </c>
      <c r="F85" s="177">
        <v>1.76</v>
      </c>
      <c r="G85" s="185">
        <f t="shared" si="6"/>
        <v>0.10295999999999998</v>
      </c>
      <c r="H85" s="189" t="s">
        <v>145</v>
      </c>
      <c r="I85" s="401">
        <f t="shared" si="7"/>
        <v>0.60231599999999985</v>
      </c>
      <c r="J85" s="195" t="s">
        <v>232</v>
      </c>
      <c r="K85" s="146">
        <v>74</v>
      </c>
    </row>
    <row r="86" spans="1:11" ht="10.5" customHeight="1">
      <c r="A86" s="153" t="s">
        <v>762</v>
      </c>
      <c r="B86" s="158" t="s">
        <v>145</v>
      </c>
      <c r="C86" s="168">
        <v>0.59499999999999997</v>
      </c>
      <c r="D86" s="169">
        <f t="shared" si="5"/>
        <v>2.3425196850393702E-2</v>
      </c>
      <c r="E86" s="176" t="s">
        <v>145</v>
      </c>
      <c r="F86" s="177">
        <v>1.78</v>
      </c>
      <c r="G86" s="185">
        <f t="shared" si="6"/>
        <v>0.10590999999999999</v>
      </c>
      <c r="H86" s="189" t="s">
        <v>145</v>
      </c>
      <c r="I86" s="401">
        <f t="shared" si="7"/>
        <v>0.63016449999999991</v>
      </c>
      <c r="J86" s="195" t="s">
        <v>232</v>
      </c>
      <c r="K86" s="146">
        <v>75</v>
      </c>
    </row>
    <row r="87" spans="1:11" ht="10.5" customHeight="1">
      <c r="A87" s="153" t="s">
        <v>763</v>
      </c>
      <c r="B87" s="158" t="s">
        <v>145</v>
      </c>
      <c r="C87" s="168">
        <v>0.65500000000000003</v>
      </c>
      <c r="D87" s="169">
        <f t="shared" ref="D87:D99" si="8">C87/25.4</f>
        <v>2.5787401574803151E-2</v>
      </c>
      <c r="E87" s="176" t="s">
        <v>145</v>
      </c>
      <c r="F87" s="177">
        <v>1.85</v>
      </c>
      <c r="G87" s="185">
        <f t="shared" ref="G87:G99" si="9">C87*F87/10</f>
        <v>0.121175</v>
      </c>
      <c r="H87" s="189" t="s">
        <v>145</v>
      </c>
      <c r="I87" s="401">
        <f t="shared" si="7"/>
        <v>0.7936962500000001</v>
      </c>
      <c r="J87" s="195" t="s">
        <v>232</v>
      </c>
      <c r="K87" s="146">
        <v>76</v>
      </c>
    </row>
    <row r="88" spans="1:11" ht="10.5" customHeight="1">
      <c r="A88" s="153" t="s">
        <v>764</v>
      </c>
      <c r="B88" s="158">
        <v>22</v>
      </c>
      <c r="C88" s="168">
        <v>1.18</v>
      </c>
      <c r="D88" s="169">
        <f t="shared" si="8"/>
        <v>4.6456692913385826E-2</v>
      </c>
      <c r="E88" s="176"/>
      <c r="F88" s="177">
        <v>1.024</v>
      </c>
      <c r="G88" s="185">
        <f t="shared" si="9"/>
        <v>0.12083200000000001</v>
      </c>
      <c r="H88" s="176">
        <v>317</v>
      </c>
      <c r="I88" s="401">
        <f t="shared" si="7"/>
        <v>1.4258176</v>
      </c>
      <c r="J88" s="195" t="s">
        <v>697</v>
      </c>
      <c r="K88" s="146">
        <v>77</v>
      </c>
    </row>
    <row r="89" spans="1:11" ht="10.5" customHeight="1">
      <c r="A89" s="153" t="s">
        <v>765</v>
      </c>
      <c r="B89" s="158">
        <v>20</v>
      </c>
      <c r="C89" s="168">
        <v>1.62</v>
      </c>
      <c r="D89" s="169">
        <f t="shared" si="8"/>
        <v>6.3779527559055124E-2</v>
      </c>
      <c r="E89" s="176"/>
      <c r="F89" s="177">
        <v>1.1339999999999999</v>
      </c>
      <c r="G89" s="185">
        <f t="shared" si="9"/>
        <v>0.18370800000000001</v>
      </c>
      <c r="H89" s="189"/>
      <c r="I89" s="401">
        <f t="shared" si="7"/>
        <v>2.9760696000000002</v>
      </c>
      <c r="J89" s="195" t="s">
        <v>32</v>
      </c>
      <c r="K89" s="146">
        <v>78</v>
      </c>
    </row>
    <row r="90" spans="1:11" ht="10.5" customHeight="1">
      <c r="A90" s="153" t="s">
        <v>766</v>
      </c>
      <c r="B90" s="158"/>
      <c r="C90" s="168">
        <v>0.71</v>
      </c>
      <c r="D90" s="169">
        <f t="shared" si="8"/>
        <v>2.7952755905511811E-2</v>
      </c>
      <c r="E90" s="176"/>
      <c r="F90" s="177">
        <v>1.5</v>
      </c>
      <c r="G90" s="185">
        <f t="shared" si="9"/>
        <v>0.1065</v>
      </c>
      <c r="H90" s="189"/>
      <c r="I90" s="401">
        <f t="shared" si="7"/>
        <v>0.75614999999999988</v>
      </c>
      <c r="J90" s="195" t="s">
        <v>189</v>
      </c>
      <c r="K90" s="146">
        <v>79</v>
      </c>
    </row>
    <row r="91" spans="1:11" ht="10.5" customHeight="1">
      <c r="A91" s="153" t="s">
        <v>767</v>
      </c>
      <c r="B91" s="158">
        <v>21.1</v>
      </c>
      <c r="C91" s="168">
        <v>0.79900000000000004</v>
      </c>
      <c r="D91" s="169">
        <f t="shared" si="8"/>
        <v>3.1456692913385834E-2</v>
      </c>
      <c r="E91" s="176"/>
      <c r="F91" s="177">
        <v>1.4850000000000001</v>
      </c>
      <c r="G91" s="185">
        <f t="shared" si="9"/>
        <v>0.11865150000000002</v>
      </c>
      <c r="H91" s="189"/>
      <c r="I91" s="401">
        <f t="shared" si="7"/>
        <v>0.94802548500000017</v>
      </c>
      <c r="J91" s="195" t="s">
        <v>39</v>
      </c>
      <c r="K91" s="146">
        <v>80</v>
      </c>
    </row>
    <row r="92" spans="1:11" ht="10.5" customHeight="1">
      <c r="A92" s="153" t="s">
        <v>768</v>
      </c>
      <c r="B92" s="158">
        <v>21.1</v>
      </c>
      <c r="C92" s="168">
        <v>0.96799999999999997</v>
      </c>
      <c r="D92" s="169">
        <f t="shared" si="8"/>
        <v>3.8110236220472445E-2</v>
      </c>
      <c r="E92" s="176"/>
      <c r="F92" s="177">
        <v>1.5740000000000001</v>
      </c>
      <c r="G92" s="185">
        <f t="shared" si="9"/>
        <v>0.1523632</v>
      </c>
      <c r="H92" s="189"/>
      <c r="I92" s="401">
        <f t="shared" si="7"/>
        <v>1.474875776</v>
      </c>
      <c r="J92" s="195" t="s">
        <v>39</v>
      </c>
      <c r="K92" s="146">
        <v>81</v>
      </c>
    </row>
    <row r="93" spans="1:11" ht="10.5" customHeight="1">
      <c r="A93" s="153" t="s">
        <v>769</v>
      </c>
      <c r="B93" s="158"/>
      <c r="C93" s="168">
        <v>0.71599999999999997</v>
      </c>
      <c r="D93" s="169">
        <f t="shared" si="8"/>
        <v>2.8188976377952757E-2</v>
      </c>
      <c r="E93" s="176"/>
      <c r="F93" s="177">
        <v>1.57</v>
      </c>
      <c r="G93" s="185">
        <f t="shared" si="9"/>
        <v>0.112412</v>
      </c>
      <c r="H93" s="176"/>
      <c r="I93" s="401">
        <f t="shared" si="7"/>
        <v>0.80486992000000002</v>
      </c>
      <c r="J93" s="195" t="s">
        <v>35</v>
      </c>
      <c r="K93" s="146">
        <v>82</v>
      </c>
    </row>
    <row r="94" spans="1:11" ht="10.5" customHeight="1">
      <c r="A94" s="153" t="s">
        <v>770</v>
      </c>
      <c r="B94" s="158"/>
      <c r="C94" s="168">
        <v>1.25</v>
      </c>
      <c r="D94" s="169">
        <f t="shared" si="8"/>
        <v>4.9212598425196853E-2</v>
      </c>
      <c r="E94" s="176"/>
      <c r="F94" s="177">
        <v>0.8</v>
      </c>
      <c r="G94" s="185">
        <f t="shared" si="9"/>
        <v>0.1</v>
      </c>
      <c r="H94" s="189"/>
      <c r="I94" s="401">
        <f t="shared" si="7"/>
        <v>1.25</v>
      </c>
      <c r="J94" s="195" t="s">
        <v>39</v>
      </c>
      <c r="K94" s="146">
        <v>83</v>
      </c>
    </row>
    <row r="95" spans="1:11" ht="10.5" customHeight="1">
      <c r="A95" s="153" t="s">
        <v>771</v>
      </c>
      <c r="B95" s="158">
        <v>20</v>
      </c>
      <c r="C95" s="168">
        <v>1.45</v>
      </c>
      <c r="D95" s="169">
        <f t="shared" si="8"/>
        <v>5.7086614173228349E-2</v>
      </c>
      <c r="E95" s="176"/>
      <c r="F95" s="177">
        <v>1.157</v>
      </c>
      <c r="G95" s="185">
        <f t="shared" si="9"/>
        <v>0.167765</v>
      </c>
      <c r="H95" s="189"/>
      <c r="I95" s="401">
        <f t="shared" si="7"/>
        <v>2.4325925000000002</v>
      </c>
      <c r="J95" s="195" t="s">
        <v>32</v>
      </c>
      <c r="K95" s="146">
        <v>84</v>
      </c>
    </row>
    <row r="96" spans="1:11" ht="10.5" customHeight="1">
      <c r="A96" s="153" t="s">
        <v>772</v>
      </c>
      <c r="B96" s="158">
        <v>20</v>
      </c>
      <c r="C96" s="168">
        <v>1.45</v>
      </c>
      <c r="D96" s="169">
        <f t="shared" si="8"/>
        <v>5.7086614173228349E-2</v>
      </c>
      <c r="E96" s="176"/>
      <c r="F96" s="177">
        <v>1.135</v>
      </c>
      <c r="G96" s="185">
        <f t="shared" si="9"/>
        <v>0.164575</v>
      </c>
      <c r="H96" s="189"/>
      <c r="I96" s="401">
        <f t="shared" si="7"/>
        <v>2.3863374999999998</v>
      </c>
      <c r="J96" s="195" t="s">
        <v>32</v>
      </c>
      <c r="K96" s="146">
        <v>85</v>
      </c>
    </row>
    <row r="97" spans="1:11" ht="10.5" customHeight="1">
      <c r="A97" s="153" t="s">
        <v>773</v>
      </c>
      <c r="B97" s="158">
        <v>30</v>
      </c>
      <c r="C97" s="168">
        <v>2.87</v>
      </c>
      <c r="D97" s="169">
        <f t="shared" si="8"/>
        <v>0.11299212598425198</v>
      </c>
      <c r="E97" s="176"/>
      <c r="F97" s="177">
        <v>6.09</v>
      </c>
      <c r="G97" s="185">
        <f t="shared" si="9"/>
        <v>1.74783</v>
      </c>
      <c r="H97" s="189">
        <v>1.58</v>
      </c>
      <c r="I97" s="401">
        <f t="shared" si="7"/>
        <v>50.162721000000005</v>
      </c>
      <c r="J97" s="195" t="s">
        <v>706</v>
      </c>
      <c r="K97" s="146">
        <v>86</v>
      </c>
    </row>
    <row r="98" spans="1:11" ht="10.5" customHeight="1">
      <c r="A98" s="153" t="s">
        <v>774</v>
      </c>
      <c r="B98" s="158">
        <v>20</v>
      </c>
      <c r="C98" s="168">
        <v>1.25</v>
      </c>
      <c r="D98" s="169">
        <f t="shared" si="8"/>
        <v>4.9212598425196853E-2</v>
      </c>
      <c r="E98" s="176"/>
      <c r="F98" s="177">
        <v>0.80300000000000005</v>
      </c>
      <c r="G98" s="185">
        <f t="shared" si="9"/>
        <v>0.10037500000000002</v>
      </c>
      <c r="H98" s="189"/>
      <c r="I98" s="401">
        <f t="shared" si="7"/>
        <v>1.2546875000000002</v>
      </c>
      <c r="J98" s="195" t="s">
        <v>32</v>
      </c>
      <c r="K98" s="146">
        <v>87</v>
      </c>
    </row>
    <row r="99" spans="1:11" ht="10.5" customHeight="1">
      <c r="A99" s="153" t="s">
        <v>775</v>
      </c>
      <c r="B99" s="158">
        <v>25</v>
      </c>
      <c r="C99" s="168">
        <v>1.9039999999999999</v>
      </c>
      <c r="D99" s="169">
        <f t="shared" si="8"/>
        <v>7.4960629921259847E-2</v>
      </c>
      <c r="E99" s="176">
        <v>-2.2000000000000002</v>
      </c>
      <c r="F99" s="177">
        <v>1.26</v>
      </c>
      <c r="G99" s="185">
        <f t="shared" si="9"/>
        <v>0.23990399999999998</v>
      </c>
      <c r="H99" s="189"/>
      <c r="I99" s="401">
        <f t="shared" si="7"/>
        <v>4.5677721599999996</v>
      </c>
      <c r="J99" s="195" t="s">
        <v>43</v>
      </c>
      <c r="K99" s="146">
        <v>88</v>
      </c>
    </row>
    <row r="100" spans="1:11" ht="10.5" customHeight="1">
      <c r="A100" s="153" t="s">
        <v>776</v>
      </c>
      <c r="B100" s="158"/>
      <c r="C100" s="168">
        <v>1.62</v>
      </c>
      <c r="D100" s="169">
        <f t="shared" ref="D100:D110" si="10">C100/25.4</f>
        <v>6.3779527559055124E-2</v>
      </c>
      <c r="E100" s="176"/>
      <c r="F100" s="177">
        <v>1.087</v>
      </c>
      <c r="G100" s="185">
        <f t="shared" ref="G100:G110" si="11">C100*F100/10</f>
        <v>0.17609400000000003</v>
      </c>
      <c r="H100" s="176"/>
      <c r="I100" s="401">
        <f t="shared" si="7"/>
        <v>2.8527228000000004</v>
      </c>
      <c r="J100" s="195" t="s">
        <v>361</v>
      </c>
      <c r="K100" s="146">
        <v>89</v>
      </c>
    </row>
    <row r="101" spans="1:11" ht="10.5" customHeight="1">
      <c r="A101" s="153" t="s">
        <v>777</v>
      </c>
      <c r="B101" s="158"/>
      <c r="C101" s="168">
        <v>1.62</v>
      </c>
      <c r="D101" s="169">
        <f t="shared" si="10"/>
        <v>6.3779527559055124E-2</v>
      </c>
      <c r="E101" s="176"/>
      <c r="F101" s="177">
        <v>1.06</v>
      </c>
      <c r="G101" s="185">
        <f t="shared" si="11"/>
        <v>0.17172000000000004</v>
      </c>
      <c r="H101" s="176"/>
      <c r="I101" s="401">
        <f t="shared" si="7"/>
        <v>2.7818640000000006</v>
      </c>
      <c r="J101" s="195" t="s">
        <v>361</v>
      </c>
      <c r="K101" s="146">
        <v>90</v>
      </c>
    </row>
    <row r="102" spans="1:11" ht="10.5" customHeight="1">
      <c r="A102" s="153" t="s">
        <v>778</v>
      </c>
      <c r="B102" s="158"/>
      <c r="C102" s="168">
        <v>1.48</v>
      </c>
      <c r="D102" s="169">
        <f t="shared" si="10"/>
        <v>5.826771653543307E-2</v>
      </c>
      <c r="E102" s="176"/>
      <c r="F102" s="177">
        <v>1.0189999999999999</v>
      </c>
      <c r="G102" s="185">
        <f t="shared" si="11"/>
        <v>0.150812</v>
      </c>
      <c r="H102" s="176"/>
      <c r="I102" s="401">
        <f t="shared" si="7"/>
        <v>2.2320175999999998</v>
      </c>
      <c r="J102" s="195" t="s">
        <v>32</v>
      </c>
      <c r="K102" s="146">
        <v>91</v>
      </c>
    </row>
    <row r="103" spans="1:11" ht="10.5" customHeight="1">
      <c r="A103" s="153" t="s">
        <v>779</v>
      </c>
      <c r="B103" s="158"/>
      <c r="C103" s="168">
        <v>1.58</v>
      </c>
      <c r="D103" s="169">
        <f t="shared" si="10"/>
        <v>6.2204724409448825E-2</v>
      </c>
      <c r="E103" s="176"/>
      <c r="F103" s="177">
        <v>1.1160000000000001</v>
      </c>
      <c r="G103" s="185">
        <f t="shared" si="11"/>
        <v>0.17632800000000001</v>
      </c>
      <c r="H103" s="176"/>
      <c r="I103" s="401">
        <f t="shared" si="7"/>
        <v>2.7859824000000004</v>
      </c>
      <c r="J103" s="195" t="s">
        <v>32</v>
      </c>
      <c r="K103" s="146">
        <v>92</v>
      </c>
    </row>
    <row r="104" spans="1:11" ht="10.5" customHeight="1">
      <c r="A104" s="153" t="s">
        <v>780</v>
      </c>
      <c r="B104" s="158"/>
      <c r="C104" s="168">
        <v>1.59</v>
      </c>
      <c r="D104" s="169">
        <f t="shared" si="10"/>
        <v>6.2598425196850396E-2</v>
      </c>
      <c r="E104" s="176"/>
      <c r="F104" s="177">
        <v>1.1080000000000001</v>
      </c>
      <c r="G104" s="185">
        <f t="shared" si="11"/>
        <v>0.17617200000000002</v>
      </c>
      <c r="H104" s="176"/>
      <c r="I104" s="401">
        <f t="shared" si="7"/>
        <v>2.8011348000000003</v>
      </c>
      <c r="J104" s="195" t="s">
        <v>361</v>
      </c>
      <c r="K104" s="146">
        <v>93</v>
      </c>
    </row>
    <row r="105" spans="1:11" ht="10.5" customHeight="1">
      <c r="A105" s="153" t="s">
        <v>781</v>
      </c>
      <c r="B105" s="158">
        <v>25</v>
      </c>
      <c r="C105" s="168">
        <v>1.6579999999999999</v>
      </c>
      <c r="D105" s="169">
        <f t="shared" si="10"/>
        <v>6.5275590551181109E-2</v>
      </c>
      <c r="E105" s="176">
        <v>-2.1</v>
      </c>
      <c r="F105" s="177">
        <v>1.113</v>
      </c>
      <c r="G105" s="185">
        <f t="shared" si="11"/>
        <v>0.18453539999999999</v>
      </c>
      <c r="H105" s="176">
        <v>120</v>
      </c>
      <c r="I105" s="401">
        <f t="shared" si="7"/>
        <v>3.0595969319999998</v>
      </c>
      <c r="J105" s="195" t="s">
        <v>43</v>
      </c>
      <c r="K105" s="146">
        <v>94</v>
      </c>
    </row>
    <row r="106" spans="1:11" ht="10.5" customHeight="1">
      <c r="A106" s="153" t="s">
        <v>782</v>
      </c>
      <c r="B106" s="158">
        <v>29</v>
      </c>
      <c r="C106" s="168">
        <v>1.57</v>
      </c>
      <c r="D106" s="169">
        <f t="shared" si="10"/>
        <v>6.1811023622047247E-2</v>
      </c>
      <c r="E106" s="176"/>
      <c r="F106" s="177"/>
      <c r="G106" s="185">
        <f t="shared" si="11"/>
        <v>0</v>
      </c>
      <c r="H106" s="176"/>
      <c r="I106" s="401">
        <f t="shared" si="7"/>
        <v>0</v>
      </c>
      <c r="J106" s="195" t="s">
        <v>32</v>
      </c>
      <c r="K106" s="146">
        <v>95</v>
      </c>
    </row>
    <row r="107" spans="1:11" ht="10.5" customHeight="1">
      <c r="A107" s="153" t="s">
        <v>783</v>
      </c>
      <c r="B107" s="158">
        <v>38</v>
      </c>
      <c r="C107" s="168">
        <v>1.3</v>
      </c>
      <c r="D107" s="169">
        <f t="shared" si="10"/>
        <v>5.1181102362204731E-2</v>
      </c>
      <c r="E107" s="176"/>
      <c r="F107" s="177"/>
      <c r="G107" s="185">
        <f t="shared" si="11"/>
        <v>0</v>
      </c>
      <c r="H107" s="176"/>
      <c r="I107" s="401">
        <f t="shared" si="7"/>
        <v>0</v>
      </c>
      <c r="J107" s="195" t="s">
        <v>32</v>
      </c>
      <c r="K107" s="146">
        <v>96</v>
      </c>
    </row>
    <row r="108" spans="1:11" ht="10.5" customHeight="1">
      <c r="A108" s="153" t="s">
        <v>784</v>
      </c>
      <c r="B108" s="158">
        <v>38</v>
      </c>
      <c r="C108" s="168">
        <v>1.3</v>
      </c>
      <c r="D108" s="169">
        <f t="shared" si="10"/>
        <v>5.1181102362204731E-2</v>
      </c>
      <c r="E108" s="176"/>
      <c r="F108" s="177"/>
      <c r="G108" s="185">
        <f t="shared" si="11"/>
        <v>0</v>
      </c>
      <c r="H108" s="176"/>
      <c r="I108" s="401">
        <f t="shared" si="7"/>
        <v>0</v>
      </c>
      <c r="J108" s="195" t="s">
        <v>32</v>
      </c>
      <c r="K108" s="146">
        <v>97</v>
      </c>
    </row>
    <row r="109" spans="1:11" ht="10.5" customHeight="1">
      <c r="A109" s="153" t="s">
        <v>785</v>
      </c>
      <c r="B109" s="158"/>
      <c r="C109" s="168">
        <v>1.58</v>
      </c>
      <c r="D109" s="169">
        <f t="shared" si="10"/>
        <v>6.2204724409448825E-2</v>
      </c>
      <c r="E109" s="176"/>
      <c r="F109" s="177">
        <v>1.1200000000000001</v>
      </c>
      <c r="G109" s="185">
        <f t="shared" si="11"/>
        <v>0.17696000000000003</v>
      </c>
      <c r="H109" s="176"/>
      <c r="I109" s="401">
        <f t="shared" si="7"/>
        <v>2.7959680000000007</v>
      </c>
      <c r="J109" s="195" t="s">
        <v>32</v>
      </c>
      <c r="K109" s="146">
        <v>98</v>
      </c>
    </row>
    <row r="110" spans="1:11" ht="10.5" customHeight="1">
      <c r="A110" s="153" t="s">
        <v>786</v>
      </c>
      <c r="B110" s="158"/>
      <c r="C110" s="168">
        <v>1.61</v>
      </c>
      <c r="D110" s="169">
        <f t="shared" si="10"/>
        <v>6.3385826771653553E-2</v>
      </c>
      <c r="E110" s="176"/>
      <c r="F110" s="177">
        <v>1.123</v>
      </c>
      <c r="G110" s="185">
        <f t="shared" si="11"/>
        <v>0.18080299999999999</v>
      </c>
      <c r="H110" s="176"/>
      <c r="I110" s="401">
        <f t="shared" si="7"/>
        <v>2.9109283000000001</v>
      </c>
      <c r="J110" s="195" t="s">
        <v>32</v>
      </c>
      <c r="K110" s="146">
        <v>99</v>
      </c>
    </row>
    <row r="111" spans="1:11" ht="10.5" customHeight="1">
      <c r="A111" s="153" t="s">
        <v>787</v>
      </c>
      <c r="B111" s="158">
        <v>20</v>
      </c>
      <c r="C111" s="168">
        <v>1.49</v>
      </c>
      <c r="D111" s="169">
        <f>C111/25.4</f>
        <v>5.8661417322834648E-2</v>
      </c>
      <c r="E111" s="176"/>
      <c r="F111" s="177">
        <v>0.99</v>
      </c>
      <c r="G111" s="185">
        <f>C111*F111/10</f>
        <v>0.14751</v>
      </c>
      <c r="H111" s="189"/>
      <c r="I111" s="401">
        <f t="shared" si="7"/>
        <v>2.197899</v>
      </c>
      <c r="J111" s="195" t="s">
        <v>32</v>
      </c>
      <c r="K111" s="146">
        <v>100</v>
      </c>
    </row>
    <row r="112" spans="1:11" ht="10.5" customHeight="1">
      <c r="A112" s="153" t="s">
        <v>788</v>
      </c>
      <c r="B112" s="158" t="s">
        <v>789</v>
      </c>
      <c r="C112" s="168">
        <v>0.23799999999999999</v>
      </c>
      <c r="D112" s="169">
        <f>C112/25.4</f>
        <v>9.3700787401574809E-3</v>
      </c>
      <c r="E112" s="176"/>
      <c r="F112" s="177">
        <v>0.14699999999999999</v>
      </c>
      <c r="G112" s="185">
        <f>C112*F112/10</f>
        <v>3.4985999999999997E-3</v>
      </c>
      <c r="H112" s="176">
        <v>1.73</v>
      </c>
      <c r="I112" s="401">
        <f t="shared" si="7"/>
        <v>8.3266679999999989E-3</v>
      </c>
      <c r="J112" s="195" t="s">
        <v>719</v>
      </c>
      <c r="K112" s="146">
        <v>101</v>
      </c>
    </row>
    <row r="113" spans="1:11" ht="10.5" customHeight="1">
      <c r="A113" s="153" t="s">
        <v>788</v>
      </c>
      <c r="B113" s="158" t="s">
        <v>790</v>
      </c>
      <c r="C113" s="168">
        <v>0.22700000000000001</v>
      </c>
      <c r="D113" s="169">
        <f t="shared" ref="D113:D133" si="12">C113/25.4</f>
        <v>8.9370078740157489E-3</v>
      </c>
      <c r="E113" s="176"/>
      <c r="F113" s="177">
        <v>0.14499999999999999</v>
      </c>
      <c r="G113" s="185">
        <f t="shared" ref="G113:G133" si="13">C113*F113/10</f>
        <v>3.2915000000000002E-3</v>
      </c>
      <c r="H113" s="189">
        <v>70</v>
      </c>
      <c r="I113" s="401">
        <f t="shared" si="7"/>
        <v>7.4717050000000004E-3</v>
      </c>
      <c r="J113" s="195" t="s">
        <v>706</v>
      </c>
      <c r="K113" s="146">
        <v>102</v>
      </c>
    </row>
    <row r="114" spans="1:11" ht="10.5" customHeight="1">
      <c r="A114" s="153" t="s">
        <v>788</v>
      </c>
      <c r="B114" s="158" t="s">
        <v>791</v>
      </c>
      <c r="C114" s="168">
        <v>0.183</v>
      </c>
      <c r="D114" s="169">
        <f t="shared" si="12"/>
        <v>7.2047244094488195E-3</v>
      </c>
      <c r="E114" s="176" t="s">
        <v>145</v>
      </c>
      <c r="F114" s="177">
        <v>0.126</v>
      </c>
      <c r="G114" s="185">
        <f t="shared" si="13"/>
        <v>2.3057999999999998E-3</v>
      </c>
      <c r="H114" s="189">
        <v>226</v>
      </c>
      <c r="I114" s="401">
        <f t="shared" si="7"/>
        <v>4.219614E-3</v>
      </c>
      <c r="J114" s="195" t="s">
        <v>706</v>
      </c>
      <c r="K114" s="146">
        <v>103</v>
      </c>
    </row>
    <row r="115" spans="1:11" ht="10.5" customHeight="1">
      <c r="A115" s="153" t="s">
        <v>792</v>
      </c>
      <c r="B115" s="158" t="s">
        <v>145</v>
      </c>
      <c r="C115" s="168">
        <v>2.0299999999999998</v>
      </c>
      <c r="D115" s="169">
        <f t="shared" si="12"/>
        <v>7.9921259842519687E-2</v>
      </c>
      <c r="E115" s="176" t="s">
        <v>145</v>
      </c>
      <c r="F115" s="177">
        <v>1.42</v>
      </c>
      <c r="G115" s="185">
        <f t="shared" si="13"/>
        <v>0.28825999999999996</v>
      </c>
      <c r="H115" s="189" t="s">
        <v>145</v>
      </c>
      <c r="I115" s="401">
        <f t="shared" si="7"/>
        <v>5.8516779999999988</v>
      </c>
      <c r="J115" s="195" t="s">
        <v>706</v>
      </c>
      <c r="K115" s="146">
        <v>104</v>
      </c>
    </row>
    <row r="116" spans="1:11" ht="10.5" customHeight="1">
      <c r="A116" s="153" t="s">
        <v>793</v>
      </c>
      <c r="B116" s="158" t="s">
        <v>794</v>
      </c>
      <c r="C116" s="168">
        <v>1.19</v>
      </c>
      <c r="D116" s="169">
        <f t="shared" si="12"/>
        <v>4.6850393700787404E-2</v>
      </c>
      <c r="E116" s="176" t="s">
        <v>145</v>
      </c>
      <c r="F116" s="177">
        <v>7.0000000000000007E-2</v>
      </c>
      <c r="G116" s="185">
        <f t="shared" si="13"/>
        <v>8.3300000000000006E-3</v>
      </c>
      <c r="H116" s="189">
        <v>5.6</v>
      </c>
      <c r="I116" s="401">
        <f t="shared" si="7"/>
        <v>9.9126999999999993E-2</v>
      </c>
      <c r="J116" s="195" t="s">
        <v>706</v>
      </c>
      <c r="K116" s="146">
        <v>105</v>
      </c>
    </row>
    <row r="117" spans="1:11" ht="10.5" customHeight="1">
      <c r="A117" s="153" t="s">
        <v>795</v>
      </c>
      <c r="B117" s="158">
        <v>22</v>
      </c>
      <c r="C117" s="168">
        <v>1.1040000000000001</v>
      </c>
      <c r="D117" s="169">
        <f t="shared" si="12"/>
        <v>4.3464566929133863E-2</v>
      </c>
      <c r="E117" s="176"/>
      <c r="F117" s="177">
        <v>1.1830000000000001</v>
      </c>
      <c r="G117" s="185">
        <f t="shared" si="13"/>
        <v>0.1306032</v>
      </c>
      <c r="H117" s="176">
        <v>242</v>
      </c>
      <c r="I117" s="401">
        <f t="shared" si="7"/>
        <v>1.4418593280000003</v>
      </c>
      <c r="J117" s="195" t="s">
        <v>697</v>
      </c>
      <c r="K117" s="146">
        <v>106</v>
      </c>
    </row>
    <row r="118" spans="1:11" ht="10.5" customHeight="1">
      <c r="A118" s="153" t="s">
        <v>796</v>
      </c>
      <c r="B118" s="158">
        <v>20</v>
      </c>
      <c r="C118" s="168">
        <v>0.99199999999999999</v>
      </c>
      <c r="D118" s="169">
        <f t="shared" si="12"/>
        <v>3.9055118110236223E-2</v>
      </c>
      <c r="E118" s="176"/>
      <c r="F118" s="177">
        <v>0.62</v>
      </c>
      <c r="G118" s="185">
        <f t="shared" si="13"/>
        <v>6.1504000000000003E-2</v>
      </c>
      <c r="H118" s="189"/>
      <c r="I118" s="401">
        <f t="shared" si="7"/>
        <v>0.61011968000000005</v>
      </c>
      <c r="J118" s="195" t="s">
        <v>32</v>
      </c>
      <c r="K118" s="146">
        <v>107</v>
      </c>
    </row>
    <row r="119" spans="1:11" ht="10.5" customHeight="1">
      <c r="A119" s="153" t="s">
        <v>797</v>
      </c>
      <c r="B119" s="158"/>
      <c r="C119" s="168">
        <v>1.3240000000000001</v>
      </c>
      <c r="D119" s="169">
        <f t="shared" si="12"/>
        <v>5.2125984251968509E-2</v>
      </c>
      <c r="E119" s="176">
        <v>-3.6</v>
      </c>
      <c r="F119" s="177">
        <v>0.81</v>
      </c>
      <c r="G119" s="185">
        <f t="shared" si="13"/>
        <v>0.10724400000000001</v>
      </c>
      <c r="H119" s="176"/>
      <c r="I119" s="401">
        <f t="shared" si="7"/>
        <v>1.4199105600000002</v>
      </c>
      <c r="J119" s="195" t="s">
        <v>798</v>
      </c>
      <c r="K119" s="146">
        <v>108</v>
      </c>
    </row>
    <row r="120" spans="1:11" ht="10.5" customHeight="1">
      <c r="A120" s="153" t="s">
        <v>799</v>
      </c>
      <c r="B120" s="158">
        <v>32</v>
      </c>
      <c r="C120" s="168">
        <v>1.4</v>
      </c>
      <c r="D120" s="169">
        <f t="shared" si="12"/>
        <v>5.5118110236220472E-2</v>
      </c>
      <c r="E120" s="176"/>
      <c r="F120" s="177">
        <v>0.88400000000000001</v>
      </c>
      <c r="G120" s="185">
        <f t="shared" si="13"/>
        <v>0.12376000000000001</v>
      </c>
      <c r="H120" s="189"/>
      <c r="I120" s="401">
        <f t="shared" si="7"/>
        <v>1.73264</v>
      </c>
      <c r="J120" s="195" t="s">
        <v>32</v>
      </c>
      <c r="K120" s="146">
        <v>109</v>
      </c>
    </row>
    <row r="121" spans="1:11" ht="10.5" customHeight="1">
      <c r="A121" s="153" t="s">
        <v>800</v>
      </c>
      <c r="B121" s="158">
        <v>32</v>
      </c>
      <c r="C121" s="168">
        <v>1.77</v>
      </c>
      <c r="D121" s="169">
        <f t="shared" si="12"/>
        <v>6.968503937007875E-2</v>
      </c>
      <c r="E121" s="176"/>
      <c r="F121" s="177">
        <v>0.92200000000000004</v>
      </c>
      <c r="G121" s="185">
        <f t="shared" si="13"/>
        <v>0.16319400000000001</v>
      </c>
      <c r="H121" s="189"/>
      <c r="I121" s="401">
        <f t="shared" si="7"/>
        <v>2.8885338000000003</v>
      </c>
      <c r="J121" s="195" t="s">
        <v>32</v>
      </c>
      <c r="K121" s="146">
        <v>110</v>
      </c>
    </row>
    <row r="122" spans="1:11" ht="10.5" customHeight="1">
      <c r="A122" s="153" t="s">
        <v>801</v>
      </c>
      <c r="B122" s="158">
        <v>20</v>
      </c>
      <c r="C122" s="168">
        <v>1.32</v>
      </c>
      <c r="D122" s="169">
        <f t="shared" si="12"/>
        <v>5.196850393700788E-2</v>
      </c>
      <c r="E122" s="176"/>
      <c r="F122" s="177">
        <v>0.86399999999999999</v>
      </c>
      <c r="G122" s="185">
        <f t="shared" si="13"/>
        <v>0.114048</v>
      </c>
      <c r="H122" s="189"/>
      <c r="I122" s="401">
        <f t="shared" si="7"/>
        <v>1.5054335999999999</v>
      </c>
      <c r="J122" s="195" t="s">
        <v>32</v>
      </c>
      <c r="K122" s="146">
        <v>111</v>
      </c>
    </row>
    <row r="123" spans="1:11" ht="10.5" customHeight="1">
      <c r="A123" s="153" t="s">
        <v>802</v>
      </c>
      <c r="B123" s="158">
        <v>25</v>
      </c>
      <c r="C123" s="168">
        <v>1.45</v>
      </c>
      <c r="D123" s="169">
        <f t="shared" si="12"/>
        <v>5.7086614173228349E-2</v>
      </c>
      <c r="E123" s="176"/>
      <c r="F123" s="177">
        <v>13.5</v>
      </c>
      <c r="G123" s="185">
        <f t="shared" si="13"/>
        <v>1.9575</v>
      </c>
      <c r="H123" s="189">
        <v>5.8</v>
      </c>
      <c r="I123" s="401">
        <f t="shared" si="7"/>
        <v>28.383749999999999</v>
      </c>
      <c r="J123" s="195" t="s">
        <v>43</v>
      </c>
      <c r="K123" s="146">
        <v>112</v>
      </c>
    </row>
    <row r="124" spans="1:11" ht="10.5" customHeight="1">
      <c r="A124" s="153" t="s">
        <v>803</v>
      </c>
      <c r="B124" s="158">
        <v>20</v>
      </c>
      <c r="C124" s="168">
        <v>1.31</v>
      </c>
      <c r="D124" s="169">
        <f t="shared" si="12"/>
        <v>5.1574803149606302E-2</v>
      </c>
      <c r="E124" s="176"/>
      <c r="F124" s="177">
        <v>0.85</v>
      </c>
      <c r="G124" s="185">
        <f t="shared" si="13"/>
        <v>0.11134999999999999</v>
      </c>
      <c r="H124" s="189"/>
      <c r="I124" s="401">
        <f t="shared" si="7"/>
        <v>1.458685</v>
      </c>
      <c r="J124" s="195" t="s">
        <v>32</v>
      </c>
      <c r="K124" s="146">
        <v>113</v>
      </c>
    </row>
    <row r="125" spans="1:11" ht="10.5" customHeight="1">
      <c r="A125" s="153" t="s">
        <v>804</v>
      </c>
      <c r="B125" s="158">
        <v>25</v>
      </c>
      <c r="C125" s="168">
        <v>1.103</v>
      </c>
      <c r="D125" s="169">
        <f t="shared" si="12"/>
        <v>4.3425196850393699E-2</v>
      </c>
      <c r="E125" s="176">
        <v>-3.2</v>
      </c>
      <c r="F125" s="177">
        <v>0.79100000000000004</v>
      </c>
      <c r="G125" s="185">
        <f t="shared" si="13"/>
        <v>8.72473E-2</v>
      </c>
      <c r="H125" s="189">
        <v>30.2</v>
      </c>
      <c r="I125" s="401">
        <f t="shared" si="7"/>
        <v>0.96233771900000009</v>
      </c>
      <c r="J125" s="195" t="s">
        <v>43</v>
      </c>
      <c r="K125" s="146">
        <v>114</v>
      </c>
    </row>
    <row r="126" spans="1:11" ht="10.5" customHeight="1">
      <c r="A126" s="153" t="s">
        <v>805</v>
      </c>
      <c r="B126" s="158">
        <v>20</v>
      </c>
      <c r="C126" s="168">
        <v>1.21</v>
      </c>
      <c r="D126" s="169">
        <f t="shared" si="12"/>
        <v>4.7637795275590554E-2</v>
      </c>
      <c r="E126" s="176"/>
      <c r="F126" s="177">
        <v>0.80500000000000005</v>
      </c>
      <c r="G126" s="185">
        <f t="shared" si="13"/>
        <v>9.7405000000000005E-2</v>
      </c>
      <c r="H126" s="189"/>
      <c r="I126" s="401">
        <f t="shared" si="7"/>
        <v>1.1786005000000002</v>
      </c>
      <c r="J126" s="195" t="s">
        <v>32</v>
      </c>
      <c r="K126" s="146">
        <v>115</v>
      </c>
    </row>
    <row r="127" spans="1:11" ht="10.5" customHeight="1">
      <c r="A127" s="153" t="s">
        <v>806</v>
      </c>
      <c r="B127" s="158">
        <v>20</v>
      </c>
      <c r="C127" s="168">
        <v>1.51</v>
      </c>
      <c r="D127" s="169">
        <f t="shared" si="12"/>
        <v>5.9448818897637798E-2</v>
      </c>
      <c r="E127" s="176"/>
      <c r="F127" s="177">
        <v>1.0900000000000001</v>
      </c>
      <c r="G127" s="185">
        <f t="shared" si="13"/>
        <v>0.16459000000000001</v>
      </c>
      <c r="H127" s="189"/>
      <c r="I127" s="401">
        <f t="shared" si="7"/>
        <v>2.4853090000000004</v>
      </c>
      <c r="J127" s="195" t="s">
        <v>32</v>
      </c>
      <c r="K127" s="146">
        <v>116</v>
      </c>
    </row>
    <row r="128" spans="1:11" ht="10.5" customHeight="1">
      <c r="A128" s="153" t="s">
        <v>807</v>
      </c>
      <c r="B128" s="158"/>
      <c r="C128" s="168">
        <v>0.98</v>
      </c>
      <c r="D128" s="169">
        <f t="shared" si="12"/>
        <v>3.858267716535433E-2</v>
      </c>
      <c r="E128" s="176"/>
      <c r="F128" s="177">
        <v>3.32</v>
      </c>
      <c r="G128" s="185">
        <f t="shared" si="13"/>
        <v>0.32535999999999998</v>
      </c>
      <c r="H128" s="189"/>
      <c r="I128" s="401">
        <f t="shared" si="7"/>
        <v>3.1885279999999994</v>
      </c>
      <c r="J128" s="195" t="s">
        <v>706</v>
      </c>
      <c r="K128" s="146">
        <v>117</v>
      </c>
    </row>
    <row r="129" spans="1:11" ht="10.5" customHeight="1">
      <c r="A129" s="153" t="s">
        <v>808</v>
      </c>
      <c r="B129" s="158">
        <v>20</v>
      </c>
      <c r="C129" s="168">
        <v>1.27</v>
      </c>
      <c r="D129" s="169">
        <f t="shared" si="12"/>
        <v>0.05</v>
      </c>
      <c r="E129" s="176"/>
      <c r="F129" s="177">
        <v>1.107</v>
      </c>
      <c r="G129" s="185">
        <f t="shared" si="13"/>
        <v>0.14058900000000002</v>
      </c>
      <c r="H129" s="189"/>
      <c r="I129" s="401">
        <f t="shared" si="7"/>
        <v>1.7854803000000001</v>
      </c>
      <c r="J129" s="195" t="s">
        <v>32</v>
      </c>
      <c r="K129" s="146">
        <v>118</v>
      </c>
    </row>
    <row r="130" spans="1:11" ht="10.5" customHeight="1">
      <c r="A130" s="153" t="s">
        <v>809</v>
      </c>
      <c r="B130" s="158">
        <v>20</v>
      </c>
      <c r="C130" s="168">
        <v>1.44</v>
      </c>
      <c r="D130" s="169">
        <f t="shared" si="12"/>
        <v>5.6692913385826771E-2</v>
      </c>
      <c r="E130" s="176"/>
      <c r="F130" s="177">
        <v>1</v>
      </c>
      <c r="G130" s="185">
        <f t="shared" si="13"/>
        <v>0.14399999999999999</v>
      </c>
      <c r="H130" s="189"/>
      <c r="I130" s="401">
        <f t="shared" si="7"/>
        <v>2.0735999999999999</v>
      </c>
      <c r="J130" s="195" t="s">
        <v>32</v>
      </c>
      <c r="K130" s="146">
        <v>119</v>
      </c>
    </row>
    <row r="131" spans="1:11" ht="10.5" customHeight="1">
      <c r="A131" s="153" t="s">
        <v>810</v>
      </c>
      <c r="B131" s="158"/>
      <c r="C131" s="168">
        <v>1.74</v>
      </c>
      <c r="D131" s="169">
        <f t="shared" si="12"/>
        <v>6.8503937007874022E-2</v>
      </c>
      <c r="E131" s="176"/>
      <c r="F131" s="177">
        <v>0.87</v>
      </c>
      <c r="G131" s="185">
        <f t="shared" si="13"/>
        <v>0.15138000000000001</v>
      </c>
      <c r="H131" s="189"/>
      <c r="I131" s="401">
        <f t="shared" si="7"/>
        <v>2.6340120000000002</v>
      </c>
      <c r="J131" s="195" t="s">
        <v>145</v>
      </c>
      <c r="K131" s="146">
        <v>120</v>
      </c>
    </row>
    <row r="132" spans="1:11" ht="10.5" customHeight="1">
      <c r="A132" s="153" t="s">
        <v>811</v>
      </c>
      <c r="B132" s="158">
        <v>30</v>
      </c>
      <c r="C132" s="168">
        <v>1.103</v>
      </c>
      <c r="D132" s="169">
        <f t="shared" si="12"/>
        <v>4.3425196850393699E-2</v>
      </c>
      <c r="E132" s="176"/>
      <c r="F132" s="177">
        <v>0.65900000000000003</v>
      </c>
      <c r="G132" s="185">
        <f t="shared" si="13"/>
        <v>7.2687699999999994E-2</v>
      </c>
      <c r="H132" s="176">
        <v>87</v>
      </c>
      <c r="I132" s="401">
        <f t="shared" si="7"/>
        <v>0.80174533100000001</v>
      </c>
      <c r="J132" s="195"/>
      <c r="K132" s="146">
        <v>121</v>
      </c>
    </row>
    <row r="133" spans="1:11" ht="10.5" customHeight="1">
      <c r="A133" s="153" t="s">
        <v>812</v>
      </c>
      <c r="B133" s="158"/>
      <c r="C133" s="168">
        <v>1.3</v>
      </c>
      <c r="D133" s="169">
        <f t="shared" si="12"/>
        <v>5.1181102362204731E-2</v>
      </c>
      <c r="E133" s="176"/>
      <c r="F133" s="177">
        <v>0.81899999999999995</v>
      </c>
      <c r="G133" s="185">
        <f t="shared" si="13"/>
        <v>0.10647</v>
      </c>
      <c r="H133" s="176"/>
      <c r="I133" s="401">
        <f t="shared" si="7"/>
        <v>1.38411</v>
      </c>
      <c r="J133" s="195" t="s">
        <v>32</v>
      </c>
      <c r="K133" s="146">
        <v>122</v>
      </c>
    </row>
    <row r="134" spans="1:11" ht="10.5" customHeight="1">
      <c r="A134" s="153" t="s">
        <v>813</v>
      </c>
      <c r="B134" s="158">
        <v>25</v>
      </c>
      <c r="C134" s="168">
        <v>1.0269999999999999</v>
      </c>
      <c r="D134" s="169">
        <f>C134/25.4</f>
        <v>4.0433070866141729E-2</v>
      </c>
      <c r="E134" s="176"/>
      <c r="F134" s="177">
        <v>0.626</v>
      </c>
      <c r="G134" s="185">
        <f>C134*F134/10</f>
        <v>6.4290199999999992E-2</v>
      </c>
      <c r="H134" s="176">
        <v>100</v>
      </c>
      <c r="I134" s="401">
        <f t="shared" si="7"/>
        <v>0.66026035399999994</v>
      </c>
      <c r="J134" s="195"/>
      <c r="K134" s="146">
        <v>123</v>
      </c>
    </row>
    <row r="135" spans="1:11" ht="10.5" customHeight="1">
      <c r="A135" s="153" t="s">
        <v>814</v>
      </c>
      <c r="B135" s="158" t="s">
        <v>815</v>
      </c>
      <c r="C135" s="168">
        <v>1.2</v>
      </c>
      <c r="D135" s="169">
        <f t="shared" ref="D135:D155" si="14">C135/25.4</f>
        <v>4.7244094488188976E-2</v>
      </c>
      <c r="E135" s="176"/>
      <c r="F135" s="177">
        <v>1.2</v>
      </c>
      <c r="G135" s="185">
        <f t="shared" ref="G135:G155" si="15">C135*F135/10</f>
        <v>0.14399999999999999</v>
      </c>
      <c r="H135" s="176">
        <v>23.1</v>
      </c>
      <c r="I135" s="401">
        <f t="shared" si="7"/>
        <v>1.728</v>
      </c>
      <c r="J135" s="195" t="s">
        <v>719</v>
      </c>
      <c r="K135" s="146">
        <v>124</v>
      </c>
    </row>
    <row r="136" spans="1:11" ht="10.5" customHeight="1">
      <c r="A136" s="153" t="s">
        <v>816</v>
      </c>
      <c r="B136" s="158">
        <v>20</v>
      </c>
      <c r="C136" s="168">
        <v>1.49</v>
      </c>
      <c r="D136" s="169">
        <f t="shared" si="14"/>
        <v>5.8661417322834648E-2</v>
      </c>
      <c r="E136" s="176"/>
      <c r="F136" s="177">
        <v>1.01</v>
      </c>
      <c r="G136" s="185">
        <f t="shared" si="15"/>
        <v>0.15048999999999998</v>
      </c>
      <c r="H136" s="176"/>
      <c r="I136" s="401">
        <f t="shared" si="7"/>
        <v>2.2423009999999999</v>
      </c>
      <c r="J136" s="195" t="s">
        <v>697</v>
      </c>
      <c r="K136" s="146">
        <v>125</v>
      </c>
    </row>
    <row r="137" spans="1:11" ht="10.5" customHeight="1">
      <c r="A137" s="153" t="s">
        <v>817</v>
      </c>
      <c r="B137" s="158">
        <v>25</v>
      </c>
      <c r="C137" s="168">
        <v>1.4630000000000001</v>
      </c>
      <c r="D137" s="169">
        <f t="shared" si="14"/>
        <v>5.7598425196850399E-2</v>
      </c>
      <c r="E137" s="176">
        <v>-3.6</v>
      </c>
      <c r="F137" s="177">
        <v>1.2</v>
      </c>
      <c r="G137" s="185">
        <f t="shared" si="15"/>
        <v>0.17555999999999999</v>
      </c>
      <c r="H137" s="189"/>
      <c r="I137" s="401">
        <f t="shared" si="7"/>
        <v>2.5684428000000001</v>
      </c>
      <c r="J137" s="195" t="s">
        <v>43</v>
      </c>
      <c r="K137" s="146">
        <v>126</v>
      </c>
    </row>
    <row r="138" spans="1:11" ht="10.5" customHeight="1">
      <c r="A138" s="153" t="s">
        <v>818</v>
      </c>
      <c r="B138" s="158" t="s">
        <v>819</v>
      </c>
      <c r="C138" s="168">
        <v>0.86</v>
      </c>
      <c r="D138" s="169">
        <f t="shared" si="14"/>
        <v>3.3858267716535433E-2</v>
      </c>
      <c r="E138" s="176" t="s">
        <v>145</v>
      </c>
      <c r="F138" s="177">
        <v>0.8</v>
      </c>
      <c r="G138" s="185">
        <f t="shared" si="15"/>
        <v>6.88E-2</v>
      </c>
      <c r="H138" s="189">
        <v>13.8</v>
      </c>
      <c r="I138" s="401">
        <f t="shared" si="7"/>
        <v>0.59167999999999998</v>
      </c>
      <c r="J138" s="195" t="s">
        <v>706</v>
      </c>
      <c r="K138" s="146">
        <v>127</v>
      </c>
    </row>
    <row r="139" spans="1:11" ht="10.5" customHeight="1">
      <c r="A139" s="153" t="s">
        <v>818</v>
      </c>
      <c r="B139" s="158">
        <v>-197</v>
      </c>
      <c r="C139" s="168">
        <v>0.86899999999999999</v>
      </c>
      <c r="D139" s="169">
        <f t="shared" si="14"/>
        <v>3.4212598425196854E-2</v>
      </c>
      <c r="E139" s="176" t="s">
        <v>145</v>
      </c>
      <c r="F139" s="177">
        <v>0.81499999999999995</v>
      </c>
      <c r="G139" s="185">
        <f t="shared" si="15"/>
        <v>7.0823499999999998E-2</v>
      </c>
      <c r="H139" s="189"/>
      <c r="I139" s="401">
        <f t="shared" si="7"/>
        <v>0.61545621499999992</v>
      </c>
      <c r="J139" s="195" t="s">
        <v>39</v>
      </c>
      <c r="K139" s="146">
        <v>128</v>
      </c>
    </row>
    <row r="140" spans="1:11" ht="10.5" customHeight="1">
      <c r="A140" s="153" t="s">
        <v>818</v>
      </c>
      <c r="B140" s="158">
        <v>-203</v>
      </c>
      <c r="C140" s="168">
        <v>0.92900000000000005</v>
      </c>
      <c r="D140" s="169">
        <f t="shared" si="14"/>
        <v>3.6574803149606303E-2</v>
      </c>
      <c r="E140" s="176" t="s">
        <v>145</v>
      </c>
      <c r="F140" s="177">
        <v>0.84299999999999997</v>
      </c>
      <c r="G140" s="185">
        <f t="shared" si="15"/>
        <v>7.8314700000000001E-2</v>
      </c>
      <c r="H140" s="189"/>
      <c r="I140" s="401">
        <f t="shared" si="7"/>
        <v>0.72754356300000012</v>
      </c>
      <c r="J140" s="195" t="s">
        <v>39</v>
      </c>
      <c r="K140" s="146">
        <v>129</v>
      </c>
    </row>
    <row r="141" spans="1:11" ht="10.5" customHeight="1">
      <c r="A141" s="153" t="s">
        <v>820</v>
      </c>
      <c r="B141" s="158"/>
      <c r="C141" s="168">
        <v>1.33</v>
      </c>
      <c r="D141" s="169">
        <f t="shared" si="14"/>
        <v>5.2362204724409452E-2</v>
      </c>
      <c r="E141" s="176"/>
      <c r="F141" s="177">
        <v>1.1299999999999999</v>
      </c>
      <c r="G141" s="185">
        <f t="shared" si="15"/>
        <v>0.15028999999999998</v>
      </c>
      <c r="H141" s="176"/>
      <c r="I141" s="401">
        <f t="shared" ref="I141:I204" si="16">F141*C141*C141</f>
        <v>1.9988569999999999</v>
      </c>
      <c r="J141" s="195" t="s">
        <v>32</v>
      </c>
      <c r="K141" s="146">
        <v>130</v>
      </c>
    </row>
    <row r="142" spans="1:11" ht="10.5" customHeight="1">
      <c r="A142" s="153" t="s">
        <v>821</v>
      </c>
      <c r="B142" s="158"/>
      <c r="C142" s="168">
        <v>1.43</v>
      </c>
      <c r="D142" s="169">
        <f t="shared" si="14"/>
        <v>5.62992125984252E-2</v>
      </c>
      <c r="E142" s="176"/>
      <c r="F142" s="177">
        <v>0.82099999999999995</v>
      </c>
      <c r="G142" s="185">
        <f t="shared" si="15"/>
        <v>0.11740299999999999</v>
      </c>
      <c r="H142" s="176"/>
      <c r="I142" s="401">
        <f t="shared" si="16"/>
        <v>1.6788628999999997</v>
      </c>
      <c r="J142" s="195" t="s">
        <v>361</v>
      </c>
      <c r="K142" s="146">
        <v>131</v>
      </c>
    </row>
    <row r="143" spans="1:11" ht="10.5" customHeight="1">
      <c r="A143" s="153" t="s">
        <v>822</v>
      </c>
      <c r="B143" s="158">
        <v>20.2</v>
      </c>
      <c r="C143" s="168">
        <v>1.5069999999999999</v>
      </c>
      <c r="D143" s="169">
        <f t="shared" si="14"/>
        <v>5.933070866141732E-2</v>
      </c>
      <c r="E143" s="176"/>
      <c r="F143" s="177">
        <v>0.94199999999999995</v>
      </c>
      <c r="G143" s="185">
        <f t="shared" si="15"/>
        <v>0.14195939999999999</v>
      </c>
      <c r="H143" s="176">
        <v>10100</v>
      </c>
      <c r="I143" s="401">
        <f t="shared" si="16"/>
        <v>2.1393281579999996</v>
      </c>
      <c r="J143" s="195" t="s">
        <v>823</v>
      </c>
      <c r="K143" s="146">
        <v>132</v>
      </c>
    </row>
    <row r="144" spans="1:11" ht="10.5" customHeight="1">
      <c r="A144" s="153" t="s">
        <v>824</v>
      </c>
      <c r="B144" s="158">
        <v>25</v>
      </c>
      <c r="C144" s="168">
        <v>1.4770000000000001</v>
      </c>
      <c r="D144" s="169">
        <f t="shared" si="14"/>
        <v>5.8149606299212606E-2</v>
      </c>
      <c r="E144" s="176">
        <v>-3.6</v>
      </c>
      <c r="F144" s="177">
        <v>0.96899999999999997</v>
      </c>
      <c r="G144" s="185">
        <f t="shared" si="15"/>
        <v>0.14312130000000001</v>
      </c>
      <c r="H144" s="176"/>
      <c r="I144" s="401">
        <f t="shared" si="16"/>
        <v>2.1139016010000002</v>
      </c>
      <c r="J144" s="195" t="s">
        <v>825</v>
      </c>
      <c r="K144" s="146">
        <v>133</v>
      </c>
    </row>
    <row r="145" spans="1:11" ht="10.5" customHeight="1">
      <c r="A145" s="153" t="s">
        <v>826</v>
      </c>
      <c r="B145" s="158"/>
      <c r="C145" s="168">
        <v>1.46</v>
      </c>
      <c r="D145" s="169">
        <f t="shared" si="14"/>
        <v>5.748031496062992E-2</v>
      </c>
      <c r="E145" s="176"/>
      <c r="F145" s="177">
        <v>0.92200000000000004</v>
      </c>
      <c r="G145" s="185">
        <f t="shared" si="15"/>
        <v>0.13461200000000001</v>
      </c>
      <c r="H145" s="176"/>
      <c r="I145" s="401">
        <f t="shared" si="16"/>
        <v>1.9653351999999999</v>
      </c>
      <c r="J145" s="195" t="s">
        <v>361</v>
      </c>
      <c r="K145" s="146">
        <v>134</v>
      </c>
    </row>
    <row r="146" spans="1:11" ht="10.5" customHeight="1">
      <c r="A146" s="153" t="s">
        <v>827</v>
      </c>
      <c r="B146" s="158"/>
      <c r="C146" s="168">
        <v>1.25</v>
      </c>
      <c r="D146" s="169">
        <f t="shared" si="14"/>
        <v>4.9212598425196853E-2</v>
      </c>
      <c r="E146" s="176"/>
      <c r="F146" s="177"/>
      <c r="G146" s="185">
        <f t="shared" si="15"/>
        <v>0</v>
      </c>
      <c r="H146" s="176"/>
      <c r="I146" s="401">
        <f t="shared" si="16"/>
        <v>0</v>
      </c>
      <c r="J146" s="195" t="s">
        <v>32</v>
      </c>
      <c r="K146" s="146">
        <v>135</v>
      </c>
    </row>
    <row r="147" spans="1:11" ht="10.5" customHeight="1">
      <c r="A147" s="153" t="s">
        <v>828</v>
      </c>
      <c r="B147" s="158"/>
      <c r="C147" s="168">
        <v>1.49</v>
      </c>
      <c r="D147" s="169">
        <f t="shared" si="14"/>
        <v>5.8661417322834648E-2</v>
      </c>
      <c r="E147" s="176"/>
      <c r="F147" s="177">
        <v>0.99</v>
      </c>
      <c r="G147" s="185">
        <f t="shared" si="15"/>
        <v>0.14751</v>
      </c>
      <c r="H147" s="176"/>
      <c r="I147" s="401">
        <f t="shared" si="16"/>
        <v>2.197899</v>
      </c>
      <c r="J147" s="195" t="s">
        <v>32</v>
      </c>
      <c r="K147" s="146">
        <v>136</v>
      </c>
    </row>
    <row r="148" spans="1:11" ht="10.5" customHeight="1">
      <c r="A148" s="153" t="s">
        <v>829</v>
      </c>
      <c r="B148" s="158"/>
      <c r="C148" s="168">
        <v>1.4550000000000001</v>
      </c>
      <c r="D148" s="169">
        <f t="shared" si="14"/>
        <v>5.7283464566929142E-2</v>
      </c>
      <c r="E148" s="176"/>
      <c r="F148" s="177">
        <v>1.17</v>
      </c>
      <c r="G148" s="185">
        <f t="shared" si="15"/>
        <v>0.170235</v>
      </c>
      <c r="H148" s="176"/>
      <c r="I148" s="401">
        <f t="shared" si="16"/>
        <v>2.4769192500000003</v>
      </c>
      <c r="J148" s="195" t="s">
        <v>830</v>
      </c>
      <c r="K148" s="146">
        <v>137</v>
      </c>
    </row>
    <row r="149" spans="1:11" ht="10.5" customHeight="1">
      <c r="A149" s="153" t="s">
        <v>831</v>
      </c>
      <c r="B149" s="158"/>
      <c r="C149" s="168">
        <v>1.46</v>
      </c>
      <c r="D149" s="169">
        <f t="shared" si="14"/>
        <v>5.748031496062992E-2</v>
      </c>
      <c r="E149" s="176"/>
      <c r="F149" s="177">
        <v>0.94</v>
      </c>
      <c r="G149" s="185">
        <f t="shared" si="15"/>
        <v>0.13723999999999997</v>
      </c>
      <c r="H149" s="176"/>
      <c r="I149" s="401">
        <f t="shared" si="16"/>
        <v>2.0037039999999999</v>
      </c>
      <c r="J149" s="195" t="s">
        <v>361</v>
      </c>
      <c r="K149" s="146">
        <v>138</v>
      </c>
    </row>
    <row r="150" spans="1:11" ht="10.5" customHeight="1">
      <c r="A150" s="153" t="s">
        <v>831</v>
      </c>
      <c r="B150" s="158"/>
      <c r="C150" s="168">
        <v>1.77</v>
      </c>
      <c r="D150" s="169">
        <f t="shared" si="14"/>
        <v>6.968503937007875E-2</v>
      </c>
      <c r="E150" s="176"/>
      <c r="F150" s="177">
        <v>0.92200000000000004</v>
      </c>
      <c r="G150" s="185">
        <f t="shared" si="15"/>
        <v>0.16319400000000001</v>
      </c>
      <c r="H150" s="176"/>
      <c r="I150" s="401">
        <f t="shared" si="16"/>
        <v>2.8885338000000003</v>
      </c>
      <c r="J150" s="195" t="s">
        <v>32</v>
      </c>
      <c r="K150" s="146">
        <v>139</v>
      </c>
    </row>
    <row r="151" spans="1:11" ht="10.5" customHeight="1">
      <c r="A151" s="153" t="s">
        <v>832</v>
      </c>
      <c r="B151" s="158"/>
      <c r="C151" s="168">
        <v>1.46</v>
      </c>
      <c r="D151" s="169">
        <f t="shared" si="14"/>
        <v>5.748031496062992E-2</v>
      </c>
      <c r="E151" s="176"/>
      <c r="F151" s="177">
        <v>0.84299999999999997</v>
      </c>
      <c r="G151" s="185">
        <f t="shared" si="15"/>
        <v>0.12307799999999999</v>
      </c>
      <c r="H151" s="176"/>
      <c r="I151" s="401">
        <f t="shared" si="16"/>
        <v>1.7969387999999999</v>
      </c>
      <c r="J151" s="195" t="s">
        <v>361</v>
      </c>
      <c r="K151" s="146">
        <v>140</v>
      </c>
    </row>
    <row r="152" spans="1:11" ht="10.5" customHeight="1">
      <c r="A152" s="153" t="s">
        <v>833</v>
      </c>
      <c r="B152" s="158"/>
      <c r="C152" s="168">
        <v>1.44</v>
      </c>
      <c r="D152" s="169">
        <f t="shared" si="14"/>
        <v>5.6692913385826771E-2</v>
      </c>
      <c r="E152" s="176"/>
      <c r="F152" s="177">
        <v>0.82499999999999996</v>
      </c>
      <c r="G152" s="185">
        <f t="shared" si="15"/>
        <v>0.11879999999999999</v>
      </c>
      <c r="H152" s="176"/>
      <c r="I152" s="401">
        <f t="shared" si="16"/>
        <v>1.7107199999999998</v>
      </c>
      <c r="J152" s="195" t="s">
        <v>361</v>
      </c>
      <c r="K152" s="146">
        <v>141</v>
      </c>
    </row>
    <row r="153" spans="1:11" ht="10.5" customHeight="1">
      <c r="A153" s="153" t="s">
        <v>834</v>
      </c>
      <c r="B153" s="158"/>
      <c r="C153" s="168">
        <v>1.4450000000000001</v>
      </c>
      <c r="D153" s="169">
        <f t="shared" si="14"/>
        <v>5.6889763779527563E-2</v>
      </c>
      <c r="E153" s="176"/>
      <c r="F153" s="177">
        <v>0.91800000000000004</v>
      </c>
      <c r="G153" s="185">
        <f t="shared" si="15"/>
        <v>0.13265100000000002</v>
      </c>
      <c r="H153" s="176"/>
      <c r="I153" s="401">
        <f t="shared" si="16"/>
        <v>1.9168069500000002</v>
      </c>
      <c r="J153" s="195" t="s">
        <v>361</v>
      </c>
      <c r="K153" s="146">
        <v>142</v>
      </c>
    </row>
    <row r="154" spans="1:11" ht="10.5" customHeight="1">
      <c r="A154" s="153" t="s">
        <v>835</v>
      </c>
      <c r="B154" s="158"/>
      <c r="C154" s="168">
        <v>1.42</v>
      </c>
      <c r="D154" s="169">
        <f t="shared" si="14"/>
        <v>5.5905511811023621E-2</v>
      </c>
      <c r="E154" s="176"/>
      <c r="F154" s="177">
        <v>0.83499999999999996</v>
      </c>
      <c r="G154" s="185">
        <f t="shared" si="15"/>
        <v>0.11856999999999999</v>
      </c>
      <c r="H154" s="176"/>
      <c r="I154" s="401">
        <f t="shared" si="16"/>
        <v>1.6836939999999998</v>
      </c>
      <c r="J154" s="195" t="s">
        <v>32</v>
      </c>
      <c r="K154" s="146">
        <v>143</v>
      </c>
    </row>
    <row r="155" spans="1:11" ht="10.5" customHeight="1">
      <c r="A155" s="153" t="s">
        <v>836</v>
      </c>
      <c r="B155" s="158"/>
      <c r="C155" s="168">
        <v>1.4359999999999999</v>
      </c>
      <c r="D155" s="169">
        <f t="shared" si="14"/>
        <v>5.6535433070866142E-2</v>
      </c>
      <c r="E155" s="176"/>
      <c r="F155" s="177">
        <v>0.91400000000000003</v>
      </c>
      <c r="G155" s="185">
        <f t="shared" si="15"/>
        <v>0.13125039999999999</v>
      </c>
      <c r="H155" s="176"/>
      <c r="I155" s="401">
        <f t="shared" si="16"/>
        <v>1.8847557439999998</v>
      </c>
      <c r="J155" s="195" t="s">
        <v>361</v>
      </c>
      <c r="K155" s="146">
        <v>144</v>
      </c>
    </row>
    <row r="156" spans="1:11" ht="10.5" customHeight="1">
      <c r="A156" s="153" t="s">
        <v>837</v>
      </c>
      <c r="B156" s="158"/>
      <c r="C156" s="168">
        <v>1.74</v>
      </c>
      <c r="D156" s="169">
        <f t="shared" ref="D156:D171" si="17">C156/25.4</f>
        <v>6.8503937007874022E-2</v>
      </c>
      <c r="E156" s="176"/>
      <c r="F156" s="177">
        <v>0.87</v>
      </c>
      <c r="G156" s="185">
        <f t="shared" ref="G156:G171" si="18">C156*F156/10</f>
        <v>0.15138000000000001</v>
      </c>
      <c r="H156" s="176"/>
      <c r="I156" s="401">
        <f t="shared" si="16"/>
        <v>2.6340120000000002</v>
      </c>
      <c r="J156" s="195" t="s">
        <v>32</v>
      </c>
      <c r="K156" s="146">
        <v>145</v>
      </c>
    </row>
    <row r="157" spans="1:11" ht="10.5" customHeight="1">
      <c r="A157" s="153" t="s">
        <v>838</v>
      </c>
      <c r="B157" s="158"/>
      <c r="C157" s="168">
        <v>1.7</v>
      </c>
      <c r="D157" s="169">
        <f t="shared" si="17"/>
        <v>6.6929133858267723E-2</v>
      </c>
      <c r="E157" s="176"/>
      <c r="F157" s="177">
        <v>0.88</v>
      </c>
      <c r="G157" s="185">
        <f t="shared" si="18"/>
        <v>0.14960000000000001</v>
      </c>
      <c r="H157" s="176"/>
      <c r="I157" s="401">
        <f t="shared" si="16"/>
        <v>2.5432000000000001</v>
      </c>
      <c r="J157" s="195"/>
      <c r="K157" s="146">
        <v>146</v>
      </c>
    </row>
    <row r="158" spans="1:11" ht="10.5" customHeight="1">
      <c r="A158" s="153" t="s">
        <v>839</v>
      </c>
      <c r="B158" s="158"/>
      <c r="C158" s="168">
        <v>1.45</v>
      </c>
      <c r="D158" s="169">
        <f t="shared" si="17"/>
        <v>5.7086614173228349E-2</v>
      </c>
      <c r="E158" s="176"/>
      <c r="F158" s="177">
        <v>0.9</v>
      </c>
      <c r="G158" s="185">
        <f t="shared" si="18"/>
        <v>0.1305</v>
      </c>
      <c r="H158" s="176"/>
      <c r="I158" s="401">
        <f t="shared" si="16"/>
        <v>1.8922499999999998</v>
      </c>
      <c r="J158" s="195" t="s">
        <v>361</v>
      </c>
      <c r="K158" s="146">
        <v>147</v>
      </c>
    </row>
    <row r="159" spans="1:11" ht="10.5" customHeight="1">
      <c r="A159" s="153" t="s">
        <v>840</v>
      </c>
      <c r="B159" s="158"/>
      <c r="C159" s="168">
        <v>0.96</v>
      </c>
      <c r="D159" s="169">
        <f>C159/25.4</f>
        <v>3.7795275590551181E-2</v>
      </c>
      <c r="E159" s="176"/>
      <c r="F159" s="177">
        <v>0.81799999999999995</v>
      </c>
      <c r="G159" s="185">
        <f>C159*F159/10</f>
        <v>7.8527999999999987E-2</v>
      </c>
      <c r="H159" s="176"/>
      <c r="I159" s="401">
        <f t="shared" si="16"/>
        <v>0.75386879999999989</v>
      </c>
      <c r="J159" s="195" t="s">
        <v>361</v>
      </c>
      <c r="K159" s="146">
        <v>148</v>
      </c>
    </row>
    <row r="160" spans="1:11" ht="10.5" customHeight="1">
      <c r="A160" s="153" t="s">
        <v>841</v>
      </c>
      <c r="B160" s="158"/>
      <c r="C160" s="168">
        <v>0.96799999999999997</v>
      </c>
      <c r="D160" s="169">
        <f t="shared" si="17"/>
        <v>3.8110236220472445E-2</v>
      </c>
      <c r="E160" s="176"/>
      <c r="F160" s="177">
        <v>0.94</v>
      </c>
      <c r="G160" s="185">
        <f t="shared" si="18"/>
        <v>9.099199999999999E-2</v>
      </c>
      <c r="H160" s="176"/>
      <c r="I160" s="401">
        <f t="shared" si="16"/>
        <v>0.8808025599999999</v>
      </c>
      <c r="J160" s="195" t="s">
        <v>361</v>
      </c>
      <c r="K160" s="146">
        <v>149</v>
      </c>
    </row>
    <row r="161" spans="1:11" ht="10.5" customHeight="1">
      <c r="A161" s="153" t="s">
        <v>842</v>
      </c>
      <c r="B161" s="158"/>
      <c r="C161" s="168">
        <v>0.98</v>
      </c>
      <c r="D161" s="169">
        <f t="shared" si="17"/>
        <v>3.858267716535433E-2</v>
      </c>
      <c r="E161" s="176"/>
      <c r="F161" s="177">
        <v>0.96799999999999997</v>
      </c>
      <c r="G161" s="185">
        <f t="shared" si="18"/>
        <v>9.486399999999999E-2</v>
      </c>
      <c r="H161" s="176"/>
      <c r="I161" s="401">
        <f t="shared" si="16"/>
        <v>0.92966719999999992</v>
      </c>
      <c r="J161" s="195" t="s">
        <v>361</v>
      </c>
      <c r="K161" s="146">
        <v>150</v>
      </c>
    </row>
    <row r="162" spans="1:11" ht="10.5" customHeight="1">
      <c r="A162" s="153" t="s">
        <v>843</v>
      </c>
      <c r="B162" s="158"/>
      <c r="C162" s="168">
        <v>0.99</v>
      </c>
      <c r="D162" s="169">
        <f>C162/25.4</f>
        <v>3.8976377952755908E-2</v>
      </c>
      <c r="E162" s="176"/>
      <c r="F162" s="177">
        <v>0.97199999999999998</v>
      </c>
      <c r="G162" s="185">
        <f>C162*F162/10</f>
        <v>9.6227999999999994E-2</v>
      </c>
      <c r="H162" s="176"/>
      <c r="I162" s="401">
        <f t="shared" si="16"/>
        <v>0.95265719999999987</v>
      </c>
      <c r="J162" s="195" t="s">
        <v>361</v>
      </c>
      <c r="K162" s="146">
        <v>151</v>
      </c>
    </row>
    <row r="163" spans="1:11" ht="10.5" customHeight="1">
      <c r="A163" s="153" t="s">
        <v>844</v>
      </c>
      <c r="B163" s="158" t="s">
        <v>845</v>
      </c>
      <c r="C163" s="168">
        <v>1.409</v>
      </c>
      <c r="D163" s="169">
        <f t="shared" si="17"/>
        <v>5.5472440944881893E-2</v>
      </c>
      <c r="E163" s="176"/>
      <c r="F163" s="177">
        <v>1.02</v>
      </c>
      <c r="G163" s="185">
        <f t="shared" si="18"/>
        <v>0.14371800000000001</v>
      </c>
      <c r="H163" s="176"/>
      <c r="I163" s="401">
        <f t="shared" si="16"/>
        <v>2.0249866200000004</v>
      </c>
      <c r="J163" s="195" t="s">
        <v>830</v>
      </c>
      <c r="K163" s="146">
        <v>152</v>
      </c>
    </row>
    <row r="164" spans="1:11" ht="10.5" customHeight="1">
      <c r="A164" s="153" t="s">
        <v>846</v>
      </c>
      <c r="B164" s="158" t="s">
        <v>845</v>
      </c>
      <c r="C164" s="168">
        <v>1.458</v>
      </c>
      <c r="D164" s="169">
        <f t="shared" si="17"/>
        <v>5.7401574803149606E-2</v>
      </c>
      <c r="E164" s="176"/>
      <c r="F164" s="177">
        <v>1.1499999999999999</v>
      </c>
      <c r="G164" s="185">
        <f t="shared" si="18"/>
        <v>0.16766999999999999</v>
      </c>
      <c r="H164" s="176"/>
      <c r="I164" s="401">
        <f t="shared" si="16"/>
        <v>2.4446285999999997</v>
      </c>
      <c r="J164" s="195" t="s">
        <v>830</v>
      </c>
      <c r="K164" s="146">
        <v>153</v>
      </c>
    </row>
    <row r="165" spans="1:11" ht="10.5" customHeight="1">
      <c r="A165" s="153" t="s">
        <v>847</v>
      </c>
      <c r="B165" s="158">
        <v>20</v>
      </c>
      <c r="C165" s="168">
        <v>1.3520000000000001</v>
      </c>
      <c r="D165" s="169">
        <f t="shared" si="17"/>
        <v>5.3228346456692922E-2</v>
      </c>
      <c r="E165" s="176"/>
      <c r="F165" s="177">
        <v>1.1100000000000001</v>
      </c>
      <c r="G165" s="185">
        <f t="shared" si="18"/>
        <v>0.15007200000000004</v>
      </c>
      <c r="H165" s="176">
        <v>8200</v>
      </c>
      <c r="I165" s="401">
        <f t="shared" si="16"/>
        <v>2.0289734400000006</v>
      </c>
      <c r="J165" s="195" t="s">
        <v>823</v>
      </c>
      <c r="K165" s="146">
        <v>154</v>
      </c>
    </row>
    <row r="166" spans="1:11" ht="10.5" customHeight="1">
      <c r="A166" s="153" t="s">
        <v>848</v>
      </c>
      <c r="B166" s="158"/>
      <c r="C166" s="168">
        <v>1.43</v>
      </c>
      <c r="D166" s="169">
        <f t="shared" si="17"/>
        <v>5.62992125984252E-2</v>
      </c>
      <c r="E166" s="176"/>
      <c r="F166" s="177">
        <v>0.93</v>
      </c>
      <c r="G166" s="185">
        <f t="shared" si="18"/>
        <v>0.13299</v>
      </c>
      <c r="H166" s="176"/>
      <c r="I166" s="401">
        <f t="shared" si="16"/>
        <v>1.9017570000000001</v>
      </c>
      <c r="J166" s="195" t="s">
        <v>361</v>
      </c>
      <c r="K166" s="146">
        <v>155</v>
      </c>
    </row>
    <row r="167" spans="1:11" ht="10.5" customHeight="1">
      <c r="A167" s="153" t="s">
        <v>849</v>
      </c>
      <c r="B167" s="158"/>
      <c r="C167" s="168">
        <v>1.44</v>
      </c>
      <c r="D167" s="169">
        <f t="shared" si="17"/>
        <v>5.6692913385826771E-2</v>
      </c>
      <c r="E167" s="176"/>
      <c r="F167" s="177">
        <v>0.88</v>
      </c>
      <c r="G167" s="185">
        <f t="shared" si="18"/>
        <v>0.12672</v>
      </c>
      <c r="H167" s="176"/>
      <c r="I167" s="401">
        <f t="shared" si="16"/>
        <v>1.8247679999999997</v>
      </c>
      <c r="J167" s="195" t="s">
        <v>32</v>
      </c>
      <c r="K167" s="146">
        <v>156</v>
      </c>
    </row>
    <row r="168" spans="1:11" ht="10.5" customHeight="1">
      <c r="A168" s="153" t="s">
        <v>850</v>
      </c>
      <c r="B168" s="158"/>
      <c r="C168" s="168">
        <v>1.45</v>
      </c>
      <c r="D168" s="169">
        <f t="shared" si="17"/>
        <v>5.7086614173228349E-2</v>
      </c>
      <c r="E168" s="176"/>
      <c r="F168" s="177">
        <v>0.92</v>
      </c>
      <c r="G168" s="185">
        <f t="shared" si="18"/>
        <v>0.13340000000000002</v>
      </c>
      <c r="H168" s="176"/>
      <c r="I168" s="401">
        <f t="shared" si="16"/>
        <v>1.9343000000000001</v>
      </c>
      <c r="J168" s="195" t="s">
        <v>361</v>
      </c>
      <c r="K168" s="146">
        <v>157</v>
      </c>
    </row>
    <row r="169" spans="1:11" ht="10.5" customHeight="1">
      <c r="A169" s="153" t="s">
        <v>851</v>
      </c>
      <c r="B169" s="158"/>
      <c r="C169" s="168">
        <v>1.391</v>
      </c>
      <c r="D169" s="169">
        <f t="shared" si="17"/>
        <v>5.4763779527559057E-2</v>
      </c>
      <c r="E169" s="176">
        <v>0.39</v>
      </c>
      <c r="F169" s="177">
        <v>0.92</v>
      </c>
      <c r="G169" s="185">
        <f t="shared" si="18"/>
        <v>0.127972</v>
      </c>
      <c r="H169" s="176"/>
      <c r="I169" s="401">
        <f t="shared" si="16"/>
        <v>1.7800905199999999</v>
      </c>
      <c r="J169" s="195" t="s">
        <v>32</v>
      </c>
      <c r="K169" s="146">
        <v>158</v>
      </c>
    </row>
    <row r="170" spans="1:11" ht="10.5" customHeight="1">
      <c r="A170" s="153" t="s">
        <v>851</v>
      </c>
      <c r="B170" s="158"/>
      <c r="C170" s="168">
        <v>1.39</v>
      </c>
      <c r="D170" s="169">
        <f>C170/25.4</f>
        <v>5.4724409448818893E-2</v>
      </c>
      <c r="E170" s="176"/>
      <c r="F170" s="177">
        <v>0.92</v>
      </c>
      <c r="G170" s="185">
        <f>C170*F170/10</f>
        <v>0.12787999999999999</v>
      </c>
      <c r="H170" s="189"/>
      <c r="I170" s="401">
        <f t="shared" si="16"/>
        <v>1.7775319999999999</v>
      </c>
      <c r="J170" s="195" t="s">
        <v>706</v>
      </c>
      <c r="K170" s="146">
        <v>159</v>
      </c>
    </row>
    <row r="171" spans="1:11" ht="10.5" customHeight="1">
      <c r="A171" s="153" t="s">
        <v>852</v>
      </c>
      <c r="B171" s="158"/>
      <c r="C171" s="168">
        <v>1.38</v>
      </c>
      <c r="D171" s="169">
        <f t="shared" si="17"/>
        <v>5.4330708661417322E-2</v>
      </c>
      <c r="E171" s="176"/>
      <c r="F171" s="177">
        <v>1.6</v>
      </c>
      <c r="G171" s="185">
        <f t="shared" si="18"/>
        <v>0.22079999999999997</v>
      </c>
      <c r="H171" s="176"/>
      <c r="I171" s="401">
        <f t="shared" si="16"/>
        <v>3.0470399999999995</v>
      </c>
      <c r="J171" s="195" t="s">
        <v>361</v>
      </c>
      <c r="K171" s="146">
        <v>160</v>
      </c>
    </row>
    <row r="172" spans="1:11" ht="10.5" customHeight="1">
      <c r="A172" s="153" t="s">
        <v>853</v>
      </c>
      <c r="B172" s="158" t="s">
        <v>854</v>
      </c>
      <c r="C172" s="168">
        <v>0.9</v>
      </c>
      <c r="D172" s="169">
        <f t="shared" ref="D172:D205" si="19">C172/25.4</f>
        <v>3.5433070866141732E-2</v>
      </c>
      <c r="E172" s="176" t="s">
        <v>145</v>
      </c>
      <c r="F172" s="177">
        <v>1.1100000000000001</v>
      </c>
      <c r="G172" s="185">
        <f t="shared" ref="G172:G205" si="20">C172*F172/10</f>
        <v>9.9900000000000017E-2</v>
      </c>
      <c r="H172" s="189">
        <v>9.9</v>
      </c>
      <c r="I172" s="401">
        <f t="shared" si="16"/>
        <v>0.89910000000000012</v>
      </c>
      <c r="J172" s="195" t="s">
        <v>706</v>
      </c>
      <c r="K172" s="146">
        <v>161</v>
      </c>
    </row>
    <row r="173" spans="1:11" ht="10.5" customHeight="1">
      <c r="A173" s="153" t="s">
        <v>855</v>
      </c>
      <c r="B173" s="158">
        <v>-184</v>
      </c>
      <c r="C173" s="168">
        <v>0.97099999999999997</v>
      </c>
      <c r="D173" s="169">
        <f t="shared" si="19"/>
        <v>3.8228346456692916E-2</v>
      </c>
      <c r="E173" s="176" t="s">
        <v>145</v>
      </c>
      <c r="F173" s="177">
        <v>1.143</v>
      </c>
      <c r="G173" s="185">
        <f t="shared" si="20"/>
        <v>0.1109853</v>
      </c>
      <c r="H173" s="189"/>
      <c r="I173" s="401">
        <f t="shared" si="16"/>
        <v>1.0776672629999999</v>
      </c>
      <c r="J173" s="195" t="s">
        <v>39</v>
      </c>
      <c r="K173" s="146">
        <v>162</v>
      </c>
    </row>
    <row r="174" spans="1:11" ht="10.5" customHeight="1">
      <c r="A174" s="153" t="s">
        <v>855</v>
      </c>
      <c r="B174" s="158">
        <v>-210</v>
      </c>
      <c r="C174" s="168">
        <v>1.1299999999999999</v>
      </c>
      <c r="D174" s="169">
        <f t="shared" si="19"/>
        <v>4.4488188976377949E-2</v>
      </c>
      <c r="E174" s="176" t="s">
        <v>145</v>
      </c>
      <c r="F174" s="177">
        <v>1.272</v>
      </c>
      <c r="G174" s="185">
        <f t="shared" si="20"/>
        <v>0.143736</v>
      </c>
      <c r="H174" s="189"/>
      <c r="I174" s="401">
        <f t="shared" si="16"/>
        <v>1.6242167999999999</v>
      </c>
      <c r="J174" s="195" t="s">
        <v>39</v>
      </c>
      <c r="K174" s="146">
        <v>163</v>
      </c>
    </row>
    <row r="175" spans="1:11" ht="10.5" customHeight="1">
      <c r="A175" s="153" t="s">
        <v>856</v>
      </c>
      <c r="B175" s="158">
        <v>15</v>
      </c>
      <c r="C175" s="168">
        <v>1.3</v>
      </c>
      <c r="D175" s="169">
        <f t="shared" si="19"/>
        <v>5.1181102362204731E-2</v>
      </c>
      <c r="E175" s="176"/>
      <c r="F175" s="177"/>
      <c r="G175" s="185">
        <f t="shared" si="20"/>
        <v>0</v>
      </c>
      <c r="H175" s="176"/>
      <c r="I175" s="401">
        <f t="shared" si="16"/>
        <v>0</v>
      </c>
      <c r="J175" s="195" t="s">
        <v>32</v>
      </c>
      <c r="K175" s="146">
        <v>164</v>
      </c>
    </row>
    <row r="176" spans="1:11" ht="10.5" customHeight="1">
      <c r="A176" s="153" t="s">
        <v>857</v>
      </c>
      <c r="B176" s="158">
        <v>34</v>
      </c>
      <c r="C176" s="168">
        <v>1.42</v>
      </c>
      <c r="D176" s="169">
        <f t="shared" si="19"/>
        <v>5.5905511811023621E-2</v>
      </c>
      <c r="E176" s="176"/>
      <c r="F176" s="177">
        <v>0.83499999999999996</v>
      </c>
      <c r="G176" s="185">
        <f t="shared" si="20"/>
        <v>0.11856999999999999</v>
      </c>
      <c r="H176" s="189"/>
      <c r="I176" s="401">
        <f t="shared" si="16"/>
        <v>1.6836939999999998</v>
      </c>
      <c r="J176" s="195" t="s">
        <v>706</v>
      </c>
      <c r="K176" s="146">
        <v>165</v>
      </c>
    </row>
    <row r="177" spans="1:11" ht="10.5" customHeight="1">
      <c r="A177" s="153" t="s">
        <v>858</v>
      </c>
      <c r="B177" s="158">
        <v>20</v>
      </c>
      <c r="C177" s="168">
        <v>1.01</v>
      </c>
      <c r="D177" s="169">
        <f t="shared" si="19"/>
        <v>3.9763779527559058E-2</v>
      </c>
      <c r="E177" s="176"/>
      <c r="F177" s="177">
        <v>0.621</v>
      </c>
      <c r="G177" s="185">
        <f t="shared" si="20"/>
        <v>6.2720999999999999E-2</v>
      </c>
      <c r="H177" s="189"/>
      <c r="I177" s="401">
        <f t="shared" si="16"/>
        <v>0.63348210000000005</v>
      </c>
      <c r="J177" s="195"/>
      <c r="K177" s="146">
        <v>166</v>
      </c>
    </row>
    <row r="178" spans="1:11" ht="10.5" customHeight="1">
      <c r="A178" s="153" t="s">
        <v>859</v>
      </c>
      <c r="B178" s="158">
        <v>34</v>
      </c>
      <c r="C178" s="168">
        <v>1.29</v>
      </c>
      <c r="D178" s="169">
        <f t="shared" si="19"/>
        <v>5.0787401574803152E-2</v>
      </c>
      <c r="E178" s="176"/>
      <c r="F178" s="177">
        <v>0.82499999999999996</v>
      </c>
      <c r="G178" s="185">
        <f t="shared" si="20"/>
        <v>0.10642499999999999</v>
      </c>
      <c r="H178" s="189"/>
      <c r="I178" s="401">
        <f t="shared" si="16"/>
        <v>1.3728825</v>
      </c>
      <c r="J178" s="195" t="s">
        <v>145</v>
      </c>
      <c r="K178" s="146">
        <v>167</v>
      </c>
    </row>
    <row r="179" spans="1:11" ht="10.5" customHeight="1">
      <c r="A179" s="153" t="s">
        <v>860</v>
      </c>
      <c r="B179" s="158">
        <v>38</v>
      </c>
      <c r="C179" s="168">
        <v>1.37</v>
      </c>
      <c r="D179" s="169">
        <f t="shared" si="19"/>
        <v>5.3937007874015758E-2</v>
      </c>
      <c r="E179" s="176"/>
      <c r="F179" s="177"/>
      <c r="G179" s="185">
        <f t="shared" si="20"/>
        <v>0</v>
      </c>
      <c r="H179" s="176"/>
      <c r="I179" s="401">
        <f t="shared" si="16"/>
        <v>0</v>
      </c>
      <c r="J179" s="195" t="s">
        <v>32</v>
      </c>
      <c r="K179" s="146">
        <v>168</v>
      </c>
    </row>
    <row r="180" spans="1:11" ht="10.5" customHeight="1">
      <c r="A180" s="153" t="s">
        <v>861</v>
      </c>
      <c r="B180" s="158">
        <v>100</v>
      </c>
      <c r="C180" s="168">
        <v>1.82</v>
      </c>
      <c r="D180" s="169">
        <f t="shared" si="19"/>
        <v>7.165354330708662E-2</v>
      </c>
      <c r="E180" s="176"/>
      <c r="F180" s="177">
        <v>0.83</v>
      </c>
      <c r="G180" s="185">
        <f t="shared" si="20"/>
        <v>0.15106</v>
      </c>
      <c r="H180" s="176"/>
      <c r="I180" s="401">
        <f t="shared" si="16"/>
        <v>2.7492920000000001</v>
      </c>
      <c r="J180" s="195" t="s">
        <v>32</v>
      </c>
      <c r="K180" s="146">
        <v>169</v>
      </c>
    </row>
    <row r="181" spans="1:11" ht="10.5" customHeight="1">
      <c r="A181" s="153" t="s">
        <v>862</v>
      </c>
      <c r="B181" s="158">
        <v>100</v>
      </c>
      <c r="C181" s="168">
        <v>1.86</v>
      </c>
      <c r="D181" s="169">
        <f t="shared" si="19"/>
        <v>7.3228346456692919E-2</v>
      </c>
      <c r="E181" s="176"/>
      <c r="F181" s="177">
        <v>0.81799999999999995</v>
      </c>
      <c r="G181" s="177">
        <f t="shared" si="20"/>
        <v>0.15214800000000001</v>
      </c>
      <c r="H181" s="189"/>
      <c r="I181" s="401">
        <f t="shared" si="16"/>
        <v>2.8299528</v>
      </c>
      <c r="J181" s="195" t="s">
        <v>32</v>
      </c>
      <c r="K181" s="146">
        <v>170</v>
      </c>
    </row>
    <row r="182" spans="1:11" ht="10.5" customHeight="1">
      <c r="A182" s="153" t="s">
        <v>862</v>
      </c>
      <c r="B182" s="158">
        <v>200</v>
      </c>
      <c r="C182" s="168">
        <v>1.81</v>
      </c>
      <c r="D182" s="169">
        <f t="shared" si="19"/>
        <v>7.1259842519685049E-2</v>
      </c>
      <c r="E182" s="176"/>
      <c r="F182" s="177">
        <v>0.79600000000000004</v>
      </c>
      <c r="G182" s="177">
        <f t="shared" si="20"/>
        <v>0.14407600000000001</v>
      </c>
      <c r="H182" s="189"/>
      <c r="I182" s="401">
        <f t="shared" si="16"/>
        <v>2.6077756000000001</v>
      </c>
      <c r="J182" s="195" t="s">
        <v>32</v>
      </c>
      <c r="K182" s="146">
        <v>171</v>
      </c>
    </row>
    <row r="183" spans="1:11" ht="10.5" customHeight="1">
      <c r="A183" s="153" t="s">
        <v>862</v>
      </c>
      <c r="B183" s="158">
        <v>300</v>
      </c>
      <c r="C183" s="168">
        <v>1.76</v>
      </c>
      <c r="D183" s="169">
        <f t="shared" si="19"/>
        <v>6.9291338582677164E-2</v>
      </c>
      <c r="E183" s="176"/>
      <c r="F183" s="177">
        <v>0.77300000000000002</v>
      </c>
      <c r="G183" s="177">
        <f t="shared" si="20"/>
        <v>0.136048</v>
      </c>
      <c r="H183" s="189"/>
      <c r="I183" s="401">
        <f t="shared" si="16"/>
        <v>2.3944448</v>
      </c>
      <c r="J183" s="195" t="s">
        <v>32</v>
      </c>
      <c r="K183" s="146">
        <v>172</v>
      </c>
    </row>
    <row r="184" spans="1:11" ht="10.5" customHeight="1">
      <c r="A184" s="153" t="s">
        <v>862</v>
      </c>
      <c r="B184" s="158">
        <v>400</v>
      </c>
      <c r="C184" s="168">
        <v>1.71</v>
      </c>
      <c r="D184" s="169">
        <f t="shared" si="19"/>
        <v>6.7322834645669294E-2</v>
      </c>
      <c r="E184" s="176"/>
      <c r="F184" s="177">
        <v>0.751</v>
      </c>
      <c r="G184" s="177">
        <f t="shared" si="20"/>
        <v>0.12842100000000001</v>
      </c>
      <c r="H184" s="189"/>
      <c r="I184" s="401">
        <f t="shared" si="16"/>
        <v>2.1959990999999999</v>
      </c>
      <c r="J184" s="195" t="s">
        <v>32</v>
      </c>
      <c r="K184" s="146">
        <v>173</v>
      </c>
    </row>
    <row r="185" spans="1:11" ht="10.5" customHeight="1">
      <c r="A185" s="153" t="s">
        <v>862</v>
      </c>
      <c r="B185" s="158">
        <v>500</v>
      </c>
      <c r="C185" s="168">
        <v>1.65</v>
      </c>
      <c r="D185" s="169">
        <f t="shared" si="19"/>
        <v>6.4960629921259838E-2</v>
      </c>
      <c r="E185" s="176"/>
      <c r="F185" s="177">
        <v>0.72899999999999998</v>
      </c>
      <c r="G185" s="177">
        <f t="shared" si="20"/>
        <v>0.120285</v>
      </c>
      <c r="H185" s="189"/>
      <c r="I185" s="401">
        <f t="shared" si="16"/>
        <v>1.9847024999999998</v>
      </c>
      <c r="J185" s="195" t="s">
        <v>32</v>
      </c>
      <c r="K185" s="146">
        <v>174</v>
      </c>
    </row>
    <row r="186" spans="1:11" ht="10.5" customHeight="1">
      <c r="A186" s="153" t="s">
        <v>862</v>
      </c>
      <c r="B186" s="158">
        <v>600</v>
      </c>
      <c r="C186" s="168">
        <v>1.6</v>
      </c>
      <c r="D186" s="169">
        <f t="shared" si="19"/>
        <v>6.2992125984251982E-2</v>
      </c>
      <c r="E186" s="176"/>
      <c r="F186" s="177">
        <v>0.70699999999999996</v>
      </c>
      <c r="G186" s="177">
        <f t="shared" si="20"/>
        <v>0.11312</v>
      </c>
      <c r="H186" s="189"/>
      <c r="I186" s="401">
        <f t="shared" si="16"/>
        <v>1.80992</v>
      </c>
      <c r="J186" s="195" t="s">
        <v>32</v>
      </c>
      <c r="K186" s="146">
        <v>175</v>
      </c>
    </row>
    <row r="187" spans="1:11" ht="10.5" customHeight="1">
      <c r="A187" s="153" t="s">
        <v>862</v>
      </c>
      <c r="B187" s="158">
        <v>700</v>
      </c>
      <c r="C187" s="168">
        <v>1.55</v>
      </c>
      <c r="D187" s="169">
        <f t="shared" si="19"/>
        <v>6.1023622047244097E-2</v>
      </c>
      <c r="E187" s="176"/>
      <c r="F187" s="177">
        <v>0.68500000000000005</v>
      </c>
      <c r="G187" s="177">
        <f t="shared" si="20"/>
        <v>0.10617500000000002</v>
      </c>
      <c r="H187" s="189"/>
      <c r="I187" s="401">
        <f t="shared" si="16"/>
        <v>1.6457125000000004</v>
      </c>
      <c r="J187" s="195" t="s">
        <v>32</v>
      </c>
      <c r="K187" s="146">
        <v>176</v>
      </c>
    </row>
    <row r="188" spans="1:11" ht="10.5" customHeight="1">
      <c r="A188" s="153" t="s">
        <v>862</v>
      </c>
      <c r="B188" s="158">
        <v>800</v>
      </c>
      <c r="C188" s="168">
        <v>1.46</v>
      </c>
      <c r="D188" s="169">
        <f t="shared" si="19"/>
        <v>5.748031496062992E-2</v>
      </c>
      <c r="E188" s="176"/>
      <c r="F188" s="177">
        <v>0.66200000000000003</v>
      </c>
      <c r="G188" s="177">
        <f t="shared" si="20"/>
        <v>9.6652000000000002E-2</v>
      </c>
      <c r="H188" s="189"/>
      <c r="I188" s="401">
        <f t="shared" si="16"/>
        <v>1.4111192000000001</v>
      </c>
      <c r="J188" s="195" t="s">
        <v>32</v>
      </c>
      <c r="K188" s="146">
        <v>177</v>
      </c>
    </row>
    <row r="189" spans="1:11" ht="10.5" customHeight="1">
      <c r="A189" s="153" t="s">
        <v>863</v>
      </c>
      <c r="B189" s="158"/>
      <c r="C189" s="168">
        <v>1.41</v>
      </c>
      <c r="D189" s="169">
        <f t="shared" si="19"/>
        <v>5.551181102362205E-2</v>
      </c>
      <c r="E189" s="176"/>
      <c r="F189" s="177">
        <v>0.98199999999999998</v>
      </c>
      <c r="G189" s="177">
        <f t="shared" si="20"/>
        <v>0.138462</v>
      </c>
      <c r="H189" s="176"/>
      <c r="I189" s="401">
        <f t="shared" si="16"/>
        <v>1.9523141999999998</v>
      </c>
      <c r="J189" s="195" t="s">
        <v>32</v>
      </c>
      <c r="K189" s="146">
        <v>178</v>
      </c>
    </row>
    <row r="190" spans="1:11" ht="10.5" customHeight="1">
      <c r="A190" s="153" t="s">
        <v>864</v>
      </c>
      <c r="B190" s="158">
        <v>20</v>
      </c>
      <c r="C190" s="168">
        <v>1.3520000000000001</v>
      </c>
      <c r="D190" s="169">
        <f t="shared" si="19"/>
        <v>5.3228346456692922E-2</v>
      </c>
      <c r="E190" s="176" t="s">
        <v>145</v>
      </c>
      <c r="F190" s="177">
        <v>1.1100000000000001</v>
      </c>
      <c r="G190" s="177">
        <f t="shared" si="20"/>
        <v>0.15007200000000004</v>
      </c>
      <c r="H190" s="190">
        <v>8200</v>
      </c>
      <c r="I190" s="401">
        <f t="shared" si="16"/>
        <v>2.0289734400000006</v>
      </c>
      <c r="J190" s="195" t="s">
        <v>57</v>
      </c>
      <c r="K190" s="146">
        <v>179</v>
      </c>
    </row>
    <row r="191" spans="1:11" ht="10.5" customHeight="1">
      <c r="A191" s="153" t="s">
        <v>865</v>
      </c>
      <c r="B191" s="140">
        <v>99</v>
      </c>
      <c r="C191" s="87">
        <v>2.5</v>
      </c>
      <c r="D191" s="86">
        <f t="shared" si="19"/>
        <v>9.8425196850393706E-2</v>
      </c>
      <c r="E191" s="176"/>
      <c r="F191" s="98">
        <v>0.97</v>
      </c>
      <c r="G191" s="177">
        <f t="shared" si="20"/>
        <v>0.24249999999999999</v>
      </c>
      <c r="H191" s="190"/>
      <c r="I191" s="401">
        <f t="shared" si="16"/>
        <v>6.0625</v>
      </c>
      <c r="J191" s="137" t="s">
        <v>39</v>
      </c>
      <c r="K191" s="146"/>
    </row>
    <row r="192" spans="1:11" ht="10.5" customHeight="1">
      <c r="A192" s="153" t="s">
        <v>865</v>
      </c>
      <c r="B192" s="158">
        <v>100</v>
      </c>
      <c r="C192" s="168">
        <v>2.5299999999999998</v>
      </c>
      <c r="D192" s="169">
        <f t="shared" si="19"/>
        <v>9.960629921259842E-2</v>
      </c>
      <c r="E192" s="176"/>
      <c r="F192" s="177">
        <v>0.92600000000000005</v>
      </c>
      <c r="G192" s="177">
        <f t="shared" si="20"/>
        <v>0.23427799999999999</v>
      </c>
      <c r="H192" s="190"/>
      <c r="I192" s="401">
        <f t="shared" si="16"/>
        <v>5.9272333999999995</v>
      </c>
      <c r="J192" s="195" t="s">
        <v>32</v>
      </c>
      <c r="K192" s="146">
        <v>180</v>
      </c>
    </row>
    <row r="193" spans="1:11" ht="10.5" customHeight="1">
      <c r="A193" s="153" t="s">
        <v>865</v>
      </c>
      <c r="B193" s="158">
        <v>200</v>
      </c>
      <c r="C193" s="168">
        <v>2.48</v>
      </c>
      <c r="D193" s="169">
        <f t="shared" si="19"/>
        <v>9.763779527559055E-2</v>
      </c>
      <c r="E193" s="176"/>
      <c r="F193" s="177">
        <v>0.90400000000000003</v>
      </c>
      <c r="G193" s="177">
        <f t="shared" si="20"/>
        <v>0.224192</v>
      </c>
      <c r="H193" s="190"/>
      <c r="I193" s="401">
        <f t="shared" si="16"/>
        <v>5.5599615999999994</v>
      </c>
      <c r="J193" s="195" t="s">
        <v>32</v>
      </c>
      <c r="K193" s="146">
        <v>181</v>
      </c>
    </row>
    <row r="194" spans="1:11" ht="10.5" customHeight="1">
      <c r="A194" s="153" t="s">
        <v>865</v>
      </c>
      <c r="B194" s="158">
        <v>300</v>
      </c>
      <c r="C194" s="168">
        <v>2.42</v>
      </c>
      <c r="D194" s="169">
        <f t="shared" si="19"/>
        <v>9.5275590551181108E-2</v>
      </c>
      <c r="E194" s="176"/>
      <c r="F194" s="177">
        <v>0.88100000000000001</v>
      </c>
      <c r="G194" s="177">
        <f t="shared" si="20"/>
        <v>0.21320199999999997</v>
      </c>
      <c r="H194" s="190"/>
      <c r="I194" s="401">
        <f t="shared" si="16"/>
        <v>5.159488399999999</v>
      </c>
      <c r="J194" s="195" t="s">
        <v>32</v>
      </c>
      <c r="K194" s="146">
        <v>182</v>
      </c>
    </row>
    <row r="195" spans="1:11" ht="10.5" customHeight="1">
      <c r="A195" s="153" t="s">
        <v>865</v>
      </c>
      <c r="B195" s="140">
        <v>315</v>
      </c>
      <c r="C195" s="87">
        <v>2.4500000000000002</v>
      </c>
      <c r="D195" s="86">
        <f t="shared" si="19"/>
        <v>9.6456692913385836E-2</v>
      </c>
      <c r="E195" s="176"/>
      <c r="F195" s="98">
        <v>0.97</v>
      </c>
      <c r="G195" s="177">
        <f t="shared" si="20"/>
        <v>0.23765</v>
      </c>
      <c r="H195" s="190"/>
      <c r="I195" s="401">
        <f t="shared" si="16"/>
        <v>5.8224250000000008</v>
      </c>
      <c r="J195" s="137" t="s">
        <v>39</v>
      </c>
      <c r="K195" s="146">
        <v>183</v>
      </c>
    </row>
    <row r="196" spans="1:11" ht="10.5" customHeight="1">
      <c r="A196" s="153" t="s">
        <v>865</v>
      </c>
      <c r="B196" s="158">
        <v>400</v>
      </c>
      <c r="C196" s="168">
        <v>2.37</v>
      </c>
      <c r="D196" s="169">
        <f t="shared" si="19"/>
        <v>9.3307086614173237E-2</v>
      </c>
      <c r="E196" s="176"/>
      <c r="F196" s="177">
        <v>0.85699999999999998</v>
      </c>
      <c r="G196" s="177">
        <f t="shared" si="20"/>
        <v>0.20310899999999998</v>
      </c>
      <c r="H196" s="190"/>
      <c r="I196" s="401">
        <f t="shared" si="16"/>
        <v>4.8136833000000001</v>
      </c>
      <c r="J196" s="195" t="s">
        <v>32</v>
      </c>
      <c r="K196" s="146">
        <v>184</v>
      </c>
    </row>
    <row r="197" spans="1:11" ht="10.5" customHeight="1">
      <c r="A197" s="153" t="s">
        <v>865</v>
      </c>
      <c r="B197" s="158">
        <v>500</v>
      </c>
      <c r="C197" s="168">
        <v>2.31</v>
      </c>
      <c r="D197" s="169">
        <f t="shared" si="19"/>
        <v>9.0944881889763782E-2</v>
      </c>
      <c r="E197" s="176"/>
      <c r="F197" s="177">
        <v>0.83299999999999996</v>
      </c>
      <c r="G197" s="177">
        <f t="shared" si="20"/>
        <v>0.19242299999999998</v>
      </c>
      <c r="H197" s="190"/>
      <c r="I197" s="401">
        <f t="shared" si="16"/>
        <v>4.4449712999999997</v>
      </c>
      <c r="J197" s="195" t="s">
        <v>32</v>
      </c>
      <c r="K197" s="146">
        <v>185</v>
      </c>
    </row>
    <row r="198" spans="1:11" ht="10.5" customHeight="1">
      <c r="A198" s="153" t="s">
        <v>865</v>
      </c>
      <c r="B198" s="158">
        <v>600</v>
      </c>
      <c r="C198" s="168">
        <v>2.2599999999999998</v>
      </c>
      <c r="D198" s="169">
        <f t="shared" si="19"/>
        <v>8.8976377952755897E-2</v>
      </c>
      <c r="E198" s="176"/>
      <c r="F198" s="177">
        <v>0.80900000000000005</v>
      </c>
      <c r="G198" s="177">
        <f t="shared" si="20"/>
        <v>0.182834</v>
      </c>
      <c r="H198" s="190"/>
      <c r="I198" s="401">
        <f t="shared" si="16"/>
        <v>4.1320483999999995</v>
      </c>
      <c r="J198" s="195" t="s">
        <v>32</v>
      </c>
      <c r="K198" s="146">
        <v>186</v>
      </c>
    </row>
    <row r="199" spans="1:11" ht="10.5" customHeight="1">
      <c r="A199" s="153" t="s">
        <v>865</v>
      </c>
      <c r="B199" s="158">
        <v>700</v>
      </c>
      <c r="C199" s="168">
        <v>2.21</v>
      </c>
      <c r="D199" s="169">
        <f t="shared" si="19"/>
        <v>8.7007874015748041E-2</v>
      </c>
      <c r="E199" s="176"/>
      <c r="F199" s="177">
        <v>0.78400000000000003</v>
      </c>
      <c r="G199" s="177">
        <f t="shared" si="20"/>
        <v>0.173264</v>
      </c>
      <c r="H199" s="190"/>
      <c r="I199" s="401">
        <f t="shared" si="16"/>
        <v>3.8291344</v>
      </c>
      <c r="J199" s="195" t="s">
        <v>32</v>
      </c>
      <c r="K199" s="146">
        <v>187</v>
      </c>
    </row>
    <row r="200" spans="1:11" ht="10.5" customHeight="1">
      <c r="A200" s="153" t="s">
        <v>865</v>
      </c>
      <c r="B200" s="158">
        <v>800</v>
      </c>
      <c r="C200" s="168">
        <v>2.15</v>
      </c>
      <c r="D200" s="169">
        <f t="shared" si="19"/>
        <v>8.4645669291338585E-2</v>
      </c>
      <c r="E200" s="176"/>
      <c r="F200" s="177">
        <v>0.75900000000000001</v>
      </c>
      <c r="G200" s="177">
        <f t="shared" si="20"/>
        <v>0.163185</v>
      </c>
      <c r="H200" s="190"/>
      <c r="I200" s="401">
        <f t="shared" si="16"/>
        <v>3.5084774999999997</v>
      </c>
      <c r="J200" s="195" t="s">
        <v>32</v>
      </c>
      <c r="K200" s="146">
        <v>188</v>
      </c>
    </row>
    <row r="201" spans="1:11" ht="10.5" customHeight="1">
      <c r="A201" s="153" t="s">
        <v>866</v>
      </c>
      <c r="B201" s="158"/>
      <c r="C201" s="168">
        <v>1.37</v>
      </c>
      <c r="D201" s="169">
        <f t="shared" si="19"/>
        <v>5.3937007874015758E-2</v>
      </c>
      <c r="E201" s="176"/>
      <c r="F201" s="177">
        <v>0.877</v>
      </c>
      <c r="G201" s="185">
        <f t="shared" si="20"/>
        <v>0.12014900000000002</v>
      </c>
      <c r="H201" s="176"/>
      <c r="I201" s="401">
        <f t="shared" si="16"/>
        <v>1.6460413000000003</v>
      </c>
      <c r="J201" s="195" t="s">
        <v>32</v>
      </c>
      <c r="K201" s="146">
        <v>189</v>
      </c>
    </row>
    <row r="202" spans="1:11" ht="10.5" customHeight="1">
      <c r="A202" s="153" t="s">
        <v>867</v>
      </c>
      <c r="B202" s="158"/>
      <c r="C202" s="168">
        <v>1.62</v>
      </c>
      <c r="D202" s="169">
        <f t="shared" si="19"/>
        <v>6.3779527559055124E-2</v>
      </c>
      <c r="E202" s="176"/>
      <c r="F202" s="177">
        <v>1.04</v>
      </c>
      <c r="G202" s="185">
        <f t="shared" si="20"/>
        <v>0.16848000000000002</v>
      </c>
      <c r="H202" s="176"/>
      <c r="I202" s="401">
        <f t="shared" si="16"/>
        <v>2.7293760000000002</v>
      </c>
      <c r="J202" s="195" t="s">
        <v>35</v>
      </c>
      <c r="K202" s="146">
        <v>190</v>
      </c>
    </row>
    <row r="203" spans="1:11" ht="10.5" customHeight="1">
      <c r="A203" s="153" t="s">
        <v>868</v>
      </c>
      <c r="B203" s="158">
        <v>20</v>
      </c>
      <c r="C203" s="168">
        <v>1.2</v>
      </c>
      <c r="D203" s="169">
        <f t="shared" si="19"/>
        <v>4.7244094488188976E-2</v>
      </c>
      <c r="E203" s="176"/>
      <c r="F203" s="177">
        <v>0.81</v>
      </c>
      <c r="G203" s="185">
        <f t="shared" si="20"/>
        <v>9.7199999999999995E-2</v>
      </c>
      <c r="H203" s="190"/>
      <c r="I203" s="401">
        <f t="shared" si="16"/>
        <v>1.1663999999999999</v>
      </c>
      <c r="J203" s="195" t="s">
        <v>32</v>
      </c>
      <c r="K203" s="146">
        <v>191</v>
      </c>
    </row>
    <row r="204" spans="1:11" ht="10.5" customHeight="1">
      <c r="A204" s="153" t="s">
        <v>869</v>
      </c>
      <c r="B204" s="158"/>
      <c r="C204" s="168">
        <v>0.98</v>
      </c>
      <c r="D204" s="169">
        <f t="shared" si="19"/>
        <v>3.858267716535433E-2</v>
      </c>
      <c r="E204" s="176"/>
      <c r="F204" s="177">
        <v>0.84</v>
      </c>
      <c r="G204" s="185">
        <f t="shared" si="20"/>
        <v>8.231999999999999E-2</v>
      </c>
      <c r="H204" s="176"/>
      <c r="I204" s="401">
        <f t="shared" si="16"/>
        <v>0.8067359999999999</v>
      </c>
      <c r="J204" s="195" t="s">
        <v>32</v>
      </c>
      <c r="K204" s="146">
        <v>192</v>
      </c>
    </row>
    <row r="205" spans="1:11" ht="10.5" customHeight="1">
      <c r="A205" s="153" t="s">
        <v>870</v>
      </c>
      <c r="B205" s="158">
        <v>16</v>
      </c>
      <c r="C205" s="168">
        <v>0.39</v>
      </c>
      <c r="D205" s="169">
        <f t="shared" si="19"/>
        <v>1.5354330708661419E-2</v>
      </c>
      <c r="E205" s="176"/>
      <c r="F205" s="177"/>
      <c r="G205" s="185">
        <f t="shared" si="20"/>
        <v>0</v>
      </c>
      <c r="H205" s="176"/>
      <c r="I205" s="401">
        <f t="shared" ref="I205:I223" si="21">F205*C205*C205</f>
        <v>0</v>
      </c>
      <c r="J205" s="195" t="s">
        <v>32</v>
      </c>
      <c r="K205" s="146">
        <v>193</v>
      </c>
    </row>
    <row r="206" spans="1:11" ht="10.5" customHeight="1">
      <c r="A206" s="153" t="s">
        <v>871</v>
      </c>
      <c r="B206" s="158"/>
      <c r="C206" s="168">
        <v>1.62</v>
      </c>
      <c r="D206" s="169">
        <f t="shared" ref="D206:D223" si="22">C206/25.4</f>
        <v>6.3779527559055124E-2</v>
      </c>
      <c r="E206" s="176"/>
      <c r="F206" s="177">
        <v>11.9</v>
      </c>
      <c r="G206" s="185">
        <f t="shared" ref="G206:G223" si="23">C206*F206/10</f>
        <v>1.9278000000000002</v>
      </c>
      <c r="H206" s="176"/>
      <c r="I206" s="401">
        <f t="shared" si="21"/>
        <v>31.230360000000005</v>
      </c>
      <c r="J206" s="195" t="s">
        <v>32</v>
      </c>
      <c r="K206" s="146">
        <v>194</v>
      </c>
    </row>
    <row r="207" spans="1:11" ht="10.5" customHeight="1">
      <c r="A207" s="153" t="s">
        <v>871</v>
      </c>
      <c r="B207" s="158">
        <v>20</v>
      </c>
      <c r="C207" s="168">
        <v>1.05</v>
      </c>
      <c r="D207" s="169">
        <f t="shared" si="22"/>
        <v>4.1338582677165357E-2</v>
      </c>
      <c r="E207" s="176"/>
      <c r="F207" s="177">
        <v>1.05</v>
      </c>
      <c r="G207" s="185">
        <f t="shared" si="23"/>
        <v>0.11025</v>
      </c>
      <c r="H207" s="189"/>
      <c r="I207" s="401">
        <f t="shared" si="21"/>
        <v>1.1576250000000001</v>
      </c>
      <c r="J207" s="195" t="s">
        <v>32</v>
      </c>
      <c r="K207" s="146">
        <v>195</v>
      </c>
    </row>
    <row r="208" spans="1:11" ht="10.5" customHeight="1">
      <c r="A208" s="153" t="s">
        <v>872</v>
      </c>
      <c r="B208" s="158">
        <v>25</v>
      </c>
      <c r="C208" s="168">
        <v>1.2549999999999999</v>
      </c>
      <c r="D208" s="169">
        <f t="shared" si="22"/>
        <v>4.9409448818897639E-2</v>
      </c>
      <c r="E208" s="176"/>
      <c r="F208" s="177">
        <v>0.88</v>
      </c>
      <c r="G208" s="185">
        <f t="shared" si="23"/>
        <v>0.11043999999999998</v>
      </c>
      <c r="H208" s="176"/>
      <c r="I208" s="401">
        <f t="shared" si="21"/>
        <v>1.3860219999999996</v>
      </c>
      <c r="J208" s="195" t="s">
        <v>43</v>
      </c>
      <c r="K208" s="146">
        <v>196</v>
      </c>
    </row>
    <row r="209" spans="1:11" ht="10.5" customHeight="1">
      <c r="A209" s="153" t="s">
        <v>873</v>
      </c>
      <c r="B209" s="158">
        <v>27</v>
      </c>
      <c r="C209" s="168">
        <v>1.28</v>
      </c>
      <c r="D209" s="169">
        <f t="shared" si="22"/>
        <v>5.0393700787401581E-2</v>
      </c>
      <c r="E209" s="176"/>
      <c r="F209" s="177">
        <v>0.89300000000000002</v>
      </c>
      <c r="G209" s="185">
        <f t="shared" si="23"/>
        <v>0.114304</v>
      </c>
      <c r="H209" s="189"/>
      <c r="I209" s="401">
        <f t="shared" si="21"/>
        <v>1.4630912</v>
      </c>
      <c r="J209" s="195" t="s">
        <v>39</v>
      </c>
      <c r="K209" s="146">
        <v>197</v>
      </c>
    </row>
    <row r="210" spans="1:11" ht="10.5" customHeight="1">
      <c r="A210" s="153" t="s">
        <v>874</v>
      </c>
      <c r="B210" s="158"/>
      <c r="C210" s="168">
        <v>1.35</v>
      </c>
      <c r="D210" s="169">
        <f t="shared" si="22"/>
        <v>5.3149606299212608E-2</v>
      </c>
      <c r="E210" s="176"/>
      <c r="F210" s="177">
        <v>0.87</v>
      </c>
      <c r="G210" s="185">
        <f t="shared" si="23"/>
        <v>0.11745000000000001</v>
      </c>
      <c r="H210" s="176"/>
      <c r="I210" s="401">
        <f t="shared" si="21"/>
        <v>1.5855750000000002</v>
      </c>
      <c r="J210" s="195" t="s">
        <v>32</v>
      </c>
      <c r="K210" s="146">
        <v>198</v>
      </c>
    </row>
    <row r="211" spans="1:11" ht="10.5" customHeight="1">
      <c r="A211" s="153" t="s">
        <v>875</v>
      </c>
      <c r="B211" s="158">
        <v>20</v>
      </c>
      <c r="C211" s="168">
        <v>1.48</v>
      </c>
      <c r="D211" s="169">
        <f t="shared" si="22"/>
        <v>5.826771653543307E-2</v>
      </c>
      <c r="E211" s="176"/>
      <c r="F211" s="177">
        <v>1</v>
      </c>
      <c r="G211" s="185">
        <f t="shared" si="23"/>
        <v>0.14799999999999999</v>
      </c>
      <c r="H211" s="189"/>
      <c r="I211" s="401">
        <f t="shared" si="21"/>
        <v>2.1903999999999999</v>
      </c>
      <c r="J211" s="195" t="s">
        <v>32</v>
      </c>
      <c r="K211" s="146">
        <v>199</v>
      </c>
    </row>
    <row r="212" spans="1:11" ht="10.5" customHeight="1">
      <c r="A212" s="153" t="s">
        <v>876</v>
      </c>
      <c r="B212" s="158">
        <v>25</v>
      </c>
      <c r="C212" s="168">
        <v>1.4966999999999999</v>
      </c>
      <c r="D212" s="169">
        <f t="shared" si="22"/>
        <v>5.8925196850393699E-2</v>
      </c>
      <c r="E212" s="176">
        <v>2.4</v>
      </c>
      <c r="F212" s="177">
        <v>0.998</v>
      </c>
      <c r="G212" s="185">
        <f t="shared" si="23"/>
        <v>0.14937065999999999</v>
      </c>
      <c r="H212" s="189">
        <v>22</v>
      </c>
      <c r="I212" s="401">
        <f t="shared" si="21"/>
        <v>2.2356306682199998</v>
      </c>
      <c r="J212" s="195" t="s">
        <v>43</v>
      </c>
      <c r="K212" s="146">
        <v>200</v>
      </c>
    </row>
    <row r="213" spans="1:11" ht="10.5" customHeight="1">
      <c r="A213" s="153" t="s">
        <v>876</v>
      </c>
      <c r="B213" s="158">
        <v>30</v>
      </c>
      <c r="C213" s="168">
        <v>1.5089999999999999</v>
      </c>
      <c r="D213" s="169">
        <f t="shared" si="22"/>
        <v>5.9409448818897634E-2</v>
      </c>
      <c r="E213" s="176"/>
      <c r="F213" s="177">
        <v>1</v>
      </c>
      <c r="G213" s="185">
        <f t="shared" si="23"/>
        <v>0.15089999999999998</v>
      </c>
      <c r="H213" s="189">
        <v>19.100000000000001</v>
      </c>
      <c r="I213" s="401">
        <f t="shared" si="21"/>
        <v>2.2770809999999999</v>
      </c>
      <c r="J213" s="195" t="s">
        <v>57</v>
      </c>
      <c r="K213" s="146">
        <v>201</v>
      </c>
    </row>
    <row r="214" spans="1:11" ht="10.5" customHeight="1">
      <c r="A214" s="153" t="s">
        <v>876</v>
      </c>
      <c r="B214" s="158">
        <v>60</v>
      </c>
      <c r="C214" s="168">
        <v>1.55</v>
      </c>
      <c r="D214" s="169">
        <f t="shared" si="22"/>
        <v>6.1023622047244097E-2</v>
      </c>
      <c r="E214" s="176"/>
      <c r="F214" s="177">
        <v>1</v>
      </c>
      <c r="G214" s="185">
        <f t="shared" si="23"/>
        <v>0.155</v>
      </c>
      <c r="H214" s="189">
        <v>10.199999999999999</v>
      </c>
      <c r="I214" s="401">
        <f t="shared" si="21"/>
        <v>2.4025000000000003</v>
      </c>
      <c r="J214" s="195" t="s">
        <v>57</v>
      </c>
      <c r="K214" s="146">
        <v>202</v>
      </c>
    </row>
    <row r="215" spans="1:11" ht="10.5" customHeight="1">
      <c r="A215" s="153" t="s">
        <v>877</v>
      </c>
      <c r="B215" s="158"/>
      <c r="C215" s="168">
        <v>1.4</v>
      </c>
      <c r="D215" s="169">
        <f t="shared" si="22"/>
        <v>5.5118110236220472E-2</v>
      </c>
      <c r="E215" s="176"/>
      <c r="F215" s="177">
        <v>1.1040000000000001</v>
      </c>
      <c r="G215" s="185">
        <f t="shared" si="23"/>
        <v>0.15456</v>
      </c>
      <c r="H215" s="176"/>
      <c r="I215" s="401">
        <f t="shared" si="21"/>
        <v>2.16384</v>
      </c>
      <c r="J215" s="195" t="s">
        <v>32</v>
      </c>
      <c r="K215" s="146">
        <v>203</v>
      </c>
    </row>
    <row r="216" spans="1:11" ht="10.5" customHeight="1">
      <c r="A216" s="153" t="s">
        <v>878</v>
      </c>
      <c r="B216" s="158"/>
      <c r="C216" s="168">
        <v>1.47</v>
      </c>
      <c r="D216" s="169">
        <f t="shared" si="22"/>
        <v>5.7874015748031499E-2</v>
      </c>
      <c r="E216" s="176"/>
      <c r="F216" s="177"/>
      <c r="G216" s="185">
        <f t="shared" si="23"/>
        <v>0</v>
      </c>
      <c r="H216" s="176"/>
      <c r="I216" s="401">
        <f t="shared" si="21"/>
        <v>0</v>
      </c>
      <c r="J216" s="195" t="s">
        <v>32</v>
      </c>
      <c r="K216" s="146">
        <v>204</v>
      </c>
    </row>
    <row r="217" spans="1:11" ht="10.5" customHeight="1">
      <c r="A217" s="153" t="s">
        <v>879</v>
      </c>
      <c r="B217" s="158"/>
      <c r="C217" s="168">
        <v>1.53</v>
      </c>
      <c r="D217" s="169">
        <f t="shared" si="22"/>
        <v>6.0236220472440948E-2</v>
      </c>
      <c r="E217" s="176"/>
      <c r="F217" s="177"/>
      <c r="G217" s="185">
        <f t="shared" si="23"/>
        <v>0</v>
      </c>
      <c r="H217" s="176"/>
      <c r="I217" s="401">
        <f t="shared" si="21"/>
        <v>0</v>
      </c>
      <c r="J217" s="195" t="s">
        <v>32</v>
      </c>
      <c r="K217" s="146">
        <v>205</v>
      </c>
    </row>
    <row r="218" spans="1:11" ht="10.5" customHeight="1">
      <c r="A218" s="153" t="s">
        <v>880</v>
      </c>
      <c r="B218" s="158"/>
      <c r="C218" s="168">
        <v>1.6</v>
      </c>
      <c r="D218" s="169">
        <f t="shared" si="22"/>
        <v>6.2992125984251982E-2</v>
      </c>
      <c r="E218" s="176"/>
      <c r="F218" s="177"/>
      <c r="G218" s="185">
        <f t="shared" si="23"/>
        <v>0</v>
      </c>
      <c r="H218" s="176"/>
      <c r="I218" s="401">
        <f t="shared" si="21"/>
        <v>0</v>
      </c>
      <c r="J218" s="195" t="s">
        <v>32</v>
      </c>
      <c r="K218" s="146">
        <v>206</v>
      </c>
    </row>
    <row r="219" spans="1:11" ht="10.5" customHeight="1">
      <c r="A219" s="153" t="s">
        <v>881</v>
      </c>
      <c r="B219" s="158">
        <v>25</v>
      </c>
      <c r="C219" s="168">
        <v>1.5309999999999999</v>
      </c>
      <c r="D219" s="169">
        <f t="shared" si="22"/>
        <v>6.0275590551181105E-2</v>
      </c>
      <c r="E219" s="176">
        <v>2.4</v>
      </c>
      <c r="F219" s="177">
        <v>1.0249999999999999</v>
      </c>
      <c r="G219" s="185">
        <f t="shared" si="23"/>
        <v>0.15692749999999997</v>
      </c>
      <c r="H219" s="176"/>
      <c r="I219" s="401">
        <f t="shared" si="21"/>
        <v>2.4025600249999997</v>
      </c>
      <c r="J219" s="195" t="s">
        <v>43</v>
      </c>
      <c r="K219" s="146">
        <v>207</v>
      </c>
    </row>
    <row r="220" spans="1:11" ht="10.5" customHeight="1">
      <c r="A220" s="153" t="s">
        <v>882</v>
      </c>
      <c r="B220" s="158">
        <v>25</v>
      </c>
      <c r="C220" s="168">
        <v>1.4</v>
      </c>
      <c r="D220" s="169">
        <f t="shared" si="22"/>
        <v>5.5118110236220472E-2</v>
      </c>
      <c r="E220" s="176"/>
      <c r="F220" s="177">
        <v>1.1040000000000001</v>
      </c>
      <c r="G220" s="185">
        <f t="shared" si="23"/>
        <v>0.15456</v>
      </c>
      <c r="H220" s="189"/>
      <c r="I220" s="401">
        <f t="shared" si="21"/>
        <v>2.16384</v>
      </c>
      <c r="J220" s="195" t="s">
        <v>32</v>
      </c>
      <c r="K220" s="146">
        <v>208</v>
      </c>
    </row>
    <row r="221" spans="1:11" ht="10.5" customHeight="1">
      <c r="A221" s="153" t="s">
        <v>883</v>
      </c>
      <c r="B221" s="158">
        <v>25</v>
      </c>
      <c r="C221" s="168">
        <v>1.5309999999999999</v>
      </c>
      <c r="D221" s="169">
        <f t="shared" si="22"/>
        <v>6.0275590551181105E-2</v>
      </c>
      <c r="E221" s="176">
        <v>2.4</v>
      </c>
      <c r="F221" s="177">
        <v>1.0249999999999999</v>
      </c>
      <c r="G221" s="185">
        <f t="shared" si="23"/>
        <v>0.15692749999999997</v>
      </c>
      <c r="H221" s="189" t="s">
        <v>145</v>
      </c>
      <c r="I221" s="401">
        <f t="shared" si="21"/>
        <v>2.4025600249999997</v>
      </c>
      <c r="J221" s="195" t="s">
        <v>57</v>
      </c>
      <c r="K221" s="146">
        <v>209</v>
      </c>
    </row>
    <row r="222" spans="1:11" ht="10.5" customHeight="1">
      <c r="A222" s="153" t="s">
        <v>884</v>
      </c>
      <c r="B222" s="158" t="s">
        <v>885</v>
      </c>
      <c r="C222" s="168">
        <v>0.63</v>
      </c>
      <c r="D222" s="169">
        <f t="shared" si="22"/>
        <v>2.4803149606299216E-2</v>
      </c>
      <c r="E222" s="176" t="s">
        <v>145</v>
      </c>
      <c r="F222" s="177">
        <v>2.86</v>
      </c>
      <c r="G222" s="185">
        <f t="shared" si="23"/>
        <v>0.18017999999999998</v>
      </c>
      <c r="H222" s="189">
        <v>22</v>
      </c>
      <c r="I222" s="401">
        <f t="shared" si="21"/>
        <v>1.1351339999999999</v>
      </c>
      <c r="J222" s="195" t="s">
        <v>57</v>
      </c>
      <c r="K222" s="146">
        <v>210</v>
      </c>
    </row>
    <row r="223" spans="1:11" ht="10.5" customHeight="1">
      <c r="A223" s="153" t="s">
        <v>886</v>
      </c>
      <c r="B223" s="158">
        <v>25</v>
      </c>
      <c r="C223" s="168">
        <v>0.879</v>
      </c>
      <c r="D223" s="169">
        <f t="shared" si="22"/>
        <v>3.4606299212598425E-2</v>
      </c>
      <c r="E223" s="176"/>
      <c r="F223" s="177">
        <v>1.37</v>
      </c>
      <c r="G223" s="185">
        <f t="shared" si="23"/>
        <v>0.12042300000000002</v>
      </c>
      <c r="H223" s="176"/>
      <c r="I223" s="401">
        <f t="shared" si="21"/>
        <v>1.0585181700000001</v>
      </c>
      <c r="J223" s="195" t="s">
        <v>43</v>
      </c>
      <c r="K223" s="146">
        <v>211</v>
      </c>
    </row>
    <row r="224" spans="1:11" ht="10.5" customHeight="1" thickBot="1">
      <c r="A224" s="151"/>
      <c r="B224" s="159"/>
      <c r="C224" s="170"/>
      <c r="D224" s="171"/>
      <c r="E224" s="178"/>
      <c r="F224" s="182"/>
      <c r="G224" s="186"/>
      <c r="H224" s="178"/>
      <c r="I224" s="467"/>
      <c r="J224" s="196"/>
      <c r="K224" s="147"/>
    </row>
    <row r="225" ht="12" thickTop="1"/>
  </sheetData>
  <mergeCells count="1">
    <mergeCell ref="A4:K4"/>
  </mergeCells>
  <phoneticPr fontId="0" type="noConversion"/>
  <printOptions horizontalCentered="1"/>
  <pageMargins left="0.73" right="0.75" top="0.37" bottom="0.69" header="0.5" footer="0.5"/>
  <pageSetup orientation="portrait" horizontalDpi="300" verticalDpi="300"/>
  <headerFooter alignWithMargins="0">
    <oddHeader xml:space="preserve">&amp;C </oddHeader>
    <oddFooter xml:space="preserve">&amp;L&amp;"Arial,Regular"&amp;8Page &amp;P of &amp;N&amp;R&amp;"Arial,Regular"&amp;8File: &amp;F &amp;A &amp;D &amp;T 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N17"/>
  <sheetViews>
    <sheetView showGridLines="0" showZeros="0" zoomScale="150" workbookViewId="0">
      <pane xSplit="1" ySplit="8" topLeftCell="B9" activePane="bottomRight" state="frozenSplit"/>
      <selection activeCell="A10" sqref="A10:A207"/>
      <selection pane="topRight" activeCell="D1" sqref="D1"/>
      <selection pane="bottomLeft" activeCell="A211" sqref="A211"/>
      <selection pane="bottomRight" activeCell="E3" sqref="E3"/>
    </sheetView>
  </sheetViews>
  <sheetFormatPr baseColWidth="10" defaultColWidth="9.1640625" defaultRowHeight="11"/>
  <cols>
    <col min="1" max="1" width="23.6640625" style="23" customWidth="1"/>
    <col min="2" max="2" width="5.5" style="29" customWidth="1"/>
    <col min="3" max="3" width="5.5" style="23" customWidth="1"/>
    <col min="4" max="4" width="5.83203125" style="29" customWidth="1"/>
    <col min="5" max="5" width="6.5" style="23" customWidth="1"/>
    <col min="6" max="6" width="7.5" style="23" customWidth="1"/>
    <col min="7" max="7" width="9.83203125" style="23" customWidth="1"/>
    <col min="8" max="8" width="2.83203125" style="23" customWidth="1"/>
    <col min="9" max="16384" width="9.1640625" style="23"/>
  </cols>
  <sheetData>
    <row r="2" spans="1:14" ht="14">
      <c r="A2" s="197" t="s">
        <v>986</v>
      </c>
      <c r="B2" s="31"/>
      <c r="C2" s="26"/>
      <c r="D2" s="31"/>
      <c r="E2" s="24"/>
      <c r="F2" s="25"/>
      <c r="G2" s="28"/>
      <c r="H2" s="25"/>
      <c r="L2" s="29"/>
      <c r="M2" s="30"/>
      <c r="N2" s="29"/>
    </row>
    <row r="3" spans="1:14">
      <c r="A3" s="25" t="s">
        <v>1016</v>
      </c>
      <c r="B3" s="31"/>
      <c r="C3" s="26"/>
      <c r="D3" s="31"/>
      <c r="E3" s="27"/>
      <c r="F3" s="27"/>
      <c r="G3" s="28"/>
      <c r="H3" s="27"/>
      <c r="L3" s="29"/>
      <c r="M3" s="30"/>
    </row>
    <row r="4" spans="1:14">
      <c r="A4" s="503" t="str">
        <f>Header!A12</f>
        <v>Last Edit: December 5, 2002</v>
      </c>
      <c r="B4" s="503"/>
      <c r="C4" s="503"/>
      <c r="D4" s="503"/>
      <c r="E4" s="503"/>
      <c r="F4" s="503"/>
      <c r="G4" s="503"/>
      <c r="H4" s="503"/>
      <c r="L4" s="29"/>
      <c r="M4" s="30"/>
    </row>
    <row r="5" spans="1:14" ht="1.5" customHeight="1" thickBot="1">
      <c r="A5" s="32"/>
      <c r="B5" s="34"/>
      <c r="C5" s="35"/>
      <c r="D5" s="36"/>
      <c r="E5" s="37"/>
      <c r="F5" s="37"/>
      <c r="G5" s="38"/>
      <c r="H5" s="37"/>
      <c r="L5" s="29"/>
      <c r="M5" s="30"/>
    </row>
    <row r="6" spans="1:14" ht="12" thickTop="1">
      <c r="A6" s="149" t="s">
        <v>1</v>
      </c>
      <c r="B6" s="160" t="s">
        <v>3</v>
      </c>
      <c r="C6" s="161" t="s">
        <v>4</v>
      </c>
      <c r="D6" s="179" t="s">
        <v>9</v>
      </c>
      <c r="E6" s="179" t="s">
        <v>1011</v>
      </c>
      <c r="F6" s="459" t="s">
        <v>964</v>
      </c>
      <c r="G6" s="191" t="s">
        <v>16</v>
      </c>
      <c r="H6" s="143"/>
    </row>
    <row r="7" spans="1:14">
      <c r="A7" s="150" t="s">
        <v>17</v>
      </c>
      <c r="B7" s="162"/>
      <c r="C7" s="163"/>
      <c r="D7" s="180" t="s">
        <v>20</v>
      </c>
      <c r="E7" s="180" t="s">
        <v>20</v>
      </c>
      <c r="F7" s="478" t="s">
        <v>25</v>
      </c>
      <c r="G7" s="192"/>
      <c r="H7" s="144"/>
    </row>
    <row r="8" spans="1:14" ht="16" customHeight="1" thickBot="1">
      <c r="A8" s="151"/>
      <c r="B8" s="164" t="s">
        <v>23</v>
      </c>
      <c r="C8" s="165" t="s">
        <v>24</v>
      </c>
      <c r="D8" s="174" t="s">
        <v>998</v>
      </c>
      <c r="E8" s="183" t="s">
        <v>1012</v>
      </c>
      <c r="F8" s="349" t="s">
        <v>965</v>
      </c>
      <c r="G8" s="193"/>
      <c r="H8" s="148"/>
    </row>
    <row r="9" spans="1:14" ht="10.25" customHeight="1" thickTop="1" thickBot="1">
      <c r="A9" s="152" t="s">
        <v>987</v>
      </c>
      <c r="B9" s="166"/>
      <c r="C9" s="167"/>
      <c r="D9" s="181"/>
      <c r="E9" s="184"/>
      <c r="F9" s="466"/>
      <c r="G9" s="194"/>
      <c r="H9" s="145"/>
    </row>
    <row r="10" spans="1:14" ht="10.5" customHeight="1">
      <c r="A10" s="153" t="s">
        <v>988</v>
      </c>
      <c r="B10" s="168">
        <v>1.55</v>
      </c>
      <c r="C10" s="169">
        <f t="shared" ref="C10:C15" si="0">B10/25.4</f>
        <v>6.1023622047244097E-2</v>
      </c>
      <c r="D10" s="177">
        <v>1.08</v>
      </c>
      <c r="E10" s="185">
        <f t="shared" ref="E10:E15" si="1">B10*D10/10</f>
        <v>0.16740000000000002</v>
      </c>
      <c r="F10" s="401">
        <f t="shared" ref="F10:F15" si="2">D10*B10*B10</f>
        <v>2.5947000000000005</v>
      </c>
      <c r="G10" s="195" t="s">
        <v>972</v>
      </c>
      <c r="H10" s="146">
        <v>1</v>
      </c>
    </row>
    <row r="11" spans="1:14" ht="10.5" customHeight="1">
      <c r="A11" s="153" t="s">
        <v>989</v>
      </c>
      <c r="B11" s="168">
        <v>1.49</v>
      </c>
      <c r="C11" s="169">
        <f t="shared" si="0"/>
        <v>5.8661417322834648E-2</v>
      </c>
      <c r="D11" s="177">
        <v>1.04</v>
      </c>
      <c r="E11" s="185">
        <f t="shared" si="1"/>
        <v>0.15496000000000001</v>
      </c>
      <c r="F11" s="401">
        <f t="shared" si="2"/>
        <v>2.3089040000000001</v>
      </c>
      <c r="G11" s="195" t="s">
        <v>972</v>
      </c>
      <c r="H11" s="146">
        <v>2</v>
      </c>
    </row>
    <row r="12" spans="1:14" ht="10.5" customHeight="1">
      <c r="A12" s="153" t="s">
        <v>990</v>
      </c>
      <c r="B12" s="168">
        <v>1.47</v>
      </c>
      <c r="C12" s="169">
        <f t="shared" si="0"/>
        <v>5.7874015748031499E-2</v>
      </c>
      <c r="D12" s="177">
        <v>1.07</v>
      </c>
      <c r="E12" s="185">
        <f t="shared" si="1"/>
        <v>0.15728999999999999</v>
      </c>
      <c r="F12" s="401">
        <f t="shared" si="2"/>
        <v>2.312163</v>
      </c>
      <c r="G12" s="195" t="s">
        <v>972</v>
      </c>
      <c r="H12" s="146">
        <v>3</v>
      </c>
    </row>
    <row r="13" spans="1:14" ht="10.5" customHeight="1">
      <c r="A13" s="153" t="s">
        <v>991</v>
      </c>
      <c r="B13" s="168">
        <v>1.54</v>
      </c>
      <c r="C13" s="169">
        <f t="shared" si="0"/>
        <v>6.0629921259842526E-2</v>
      </c>
      <c r="D13" s="177">
        <v>1.05</v>
      </c>
      <c r="E13" s="185">
        <f t="shared" si="1"/>
        <v>0.16170000000000001</v>
      </c>
      <c r="F13" s="401">
        <f t="shared" si="2"/>
        <v>2.4901800000000005</v>
      </c>
      <c r="G13" s="195" t="s">
        <v>972</v>
      </c>
      <c r="H13" s="146">
        <v>4</v>
      </c>
    </row>
    <row r="14" spans="1:14" ht="10.5" customHeight="1">
      <c r="A14" s="153" t="s">
        <v>992</v>
      </c>
      <c r="B14" s="168">
        <v>1.54</v>
      </c>
      <c r="C14" s="169">
        <f t="shared" si="0"/>
        <v>6.0629921259842526E-2</v>
      </c>
      <c r="D14" s="177">
        <v>1.07</v>
      </c>
      <c r="E14" s="185">
        <f t="shared" si="1"/>
        <v>0.16478000000000001</v>
      </c>
      <c r="F14" s="401">
        <f t="shared" si="2"/>
        <v>2.5376120000000002</v>
      </c>
      <c r="G14" s="195" t="s">
        <v>972</v>
      </c>
      <c r="H14" s="146">
        <v>5</v>
      </c>
    </row>
    <row r="15" spans="1:14" ht="10.5" customHeight="1">
      <c r="A15" s="153" t="s">
        <v>993</v>
      </c>
      <c r="B15" s="168">
        <v>1.5</v>
      </c>
      <c r="C15" s="169">
        <f t="shared" si="0"/>
        <v>5.9055118110236227E-2</v>
      </c>
      <c r="D15" s="177">
        <v>1.07</v>
      </c>
      <c r="E15" s="185">
        <f t="shared" si="1"/>
        <v>0.1605</v>
      </c>
      <c r="F15" s="401">
        <f t="shared" si="2"/>
        <v>2.4074999999999998</v>
      </c>
      <c r="G15" s="195" t="s">
        <v>972</v>
      </c>
      <c r="H15" s="146">
        <v>6</v>
      </c>
    </row>
    <row r="16" spans="1:14" ht="10.5" customHeight="1" thickBot="1">
      <c r="A16" s="151"/>
      <c r="B16" s="170"/>
      <c r="C16" s="171"/>
      <c r="D16" s="182"/>
      <c r="E16" s="186"/>
      <c r="F16" s="467"/>
      <c r="G16" s="196"/>
      <c r="H16" s="147"/>
    </row>
    <row r="17" ht="12" thickTop="1"/>
  </sheetData>
  <mergeCells count="1">
    <mergeCell ref="A4:H4"/>
  </mergeCells>
  <phoneticPr fontId="0" type="noConversion"/>
  <printOptions horizontalCentered="1"/>
  <pageMargins left="0.73" right="0.75" top="0.37" bottom="0.69" header="0.5" footer="0.5"/>
  <pageSetup orientation="portrait" horizontalDpi="300" verticalDpi="300"/>
  <headerFooter alignWithMargins="0">
    <oddHeader xml:space="preserve">&amp;C </oddHeader>
    <oddFooter xml:space="preserve">&amp;L&amp;"Arial,Regular"&amp;8Page &amp;P of &amp;N&amp;R&amp;"Arial,Regular"&amp;8File: &amp;F &amp;A &amp;D &amp;T 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5"/>
  <sheetViews>
    <sheetView showGridLines="0" showZeros="0" tabSelected="1" zoomScale="150" workbookViewId="0">
      <pane xSplit="1" ySplit="6" topLeftCell="B7" activePane="bottomRight" state="frozenSplit"/>
      <selection pane="topRight" activeCell="C1" sqref="C1"/>
      <selection pane="bottomLeft" activeCell="A7" sqref="A7"/>
      <selection pane="bottomRight" activeCell="A3" sqref="A3"/>
    </sheetView>
  </sheetViews>
  <sheetFormatPr baseColWidth="10" defaultColWidth="9.1640625" defaultRowHeight="11"/>
  <cols>
    <col min="1" max="1" width="23.5" style="45" customWidth="1"/>
    <col min="2" max="4" width="9.1640625" style="45"/>
    <col min="5" max="5" width="6.6640625" style="45" customWidth="1"/>
    <col min="6" max="7" width="9.33203125" style="45" customWidth="1"/>
    <col min="8" max="8" width="8.6640625" style="45" customWidth="1"/>
    <col min="9" max="9" width="10.5" style="471" bestFit="1" customWidth="1"/>
    <col min="10" max="10" width="6.6640625" style="45" customWidth="1"/>
    <col min="11" max="11" width="3.5" style="45" customWidth="1"/>
    <col min="12" max="16384" width="9.1640625" style="45"/>
  </cols>
  <sheetData>
    <row r="1" spans="1:11" s="266" customFormat="1" ht="16">
      <c r="A1" s="262" t="s">
        <v>887</v>
      </c>
      <c r="B1" s="263"/>
      <c r="C1" s="263"/>
      <c r="D1" s="264"/>
      <c r="E1" s="264"/>
      <c r="F1" s="265"/>
      <c r="G1" s="263"/>
      <c r="H1" s="262"/>
      <c r="I1" s="262"/>
      <c r="J1" s="263"/>
      <c r="K1" s="262"/>
    </row>
    <row r="2" spans="1:11" ht="10.25" customHeight="1">
      <c r="A2" s="47" t="s">
        <v>1016</v>
      </c>
      <c r="B2" s="47"/>
      <c r="C2" s="46"/>
      <c r="D2" s="47"/>
      <c r="E2" s="49"/>
      <c r="F2" s="48"/>
      <c r="G2" s="49"/>
      <c r="H2" s="49"/>
      <c r="I2" s="468"/>
      <c r="J2" s="49"/>
      <c r="K2" s="49"/>
    </row>
    <row r="3" spans="1:11" ht="10.25" customHeight="1" thickBot="1">
      <c r="A3" s="47" t="str">
        <f>Header!A12</f>
        <v>Last Edit: December 5, 2002</v>
      </c>
      <c r="B3" s="47"/>
      <c r="C3" s="46"/>
      <c r="D3" s="47"/>
      <c r="E3" s="49"/>
      <c r="F3" s="48"/>
      <c r="G3" s="49"/>
      <c r="H3" s="49"/>
      <c r="I3" s="468"/>
      <c r="J3" s="49"/>
      <c r="K3" s="49"/>
    </row>
    <row r="4" spans="1:11" s="491" customFormat="1" ht="14.25" customHeight="1" thickTop="1">
      <c r="A4" s="481" t="s">
        <v>1</v>
      </c>
      <c r="B4" s="482" t="s">
        <v>683</v>
      </c>
      <c r="C4" s="483" t="s">
        <v>3</v>
      </c>
      <c r="D4" s="484" t="s">
        <v>4</v>
      </c>
      <c r="E4" s="485" t="s">
        <v>684</v>
      </c>
      <c r="F4" s="486" t="s">
        <v>9</v>
      </c>
      <c r="G4" s="486" t="s">
        <v>1011</v>
      </c>
      <c r="H4" s="487" t="s">
        <v>1005</v>
      </c>
      <c r="I4" s="488" t="s">
        <v>964</v>
      </c>
      <c r="J4" s="489" t="s">
        <v>16</v>
      </c>
      <c r="K4" s="490"/>
    </row>
    <row r="5" spans="1:11" ht="12.25" customHeight="1">
      <c r="A5" s="213" t="s">
        <v>17</v>
      </c>
      <c r="B5" s="219"/>
      <c r="C5" s="225" t="s">
        <v>145</v>
      </c>
      <c r="D5" s="226"/>
      <c r="E5" s="237"/>
      <c r="F5" s="242" t="s">
        <v>1006</v>
      </c>
      <c r="G5" s="242" t="s">
        <v>1007</v>
      </c>
      <c r="H5" s="247" t="s">
        <v>1004</v>
      </c>
      <c r="I5" s="478" t="s">
        <v>25</v>
      </c>
      <c r="J5" s="253"/>
      <c r="K5" s="217"/>
    </row>
    <row r="6" spans="1:11" ht="13.5" customHeight="1" thickBot="1">
      <c r="A6" s="216"/>
      <c r="B6" s="220" t="s">
        <v>994</v>
      </c>
      <c r="C6" s="227" t="s">
        <v>888</v>
      </c>
      <c r="D6" s="228" t="s">
        <v>889</v>
      </c>
      <c r="E6" s="238" t="s">
        <v>890</v>
      </c>
      <c r="F6" s="243" t="s">
        <v>1003</v>
      </c>
      <c r="G6" s="245" t="s">
        <v>1012</v>
      </c>
      <c r="H6" s="245" t="s">
        <v>1001</v>
      </c>
      <c r="I6" s="460" t="s">
        <v>966</v>
      </c>
      <c r="J6" s="254"/>
      <c r="K6" s="218"/>
    </row>
    <row r="7" spans="1:11" s="50" customFormat="1" ht="10.25" customHeight="1" thickTop="1" thickBot="1">
      <c r="A7" s="214" t="s">
        <v>891</v>
      </c>
      <c r="B7" s="221"/>
      <c r="C7" s="229"/>
      <c r="D7" s="230"/>
      <c r="E7" s="237"/>
      <c r="F7" s="237"/>
      <c r="G7" s="246"/>
      <c r="H7" s="246"/>
      <c r="I7" s="469"/>
      <c r="J7" s="255"/>
      <c r="K7" s="217"/>
    </row>
    <row r="8" spans="1:11" ht="11.5" customHeight="1">
      <c r="A8" s="215" t="s">
        <v>892</v>
      </c>
      <c r="B8" s="222">
        <v>97.1</v>
      </c>
      <c r="C8" s="231">
        <v>239</v>
      </c>
      <c r="D8" s="232">
        <f t="shared" ref="D8:D23" si="0">C8/25.4</f>
        <v>9.4094488188976388</v>
      </c>
      <c r="E8" s="239">
        <v>0.32</v>
      </c>
      <c r="F8" s="239"/>
      <c r="G8" s="239">
        <f>C8*F8/1000</f>
        <v>0</v>
      </c>
      <c r="H8" s="248"/>
      <c r="I8" s="464">
        <f>F8*C8*C8*0.001</f>
        <v>0</v>
      </c>
      <c r="J8" s="256" t="s">
        <v>893</v>
      </c>
      <c r="K8" s="257">
        <v>1</v>
      </c>
    </row>
    <row r="9" spans="1:11" ht="11.5" customHeight="1">
      <c r="A9" s="213" t="s">
        <v>894</v>
      </c>
      <c r="B9" s="223" t="str">
        <f>"0"</f>
        <v>0</v>
      </c>
      <c r="C9" s="233">
        <v>331.45</v>
      </c>
      <c r="D9" s="234">
        <f t="shared" si="0"/>
        <v>13.049212598425196</v>
      </c>
      <c r="E9" s="240">
        <v>0.59</v>
      </c>
      <c r="F9" s="240">
        <v>1.2929999999999999</v>
      </c>
      <c r="G9" s="244">
        <f t="shared" ref="G9:G16" si="1">C9*F9/1000</f>
        <v>0.42856485</v>
      </c>
      <c r="H9" s="250" t="s">
        <v>145</v>
      </c>
      <c r="I9" s="464">
        <f t="shared" ref="I9:I53" si="2">F9*C9*C9*0.001</f>
        <v>142.0478195325</v>
      </c>
      <c r="J9" s="258" t="s">
        <v>43</v>
      </c>
      <c r="K9" s="259">
        <v>2</v>
      </c>
    </row>
    <row r="10" spans="1:11" ht="11.5" customHeight="1">
      <c r="A10" s="213" t="s">
        <v>895</v>
      </c>
      <c r="B10" s="223" t="str">
        <f>"0"</f>
        <v>0</v>
      </c>
      <c r="C10" s="233">
        <v>332</v>
      </c>
      <c r="D10" s="234">
        <f t="shared" si="0"/>
        <v>13.070866141732283</v>
      </c>
      <c r="E10" s="240"/>
      <c r="F10" s="240"/>
      <c r="G10" s="240">
        <f t="shared" si="1"/>
        <v>0</v>
      </c>
      <c r="H10" s="250"/>
      <c r="I10" s="464">
        <f t="shared" si="2"/>
        <v>0</v>
      </c>
      <c r="J10" s="258" t="s">
        <v>896</v>
      </c>
      <c r="K10" s="259">
        <v>3</v>
      </c>
    </row>
    <row r="11" spans="1:11" ht="11.5" customHeight="1">
      <c r="A11" s="213" t="s">
        <v>897</v>
      </c>
      <c r="B11" s="223" t="str">
        <f>"0"</f>
        <v>0</v>
      </c>
      <c r="C11" s="233">
        <v>335</v>
      </c>
      <c r="D11" s="234">
        <f t="shared" si="0"/>
        <v>13.188976377952757</v>
      </c>
      <c r="E11" s="240"/>
      <c r="F11" s="240"/>
      <c r="G11" s="240">
        <f t="shared" si="1"/>
        <v>0</v>
      </c>
      <c r="H11" s="250"/>
      <c r="I11" s="464">
        <f t="shared" si="2"/>
        <v>0</v>
      </c>
      <c r="J11" s="258" t="s">
        <v>896</v>
      </c>
      <c r="K11" s="259">
        <v>4</v>
      </c>
    </row>
    <row r="12" spans="1:11" ht="11.5" customHeight="1">
      <c r="A12" s="213" t="s">
        <v>898</v>
      </c>
      <c r="B12" s="223" t="str">
        <f>"0"</f>
        <v>0</v>
      </c>
      <c r="C12" s="233">
        <v>351</v>
      </c>
      <c r="D12" s="234">
        <f t="shared" si="0"/>
        <v>13.818897637795276</v>
      </c>
      <c r="E12" s="240"/>
      <c r="F12" s="240"/>
      <c r="G12" s="240">
        <f t="shared" si="1"/>
        <v>0</v>
      </c>
      <c r="H12" s="250"/>
      <c r="I12" s="464">
        <f t="shared" si="2"/>
        <v>0</v>
      </c>
      <c r="J12" s="258" t="s">
        <v>896</v>
      </c>
      <c r="K12" s="259">
        <v>5</v>
      </c>
    </row>
    <row r="13" spans="1:11" ht="11.5" customHeight="1">
      <c r="A13" s="213" t="s">
        <v>894</v>
      </c>
      <c r="B13" s="223">
        <v>20</v>
      </c>
      <c r="C13" s="233">
        <v>344</v>
      </c>
      <c r="D13" s="234">
        <f t="shared" si="0"/>
        <v>13.543307086614174</v>
      </c>
      <c r="E13" s="240"/>
      <c r="F13" s="240">
        <v>1.24</v>
      </c>
      <c r="G13" s="240">
        <f t="shared" si="1"/>
        <v>0.42655999999999999</v>
      </c>
      <c r="H13" s="249">
        <v>1.64</v>
      </c>
      <c r="I13" s="464">
        <f t="shared" si="2"/>
        <v>146.73664000000002</v>
      </c>
      <c r="J13" s="258" t="s">
        <v>57</v>
      </c>
      <c r="K13" s="259">
        <v>6</v>
      </c>
    </row>
    <row r="14" spans="1:11" ht="11.5" customHeight="1">
      <c r="A14" s="213" t="s">
        <v>894</v>
      </c>
      <c r="B14" s="223">
        <v>100</v>
      </c>
      <c r="C14" s="233">
        <v>386</v>
      </c>
      <c r="D14" s="234">
        <f t="shared" si="0"/>
        <v>15.196850393700789</v>
      </c>
      <c r="E14" s="240"/>
      <c r="F14" s="240">
        <v>1.1100000000000001</v>
      </c>
      <c r="G14" s="240">
        <f t="shared" si="1"/>
        <v>0.42846000000000006</v>
      </c>
      <c r="H14" s="250" t="s">
        <v>145</v>
      </c>
      <c r="I14" s="464">
        <f t="shared" si="2"/>
        <v>165.38556000000003</v>
      </c>
      <c r="J14" s="258" t="s">
        <v>57</v>
      </c>
      <c r="K14" s="259">
        <v>7</v>
      </c>
    </row>
    <row r="15" spans="1:11" ht="11.5" customHeight="1">
      <c r="A15" s="213" t="s">
        <v>894</v>
      </c>
      <c r="B15" s="223">
        <v>500</v>
      </c>
      <c r="C15" s="233">
        <v>553</v>
      </c>
      <c r="D15" s="234">
        <f t="shared" si="0"/>
        <v>21.771653543307089</v>
      </c>
      <c r="E15" s="240"/>
      <c r="F15" s="240">
        <v>0.77</v>
      </c>
      <c r="G15" s="240">
        <f t="shared" si="1"/>
        <v>0.42581000000000002</v>
      </c>
      <c r="H15" s="250" t="s">
        <v>145</v>
      </c>
      <c r="I15" s="464">
        <f t="shared" si="2"/>
        <v>235.47292999999999</v>
      </c>
      <c r="J15" s="258" t="s">
        <v>57</v>
      </c>
      <c r="K15" s="259">
        <v>8</v>
      </c>
    </row>
    <row r="16" spans="1:11" ht="11.5" customHeight="1">
      <c r="A16" s="213" t="s">
        <v>899</v>
      </c>
      <c r="B16" s="223" t="str">
        <f>"0"</f>
        <v>0</v>
      </c>
      <c r="C16" s="233">
        <v>415</v>
      </c>
      <c r="D16" s="234">
        <f t="shared" si="0"/>
        <v>16.338582677165356</v>
      </c>
      <c r="E16" s="240"/>
      <c r="F16" s="240">
        <v>0.77100000000000002</v>
      </c>
      <c r="G16" s="240">
        <f t="shared" si="1"/>
        <v>0.31996500000000005</v>
      </c>
      <c r="H16" s="250"/>
      <c r="I16" s="464">
        <f t="shared" si="2"/>
        <v>132.78547500000002</v>
      </c>
      <c r="J16" s="258" t="s">
        <v>893</v>
      </c>
      <c r="K16" s="259">
        <v>9</v>
      </c>
    </row>
    <row r="17" spans="1:11" ht="11.5" customHeight="1">
      <c r="A17" s="213" t="s">
        <v>900</v>
      </c>
      <c r="B17" s="223" t="str">
        <f>"0"</f>
        <v>0</v>
      </c>
      <c r="C17" s="233">
        <v>319</v>
      </c>
      <c r="D17" s="234">
        <f t="shared" si="0"/>
        <v>12.559055118110237</v>
      </c>
      <c r="E17" s="240">
        <v>0.56000000000000005</v>
      </c>
      <c r="F17" s="240">
        <v>1.78</v>
      </c>
      <c r="G17" s="240">
        <v>0.56899999999999995</v>
      </c>
      <c r="H17" s="250" t="s">
        <v>145</v>
      </c>
      <c r="I17" s="464">
        <f t="shared" si="2"/>
        <v>181.13458000000003</v>
      </c>
      <c r="J17" s="258" t="s">
        <v>43</v>
      </c>
      <c r="K17" s="259">
        <v>10</v>
      </c>
    </row>
    <row r="18" spans="1:11" ht="11.5" customHeight="1">
      <c r="A18" s="213" t="s">
        <v>901</v>
      </c>
      <c r="B18" s="223">
        <v>20</v>
      </c>
      <c r="C18" s="233">
        <v>323</v>
      </c>
      <c r="D18" s="234">
        <f t="shared" si="0"/>
        <v>12.716535433070867</v>
      </c>
      <c r="E18" s="240"/>
      <c r="F18" s="240">
        <v>70.400000000000006</v>
      </c>
      <c r="G18" s="240">
        <f t="shared" ref="G18:G29" si="3">C18*F18/1000</f>
        <v>22.7392</v>
      </c>
      <c r="H18" s="251">
        <v>4.1200000000000004E-3</v>
      </c>
      <c r="I18" s="464">
        <f t="shared" si="2"/>
        <v>7344.7616000000007</v>
      </c>
      <c r="J18" s="258" t="s">
        <v>57</v>
      </c>
      <c r="K18" s="259">
        <v>11</v>
      </c>
    </row>
    <row r="19" spans="1:11" ht="11.5" customHeight="1">
      <c r="A19" s="213" t="s">
        <v>902</v>
      </c>
      <c r="B19" s="223">
        <v>20</v>
      </c>
      <c r="C19" s="233">
        <v>323</v>
      </c>
      <c r="D19" s="234">
        <f t="shared" si="0"/>
        <v>12.716535433070867</v>
      </c>
      <c r="E19" s="240"/>
      <c r="F19" s="240">
        <v>440</v>
      </c>
      <c r="G19" s="240">
        <f t="shared" si="3"/>
        <v>142.12</v>
      </c>
      <c r="H19" s="251">
        <v>8.3000000000000001E-4</v>
      </c>
      <c r="I19" s="464">
        <f t="shared" si="2"/>
        <v>45904.76</v>
      </c>
      <c r="J19" s="258" t="s">
        <v>57</v>
      </c>
      <c r="K19" s="259">
        <v>12</v>
      </c>
    </row>
    <row r="20" spans="1:11" ht="11.5" customHeight="1">
      <c r="A20" s="213" t="s">
        <v>903</v>
      </c>
      <c r="B20" s="223">
        <v>97.1</v>
      </c>
      <c r="C20" s="233">
        <v>202</v>
      </c>
      <c r="D20" s="234">
        <f t="shared" si="0"/>
        <v>7.9527559055118111</v>
      </c>
      <c r="E20" s="240">
        <v>0.3</v>
      </c>
      <c r="F20" s="240"/>
      <c r="G20" s="240">
        <f t="shared" si="3"/>
        <v>0</v>
      </c>
      <c r="H20" s="250"/>
      <c r="I20" s="464">
        <f t="shared" si="2"/>
        <v>0</v>
      </c>
      <c r="J20" s="258" t="s">
        <v>893</v>
      </c>
      <c r="K20" s="259">
        <v>13</v>
      </c>
    </row>
    <row r="21" spans="1:11" ht="11.5" customHeight="1">
      <c r="A21" s="213" t="s">
        <v>904</v>
      </c>
      <c r="B21" s="223" t="str">
        <f>"0"</f>
        <v>0</v>
      </c>
      <c r="C21" s="233">
        <v>259</v>
      </c>
      <c r="D21" s="234">
        <f t="shared" si="0"/>
        <v>10.196850393700789</v>
      </c>
      <c r="E21" s="240">
        <v>0.4</v>
      </c>
      <c r="F21" s="240">
        <v>1.9770000000000001</v>
      </c>
      <c r="G21" s="240">
        <f t="shared" si="3"/>
        <v>0.51204300000000003</v>
      </c>
      <c r="H21" s="250"/>
      <c r="I21" s="464">
        <f t="shared" si="2"/>
        <v>132.61913699999999</v>
      </c>
      <c r="J21" s="258" t="s">
        <v>893</v>
      </c>
      <c r="K21" s="259">
        <v>14</v>
      </c>
    </row>
    <row r="22" spans="1:11" ht="11.5" customHeight="1">
      <c r="A22" s="213" t="s">
        <v>905</v>
      </c>
      <c r="B22" s="223"/>
      <c r="C22" s="233">
        <v>189</v>
      </c>
      <c r="D22" s="234">
        <f t="shared" si="0"/>
        <v>7.4409448818897639</v>
      </c>
      <c r="E22" s="240"/>
      <c r="F22" s="240"/>
      <c r="G22" s="240">
        <f t="shared" si="3"/>
        <v>0</v>
      </c>
      <c r="H22" s="250"/>
      <c r="I22" s="464">
        <f t="shared" si="2"/>
        <v>0</v>
      </c>
      <c r="J22" s="258" t="s">
        <v>896</v>
      </c>
      <c r="K22" s="259">
        <v>15</v>
      </c>
    </row>
    <row r="23" spans="1:11" ht="11.5" customHeight="1">
      <c r="A23" s="213" t="s">
        <v>906</v>
      </c>
      <c r="B23" s="223" t="str">
        <f>"0"</f>
        <v>0</v>
      </c>
      <c r="C23" s="233">
        <v>338</v>
      </c>
      <c r="D23" s="234">
        <f t="shared" si="0"/>
        <v>13.30708661417323</v>
      </c>
      <c r="E23" s="240">
        <v>0.6</v>
      </c>
      <c r="F23" s="240">
        <v>1.25</v>
      </c>
      <c r="G23" s="240">
        <f t="shared" si="3"/>
        <v>0.42249999999999999</v>
      </c>
      <c r="H23" s="250" t="s">
        <v>145</v>
      </c>
      <c r="I23" s="464">
        <f t="shared" si="2"/>
        <v>142.80500000000001</v>
      </c>
      <c r="J23" s="258" t="s">
        <v>43</v>
      </c>
      <c r="K23" s="259">
        <v>16</v>
      </c>
    </row>
    <row r="24" spans="1:11" ht="11.5" customHeight="1">
      <c r="A24" s="213" t="s">
        <v>907</v>
      </c>
      <c r="B24" s="223">
        <v>97.1</v>
      </c>
      <c r="C24" s="233">
        <v>145</v>
      </c>
      <c r="D24" s="234">
        <f t="shared" ref="D24:D32" si="4">C24/25.4</f>
        <v>5.7086614173228352</v>
      </c>
      <c r="E24" s="240"/>
      <c r="F24" s="240"/>
      <c r="G24" s="240">
        <f t="shared" si="3"/>
        <v>0</v>
      </c>
      <c r="H24" s="250"/>
      <c r="I24" s="464">
        <f t="shared" si="2"/>
        <v>0</v>
      </c>
      <c r="J24" s="258" t="s">
        <v>893</v>
      </c>
      <c r="K24" s="259">
        <v>17</v>
      </c>
    </row>
    <row r="25" spans="1:11" ht="11.5" customHeight="1">
      <c r="A25" s="213" t="s">
        <v>908</v>
      </c>
      <c r="B25" s="223" t="str">
        <f>"0"</f>
        <v>0</v>
      </c>
      <c r="C25" s="233">
        <v>206</v>
      </c>
      <c r="D25" s="234">
        <f t="shared" si="4"/>
        <v>8.1102362204724407</v>
      </c>
      <c r="E25" s="240"/>
      <c r="F25" s="240">
        <v>3.214</v>
      </c>
      <c r="G25" s="240">
        <f t="shared" si="3"/>
        <v>0.66208399999999989</v>
      </c>
      <c r="H25" s="250"/>
      <c r="I25" s="464">
        <f t="shared" si="2"/>
        <v>136.38930399999998</v>
      </c>
      <c r="J25" s="258" t="s">
        <v>893</v>
      </c>
      <c r="K25" s="259">
        <v>18</v>
      </c>
    </row>
    <row r="26" spans="1:11" ht="11.5" customHeight="1">
      <c r="A26" s="213" t="s">
        <v>909</v>
      </c>
      <c r="B26" s="223">
        <v>97.1</v>
      </c>
      <c r="C26" s="233">
        <v>171</v>
      </c>
      <c r="D26" s="234">
        <f t="shared" si="4"/>
        <v>6.7322834645669296</v>
      </c>
      <c r="E26" s="240">
        <v>0.24</v>
      </c>
      <c r="F26" s="240"/>
      <c r="G26" s="240">
        <f t="shared" si="3"/>
        <v>0</v>
      </c>
      <c r="H26" s="250"/>
      <c r="I26" s="464">
        <f t="shared" si="2"/>
        <v>0</v>
      </c>
      <c r="J26" s="258" t="s">
        <v>893</v>
      </c>
      <c r="K26" s="259">
        <v>19</v>
      </c>
    </row>
    <row r="27" spans="1:11" ht="11.5" customHeight="1">
      <c r="A27" s="213" t="s">
        <v>910</v>
      </c>
      <c r="B27" s="223" t="str">
        <f>"0"</f>
        <v>0</v>
      </c>
      <c r="C27" s="233">
        <v>890</v>
      </c>
      <c r="D27" s="234">
        <f t="shared" si="4"/>
        <v>35.039370078740163</v>
      </c>
      <c r="E27" s="240">
        <v>1.6</v>
      </c>
      <c r="F27" s="240">
        <v>0.19</v>
      </c>
      <c r="G27" s="240">
        <f t="shared" si="3"/>
        <v>0.1691</v>
      </c>
      <c r="H27" s="250"/>
      <c r="I27" s="464">
        <f t="shared" si="2"/>
        <v>150.499</v>
      </c>
      <c r="J27" s="258" t="s">
        <v>893</v>
      </c>
      <c r="K27" s="259">
        <v>20</v>
      </c>
    </row>
    <row r="28" spans="1:11" ht="11.5" customHeight="1">
      <c r="A28" s="213" t="s">
        <v>911</v>
      </c>
      <c r="B28" s="223" t="str">
        <f>"0"</f>
        <v>0</v>
      </c>
      <c r="C28" s="233">
        <v>308</v>
      </c>
      <c r="D28" s="234">
        <f t="shared" si="4"/>
        <v>12.125984251968505</v>
      </c>
      <c r="E28" s="240"/>
      <c r="F28" s="240">
        <v>1.3560000000000001</v>
      </c>
      <c r="G28" s="240">
        <f t="shared" si="3"/>
        <v>0.41764800000000002</v>
      </c>
      <c r="H28" s="250"/>
      <c r="I28" s="464">
        <f t="shared" si="2"/>
        <v>128.63558399999999</v>
      </c>
      <c r="J28" s="258" t="s">
        <v>43</v>
      </c>
      <c r="K28" s="259">
        <v>21</v>
      </c>
    </row>
    <row r="29" spans="1:11" ht="11.5" customHeight="1">
      <c r="A29" s="213" t="s">
        <v>912</v>
      </c>
      <c r="B29" s="223">
        <v>97.1</v>
      </c>
      <c r="C29" s="233">
        <v>269</v>
      </c>
      <c r="D29" s="234">
        <f t="shared" si="4"/>
        <v>10.590551181102363</v>
      </c>
      <c r="E29" s="240">
        <v>0.4</v>
      </c>
      <c r="F29" s="240"/>
      <c r="G29" s="240">
        <f t="shared" si="3"/>
        <v>0</v>
      </c>
      <c r="H29" s="250"/>
      <c r="I29" s="464">
        <f t="shared" si="2"/>
        <v>0</v>
      </c>
      <c r="J29" s="258" t="s">
        <v>893</v>
      </c>
      <c r="K29" s="259">
        <v>22</v>
      </c>
    </row>
    <row r="30" spans="1:11" ht="11.5" customHeight="1">
      <c r="A30" s="213" t="s">
        <v>913</v>
      </c>
      <c r="B30" s="223">
        <v>97.1</v>
      </c>
      <c r="C30" s="233">
        <v>206</v>
      </c>
      <c r="D30" s="234">
        <f t="shared" si="4"/>
        <v>8.1102362204724407</v>
      </c>
      <c r="E30" s="240">
        <v>0.3</v>
      </c>
      <c r="F30" s="240"/>
      <c r="G30" s="240">
        <f>C30*F30/1000</f>
        <v>0</v>
      </c>
      <c r="H30" s="250"/>
      <c r="I30" s="464">
        <f t="shared" si="2"/>
        <v>0</v>
      </c>
      <c r="J30" s="258" t="s">
        <v>893</v>
      </c>
      <c r="K30" s="259">
        <v>23</v>
      </c>
    </row>
    <row r="31" spans="1:11" ht="11.5" customHeight="1">
      <c r="A31" s="213" t="s">
        <v>914</v>
      </c>
      <c r="B31" s="223" t="str">
        <f t="shared" ref="B31:B38" si="5">"0"</f>
        <v>0</v>
      </c>
      <c r="C31" s="233">
        <v>317</v>
      </c>
      <c r="D31" s="234">
        <f t="shared" si="4"/>
        <v>12.480314960629922</v>
      </c>
      <c r="E31" s="240"/>
      <c r="F31" s="240">
        <v>1.26</v>
      </c>
      <c r="G31" s="240">
        <f t="shared" ref="G31:G53" si="6">C31*F31/1000</f>
        <v>0.39942</v>
      </c>
      <c r="H31" s="250"/>
      <c r="I31" s="464">
        <f t="shared" si="2"/>
        <v>126.61614</v>
      </c>
      <c r="J31" s="258" t="s">
        <v>43</v>
      </c>
      <c r="K31" s="259">
        <v>24</v>
      </c>
    </row>
    <row r="32" spans="1:11" ht="11.5" customHeight="1">
      <c r="A32" s="213" t="s">
        <v>915</v>
      </c>
      <c r="B32" s="223" t="str">
        <f t="shared" si="5"/>
        <v>0</v>
      </c>
      <c r="C32" s="233">
        <v>965</v>
      </c>
      <c r="D32" s="234">
        <f t="shared" si="4"/>
        <v>37.99212598425197</v>
      </c>
      <c r="E32" s="240">
        <v>0.8</v>
      </c>
      <c r="F32" s="240">
        <v>0.17799999999999999</v>
      </c>
      <c r="G32" s="240">
        <f t="shared" si="6"/>
        <v>0.17176999999999998</v>
      </c>
      <c r="H32" s="250"/>
      <c r="I32" s="464">
        <f t="shared" si="2"/>
        <v>165.75805</v>
      </c>
      <c r="J32" s="258" t="s">
        <v>43</v>
      </c>
      <c r="K32" s="259">
        <v>25</v>
      </c>
    </row>
    <row r="33" spans="1:11" ht="11.5" customHeight="1">
      <c r="A33" s="213" t="s">
        <v>916</v>
      </c>
      <c r="B33" s="223" t="str">
        <f t="shared" si="5"/>
        <v>0</v>
      </c>
      <c r="C33" s="233">
        <v>1284</v>
      </c>
      <c r="D33" s="234">
        <f t="shared" ref="D33:D52" si="7">C33/25.4</f>
        <v>50.551181102362207</v>
      </c>
      <c r="E33" s="240">
        <v>2.2000000000000002</v>
      </c>
      <c r="F33" s="244">
        <v>8.9899999999999994E-2</v>
      </c>
      <c r="G33" s="240">
        <f t="shared" si="6"/>
        <v>0.1154316</v>
      </c>
      <c r="H33" s="250"/>
      <c r="I33" s="464">
        <f t="shared" si="2"/>
        <v>148.21417439999999</v>
      </c>
      <c r="J33" s="258" t="s">
        <v>43</v>
      </c>
      <c r="K33" s="259">
        <v>26</v>
      </c>
    </row>
    <row r="34" spans="1:11" ht="11.5" customHeight="1">
      <c r="A34" s="213" t="s">
        <v>917</v>
      </c>
      <c r="B34" s="223" t="str">
        <f t="shared" si="5"/>
        <v>0</v>
      </c>
      <c r="C34" s="233">
        <v>200</v>
      </c>
      <c r="D34" s="234">
        <f t="shared" si="7"/>
        <v>7.8740157480314963</v>
      </c>
      <c r="E34" s="240">
        <v>0</v>
      </c>
      <c r="F34" s="240">
        <v>3.5</v>
      </c>
      <c r="G34" s="240">
        <f t="shared" si="6"/>
        <v>0.7</v>
      </c>
      <c r="H34" s="250"/>
      <c r="I34" s="464">
        <f t="shared" si="2"/>
        <v>140</v>
      </c>
      <c r="J34" s="258" t="s">
        <v>43</v>
      </c>
      <c r="K34" s="259">
        <v>27</v>
      </c>
    </row>
    <row r="35" spans="1:11" ht="11.5" customHeight="1">
      <c r="A35" s="213" t="s">
        <v>918</v>
      </c>
      <c r="B35" s="223" t="str">
        <f t="shared" si="5"/>
        <v>0</v>
      </c>
      <c r="C35" s="233">
        <v>296</v>
      </c>
      <c r="D35" s="234">
        <f t="shared" si="7"/>
        <v>11.653543307086615</v>
      </c>
      <c r="E35" s="240">
        <v>0</v>
      </c>
      <c r="F35" s="240">
        <v>1.639</v>
      </c>
      <c r="G35" s="240">
        <f t="shared" si="6"/>
        <v>0.48514400000000002</v>
      </c>
      <c r="H35" s="250"/>
      <c r="I35" s="464">
        <f t="shared" si="2"/>
        <v>143.60262400000002</v>
      </c>
      <c r="J35" s="258" t="s">
        <v>43</v>
      </c>
      <c r="K35" s="259">
        <v>28</v>
      </c>
    </row>
    <row r="36" spans="1:11" ht="11.5" customHeight="1">
      <c r="A36" s="213" t="s">
        <v>919</v>
      </c>
      <c r="B36" s="223" t="str">
        <f t="shared" si="5"/>
        <v>0</v>
      </c>
      <c r="C36" s="233">
        <v>157</v>
      </c>
      <c r="D36" s="234">
        <f t="shared" si="7"/>
        <v>6.181102362204725</v>
      </c>
      <c r="E36" s="240">
        <v>0</v>
      </c>
      <c r="F36" s="240">
        <v>5.66</v>
      </c>
      <c r="G36" s="240">
        <f t="shared" si="6"/>
        <v>0.88861999999999997</v>
      </c>
      <c r="H36" s="250"/>
      <c r="I36" s="464">
        <f t="shared" si="2"/>
        <v>139.51334</v>
      </c>
      <c r="J36" s="258" t="s">
        <v>43</v>
      </c>
      <c r="K36" s="259">
        <v>29</v>
      </c>
    </row>
    <row r="37" spans="1:11" ht="11.5" customHeight="1">
      <c r="A37" s="213" t="s">
        <v>920</v>
      </c>
      <c r="B37" s="223" t="str">
        <f t="shared" si="5"/>
        <v>0</v>
      </c>
      <c r="C37" s="233">
        <v>289</v>
      </c>
      <c r="D37" s="234">
        <f t="shared" si="7"/>
        <v>11.377952755905513</v>
      </c>
      <c r="E37" s="240">
        <v>0</v>
      </c>
      <c r="F37" s="240">
        <v>1.5389999999999999</v>
      </c>
      <c r="G37" s="240">
        <f t="shared" si="6"/>
        <v>0.44477099999999997</v>
      </c>
      <c r="H37" s="250"/>
      <c r="I37" s="464">
        <f t="shared" si="2"/>
        <v>128.53881899999999</v>
      </c>
      <c r="J37" s="258" t="s">
        <v>43</v>
      </c>
      <c r="K37" s="259">
        <v>30</v>
      </c>
    </row>
    <row r="38" spans="1:11" ht="11.5" customHeight="1">
      <c r="A38" s="213" t="s">
        <v>921</v>
      </c>
      <c r="B38" s="223" t="str">
        <f t="shared" si="5"/>
        <v>0</v>
      </c>
      <c r="C38" s="233">
        <v>430</v>
      </c>
      <c r="D38" s="234">
        <f t="shared" si="7"/>
        <v>16.929133858267718</v>
      </c>
      <c r="E38" s="240"/>
      <c r="F38" s="244">
        <v>0.71679999999999999</v>
      </c>
      <c r="G38" s="240">
        <f t="shared" si="6"/>
        <v>0.308224</v>
      </c>
      <c r="H38" s="250"/>
      <c r="I38" s="464">
        <f t="shared" si="2"/>
        <v>132.53632000000002</v>
      </c>
      <c r="J38" s="258" t="s">
        <v>43</v>
      </c>
      <c r="K38" s="259">
        <v>31</v>
      </c>
    </row>
    <row r="39" spans="1:11" ht="11.5" customHeight="1">
      <c r="A39" s="213" t="s">
        <v>922</v>
      </c>
      <c r="B39" s="223">
        <v>97.1</v>
      </c>
      <c r="C39" s="233">
        <v>335</v>
      </c>
      <c r="D39" s="234">
        <f t="shared" si="7"/>
        <v>13.188976377952757</v>
      </c>
      <c r="E39" s="240">
        <v>0.46</v>
      </c>
      <c r="F39" s="240"/>
      <c r="G39" s="240">
        <f t="shared" si="6"/>
        <v>0</v>
      </c>
      <c r="H39" s="250"/>
      <c r="I39" s="464">
        <f t="shared" si="2"/>
        <v>0</v>
      </c>
      <c r="J39" s="258" t="s">
        <v>893</v>
      </c>
      <c r="K39" s="259">
        <v>32</v>
      </c>
    </row>
    <row r="40" spans="1:11" ht="11.5" customHeight="1">
      <c r="A40" s="213" t="s">
        <v>923</v>
      </c>
      <c r="B40" s="223" t="str">
        <f>"0"</f>
        <v>0</v>
      </c>
      <c r="C40" s="233">
        <v>435</v>
      </c>
      <c r="D40" s="234">
        <f t="shared" si="7"/>
        <v>17.125984251968504</v>
      </c>
      <c r="E40" s="240"/>
      <c r="F40" s="240">
        <v>0.9</v>
      </c>
      <c r="G40" s="240">
        <f t="shared" si="6"/>
        <v>0.39150000000000001</v>
      </c>
      <c r="H40" s="250"/>
      <c r="I40" s="464">
        <f t="shared" si="2"/>
        <v>170.30250000000001</v>
      </c>
      <c r="J40" s="258" t="s">
        <v>43</v>
      </c>
      <c r="K40" s="259">
        <v>33</v>
      </c>
    </row>
    <row r="41" spans="1:11" ht="11.5" customHeight="1">
      <c r="A41" s="213" t="s">
        <v>924</v>
      </c>
      <c r="B41" s="223">
        <v>10</v>
      </c>
      <c r="C41" s="233">
        <v>324</v>
      </c>
      <c r="D41" s="234">
        <f t="shared" si="7"/>
        <v>12.755905511811024</v>
      </c>
      <c r="E41" s="240"/>
      <c r="F41" s="240">
        <v>1.34</v>
      </c>
      <c r="G41" s="240">
        <f t="shared" si="6"/>
        <v>0.43416000000000005</v>
      </c>
      <c r="H41" s="250"/>
      <c r="I41" s="464">
        <f t="shared" si="2"/>
        <v>140.66784000000001</v>
      </c>
      <c r="J41" s="258" t="s">
        <v>893</v>
      </c>
      <c r="K41" s="259">
        <v>34</v>
      </c>
    </row>
    <row r="42" spans="1:11" ht="11.5" customHeight="1">
      <c r="A42" s="213" t="s">
        <v>925</v>
      </c>
      <c r="B42" s="223" t="str">
        <f>"0"</f>
        <v>0</v>
      </c>
      <c r="C42" s="233">
        <v>334</v>
      </c>
      <c r="D42" s="234">
        <f t="shared" si="7"/>
        <v>13.1496062992126</v>
      </c>
      <c r="E42" s="240">
        <v>0.6</v>
      </c>
      <c r="F42" s="240">
        <v>1.2509999999999999</v>
      </c>
      <c r="G42" s="240">
        <f t="shared" si="6"/>
        <v>0.41783399999999993</v>
      </c>
      <c r="H42" s="250"/>
      <c r="I42" s="464">
        <f t="shared" si="2"/>
        <v>139.55655599999997</v>
      </c>
      <c r="J42" s="258" t="s">
        <v>893</v>
      </c>
      <c r="K42" s="259">
        <v>35</v>
      </c>
    </row>
    <row r="43" spans="1:11" ht="11.5" customHeight="1">
      <c r="A43" s="213" t="s">
        <v>925</v>
      </c>
      <c r="B43" s="223">
        <v>20</v>
      </c>
      <c r="C43" s="233">
        <v>350</v>
      </c>
      <c r="D43" s="234">
        <f t="shared" si="7"/>
        <v>13.779527559055119</v>
      </c>
      <c r="E43" s="240"/>
      <c r="F43" s="240">
        <v>1.1599999999999999</v>
      </c>
      <c r="G43" s="240">
        <f t="shared" si="6"/>
        <v>0.40600000000000003</v>
      </c>
      <c r="H43" s="250" t="s">
        <v>145</v>
      </c>
      <c r="I43" s="464">
        <f t="shared" si="2"/>
        <v>142.1</v>
      </c>
      <c r="J43" s="258" t="s">
        <v>32</v>
      </c>
      <c r="K43" s="259">
        <v>36</v>
      </c>
    </row>
    <row r="44" spans="1:11" ht="11.5" customHeight="1">
      <c r="A44" s="213" t="s">
        <v>926</v>
      </c>
      <c r="B44" s="223" t="str">
        <f>"0"</f>
        <v>0</v>
      </c>
      <c r="C44" s="233">
        <v>263</v>
      </c>
      <c r="D44" s="234">
        <f t="shared" si="7"/>
        <v>10.354330708661418</v>
      </c>
      <c r="E44" s="240">
        <v>0.5</v>
      </c>
      <c r="F44" s="240">
        <v>1.9770000000000001</v>
      </c>
      <c r="G44" s="240">
        <f t="shared" si="6"/>
        <v>0.51995100000000005</v>
      </c>
      <c r="H44" s="250"/>
      <c r="I44" s="464">
        <f t="shared" si="2"/>
        <v>136.74711300000001</v>
      </c>
      <c r="J44" s="258" t="s">
        <v>893</v>
      </c>
      <c r="K44" s="259">
        <v>37</v>
      </c>
    </row>
    <row r="45" spans="1:11" ht="11.5" customHeight="1">
      <c r="A45" s="213" t="s">
        <v>927</v>
      </c>
      <c r="B45" s="223" t="str">
        <f>"0"</f>
        <v>0</v>
      </c>
      <c r="C45" s="233">
        <v>316</v>
      </c>
      <c r="D45" s="234">
        <f t="shared" si="7"/>
        <v>12.440944881889765</v>
      </c>
      <c r="E45" s="240">
        <v>0.56000000000000005</v>
      </c>
      <c r="F45" s="240">
        <v>1.429</v>
      </c>
      <c r="G45" s="240">
        <f t="shared" si="6"/>
        <v>0.45156400000000002</v>
      </c>
      <c r="H45" s="250"/>
      <c r="I45" s="464">
        <f t="shared" si="2"/>
        <v>142.69422400000002</v>
      </c>
      <c r="J45" s="258" t="s">
        <v>893</v>
      </c>
      <c r="K45" s="259">
        <v>38</v>
      </c>
    </row>
    <row r="46" spans="1:11" ht="11.5" customHeight="1">
      <c r="A46" s="213" t="s">
        <v>927</v>
      </c>
      <c r="B46" s="223">
        <v>20</v>
      </c>
      <c r="C46" s="233">
        <v>328</v>
      </c>
      <c r="D46" s="234">
        <f t="shared" si="7"/>
        <v>12.913385826771654</v>
      </c>
      <c r="E46" s="240"/>
      <c r="F46" s="240">
        <v>1.32</v>
      </c>
      <c r="G46" s="240">
        <f t="shared" si="6"/>
        <v>0.43296000000000001</v>
      </c>
      <c r="H46" s="250"/>
      <c r="I46" s="464">
        <f t="shared" si="2"/>
        <v>142.01088000000001</v>
      </c>
      <c r="J46" s="258" t="s">
        <v>896</v>
      </c>
      <c r="K46" s="259">
        <v>39</v>
      </c>
    </row>
    <row r="47" spans="1:11" ht="11.5" customHeight="1">
      <c r="A47" s="213" t="s">
        <v>928</v>
      </c>
      <c r="B47" s="223" t="str">
        <f>"0"</f>
        <v>0</v>
      </c>
      <c r="C47" s="233">
        <v>213</v>
      </c>
      <c r="D47" s="234">
        <f t="shared" si="7"/>
        <v>8.3858267716535444</v>
      </c>
      <c r="E47" s="240">
        <v>0.47</v>
      </c>
      <c r="F47" s="240">
        <v>2.927</v>
      </c>
      <c r="G47" s="240">
        <f t="shared" si="6"/>
        <v>0.62345099999999998</v>
      </c>
      <c r="H47" s="250"/>
      <c r="I47" s="464">
        <f t="shared" si="2"/>
        <v>132.795063</v>
      </c>
      <c r="J47" s="258" t="s">
        <v>893</v>
      </c>
      <c r="K47" s="259">
        <v>40</v>
      </c>
    </row>
    <row r="48" spans="1:11" ht="11.5" customHeight="1">
      <c r="A48" s="213" t="s">
        <v>929</v>
      </c>
      <c r="B48" s="223" t="str">
        <f>"0"</f>
        <v>0</v>
      </c>
      <c r="C48" s="233">
        <v>401</v>
      </c>
      <c r="D48" s="234">
        <f t="shared" si="7"/>
        <v>15.78740157480315</v>
      </c>
      <c r="E48" s="240"/>
      <c r="F48" s="240">
        <v>0</v>
      </c>
      <c r="G48" s="240">
        <f t="shared" si="6"/>
        <v>0</v>
      </c>
      <c r="H48" s="250" t="s">
        <v>145</v>
      </c>
      <c r="I48" s="464">
        <f t="shared" si="2"/>
        <v>0</v>
      </c>
      <c r="J48" s="258" t="s">
        <v>32</v>
      </c>
      <c r="K48" s="259">
        <v>41</v>
      </c>
    </row>
    <row r="49" spans="1:11" ht="11.5" customHeight="1">
      <c r="A49" s="213" t="s">
        <v>929</v>
      </c>
      <c r="B49" s="223">
        <v>100</v>
      </c>
      <c r="C49" s="233">
        <v>405</v>
      </c>
      <c r="D49" s="234">
        <f t="shared" si="7"/>
        <v>15.94488188976378</v>
      </c>
      <c r="E49" s="240"/>
      <c r="F49" s="240">
        <v>0</v>
      </c>
      <c r="G49" s="240">
        <f t="shared" si="6"/>
        <v>0</v>
      </c>
      <c r="H49" s="250" t="s">
        <v>145</v>
      </c>
      <c r="I49" s="464">
        <f t="shared" si="2"/>
        <v>0</v>
      </c>
      <c r="J49" s="258" t="s">
        <v>32</v>
      </c>
      <c r="K49" s="259">
        <v>42</v>
      </c>
    </row>
    <row r="50" spans="1:11" ht="11.5" customHeight="1">
      <c r="A50" s="213" t="s">
        <v>929</v>
      </c>
      <c r="B50" s="223">
        <v>130</v>
      </c>
      <c r="C50" s="233">
        <v>424</v>
      </c>
      <c r="D50" s="234">
        <f t="shared" si="7"/>
        <v>16.692913385826774</v>
      </c>
      <c r="E50" s="240"/>
      <c r="F50" s="240">
        <v>0</v>
      </c>
      <c r="G50" s="240">
        <f>C50*F50/1000</f>
        <v>0</v>
      </c>
      <c r="H50" s="250" t="s">
        <v>145</v>
      </c>
      <c r="I50" s="464">
        <f>F50*C50*C50*0.001</f>
        <v>0</v>
      </c>
      <c r="J50" s="258" t="s">
        <v>972</v>
      </c>
      <c r="K50" s="259">
        <v>43</v>
      </c>
    </row>
    <row r="51" spans="1:11" ht="11.5" customHeight="1">
      <c r="A51" s="213" t="s">
        <v>929</v>
      </c>
      <c r="B51" s="223">
        <v>134</v>
      </c>
      <c r="C51" s="233">
        <v>434</v>
      </c>
      <c r="D51" s="234">
        <f t="shared" si="7"/>
        <v>17.086614173228348</v>
      </c>
      <c r="E51" s="240"/>
      <c r="F51" s="240">
        <v>0</v>
      </c>
      <c r="G51" s="240">
        <f t="shared" si="6"/>
        <v>0</v>
      </c>
      <c r="H51" s="250" t="s">
        <v>145</v>
      </c>
      <c r="I51" s="464">
        <f t="shared" si="2"/>
        <v>0</v>
      </c>
      <c r="J51" s="258" t="s">
        <v>43</v>
      </c>
      <c r="K51" s="259">
        <v>43</v>
      </c>
    </row>
    <row r="52" spans="1:11" ht="11.5" customHeight="1">
      <c r="A52" s="213" t="s">
        <v>930</v>
      </c>
      <c r="B52" s="223">
        <v>134</v>
      </c>
      <c r="C52" s="233">
        <v>494</v>
      </c>
      <c r="D52" s="234">
        <f t="shared" si="7"/>
        <v>19.448818897637796</v>
      </c>
      <c r="E52" s="240"/>
      <c r="F52" s="240"/>
      <c r="G52" s="240">
        <f t="shared" si="6"/>
        <v>0</v>
      </c>
      <c r="H52" s="250"/>
      <c r="I52" s="464">
        <f t="shared" si="2"/>
        <v>0</v>
      </c>
      <c r="J52" s="258" t="s">
        <v>893</v>
      </c>
      <c r="K52" s="259">
        <v>44</v>
      </c>
    </row>
    <row r="53" spans="1:11" ht="11.5" customHeight="1">
      <c r="A53" s="213" t="s">
        <v>931</v>
      </c>
      <c r="B53" s="223">
        <v>20</v>
      </c>
      <c r="C53" s="233">
        <v>178</v>
      </c>
      <c r="D53" s="234">
        <f>C53/25.4</f>
        <v>7.0078740157480315</v>
      </c>
      <c r="E53" s="240"/>
      <c r="F53" s="240">
        <v>0</v>
      </c>
      <c r="G53" s="240">
        <f t="shared" si="6"/>
        <v>0</v>
      </c>
      <c r="H53" s="250">
        <v>9.5300000000000003E-3</v>
      </c>
      <c r="I53" s="464">
        <f t="shared" si="2"/>
        <v>0</v>
      </c>
      <c r="J53" s="258" t="s">
        <v>57</v>
      </c>
      <c r="K53" s="259">
        <v>45</v>
      </c>
    </row>
    <row r="54" spans="1:11" ht="11.5" customHeight="1" thickBot="1">
      <c r="A54" s="216"/>
      <c r="B54" s="224"/>
      <c r="C54" s="235"/>
      <c r="D54" s="236"/>
      <c r="E54" s="241"/>
      <c r="F54" s="241"/>
      <c r="G54" s="241"/>
      <c r="H54" s="252"/>
      <c r="I54" s="470"/>
      <c r="J54" s="260"/>
      <c r="K54" s="261"/>
    </row>
    <row r="55" spans="1:11" ht="12" thickTop="1"/>
  </sheetData>
  <phoneticPr fontId="0" type="noConversion"/>
  <printOptions horizontalCentered="1"/>
  <pageMargins left="0.52" right="0.48" top="0.28999999999999998" bottom="0.56000000000000005" header="0.83" footer="0.5"/>
  <pageSetup scale="92" orientation="portrait" horizontalDpi="300" verticalDpi="300"/>
  <headerFooter alignWithMargins="0">
    <oddFooter>&amp;C&amp;"Arial,Regular"&amp;8Page &amp;P of 1 &amp;R&amp;"Arial,Regular"&amp;8File: &amp;F &amp;T 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9"/>
  <sheetViews>
    <sheetView showGridLines="0" showZeros="0" workbookViewId="0">
      <selection activeCell="C13" sqref="C13"/>
    </sheetView>
  </sheetViews>
  <sheetFormatPr baseColWidth="10" defaultColWidth="9.1640625" defaultRowHeight="11"/>
  <cols>
    <col min="1" max="1" width="9.6640625" style="292" customWidth="1"/>
    <col min="2" max="2" width="2" style="275" customWidth="1"/>
    <col min="3" max="3" width="80.6640625" style="282" customWidth="1"/>
    <col min="4" max="6" width="5.6640625" style="23" customWidth="1"/>
    <col min="7" max="7" width="5.6640625" style="29" customWidth="1"/>
    <col min="8" max="10" width="5.6640625" style="23" customWidth="1"/>
    <col min="11" max="11" width="5.6640625" style="29" customWidth="1"/>
    <col min="12" max="23" width="5.6640625" style="23" customWidth="1"/>
    <col min="24" max="16384" width="9.1640625" style="23"/>
  </cols>
  <sheetData>
    <row r="1" spans="1:16" s="41" customFormat="1">
      <c r="A1" s="280"/>
      <c r="B1" s="276"/>
      <c r="C1" s="281"/>
      <c r="G1" s="44"/>
      <c r="K1" s="44"/>
    </row>
    <row r="2" spans="1:16" s="41" customFormat="1" ht="14">
      <c r="A2" s="291" t="s">
        <v>932</v>
      </c>
      <c r="B2" s="276"/>
      <c r="C2" s="283"/>
      <c r="D2" s="39"/>
      <c r="E2" s="40"/>
      <c r="F2" s="40"/>
      <c r="G2" s="44"/>
      <c r="H2" s="42"/>
      <c r="I2" s="42"/>
      <c r="J2" s="43"/>
      <c r="K2" s="44"/>
      <c r="L2" s="42"/>
      <c r="M2" s="43"/>
      <c r="N2" s="274"/>
      <c r="O2" s="43"/>
    </row>
    <row r="3" spans="1:16" s="41" customFormat="1" ht="14">
      <c r="A3" s="291"/>
      <c r="B3" s="276"/>
      <c r="C3" s="283"/>
      <c r="D3" s="39"/>
      <c r="E3" s="40"/>
      <c r="F3" s="40"/>
      <c r="G3" s="44"/>
      <c r="H3" s="42"/>
      <c r="I3" s="42"/>
      <c r="J3" s="43"/>
      <c r="K3" s="44"/>
      <c r="L3" s="42"/>
      <c r="M3" s="43"/>
      <c r="N3" s="274"/>
      <c r="O3" s="43"/>
    </row>
    <row r="4" spans="1:16" ht="12">
      <c r="A4" s="280" t="s">
        <v>933</v>
      </c>
      <c r="B4" s="276" t="str">
        <f>"--"</f>
        <v>--</v>
      </c>
      <c r="C4" s="281" t="str">
        <f>" 3 M Company"</f>
        <v xml:space="preserve"> 3 M Company</v>
      </c>
    </row>
    <row r="5" spans="1:16" ht="12">
      <c r="A5" s="277" t="str">
        <f>"    CRC"</f>
        <v xml:space="preserve">    CRC</v>
      </c>
      <c r="B5" s="276" t="str">
        <f>"--"</f>
        <v>--</v>
      </c>
      <c r="C5" s="278" t="str">
        <f>" Handbook of Chemistry and Physics,45th Ed, page E28"</f>
        <v xml:space="preserve"> Handbook of Chemistry and Physics,45th Ed, page E28</v>
      </c>
    </row>
    <row r="6" spans="1:16">
      <c r="A6" s="277" t="str">
        <f>"    DuPont"</f>
        <v xml:space="preserve">    DuPont</v>
      </c>
      <c r="B6" s="276"/>
      <c r="C6" s="279"/>
    </row>
    <row r="7" spans="1:16" ht="12">
      <c r="A7" s="280" t="s">
        <v>934</v>
      </c>
      <c r="B7" s="276" t="str">
        <f t="shared" ref="B7:B27" si="0">"--"</f>
        <v>--</v>
      </c>
      <c r="C7" s="281" t="str">
        <f>" IEEE Tranactions on Sonics and  Ultrasonics, Vol SU-32, No. 3, May 1985"</f>
        <v xml:space="preserve"> IEEE Tranactions on Sonics and  Ultrasonics, Vol SU-32, No. 3, May 1985</v>
      </c>
    </row>
    <row r="8" spans="1:16" ht="12">
      <c r="A8" s="280" t="s">
        <v>935</v>
      </c>
      <c r="B8" s="276" t="str">
        <f t="shared" si="0"/>
        <v>--</v>
      </c>
      <c r="C8" s="281" t="str">
        <f>" Acoustic Waves: Devices, Imaging, and Analog Signal Processing, G. S. Kino, 1987"</f>
        <v xml:space="preserve"> Acoustic Waves: Devices, Imaging, and Analog Signal Processing, G. S. Kino, 1987</v>
      </c>
    </row>
    <row r="9" spans="1:16" ht="12">
      <c r="A9" s="277" t="str">
        <f>"    Kraut"</f>
        <v xml:space="preserve">    Kraut</v>
      </c>
      <c r="B9" s="276" t="str">
        <f t="shared" si="0"/>
        <v>--</v>
      </c>
      <c r="C9" s="278" t="str">
        <f>" Ultrasonic Testing of Materials, by J. Krautkramer, page 476"</f>
        <v xml:space="preserve"> Ultrasonic Testing of Materials, by J. Krautkramer, page 476</v>
      </c>
    </row>
    <row r="10" spans="1:16" ht="12">
      <c r="A10" s="277" t="s">
        <v>974</v>
      </c>
      <c r="B10" s="276" t="s">
        <v>973</v>
      </c>
      <c r="C10" s="278" t="s">
        <v>975</v>
      </c>
    </row>
    <row r="11" spans="1:16" ht="12">
      <c r="A11" s="280" t="s">
        <v>936</v>
      </c>
      <c r="B11" s="276" t="str">
        <f t="shared" si="0"/>
        <v>--</v>
      </c>
      <c r="C11" s="281" t="str">
        <f>" Supplied from Lawerance Livermore National Laboratories"</f>
        <v xml:space="preserve"> Supplied from Lawerance Livermore National Laboratories</v>
      </c>
    </row>
    <row r="12" spans="1:16" ht="12">
      <c r="A12" s="280" t="s">
        <v>937</v>
      </c>
      <c r="B12" s="276" t="str">
        <f t="shared" si="0"/>
        <v>--</v>
      </c>
      <c r="C12" s="281" t="str">
        <f>" MetroTek Inc, Application Note 23"</f>
        <v xml:space="preserve"> MetroTek Inc, Application Note 23</v>
      </c>
    </row>
    <row r="13" spans="1:16" ht="21.25" customHeight="1">
      <c r="A13" s="277" t="str">
        <f>"    NDT"</f>
        <v xml:space="preserve">    NDT</v>
      </c>
      <c r="B13" s="276" t="str">
        <f t="shared" si="0"/>
        <v>--</v>
      </c>
      <c r="C13" s="278" t="str">
        <f>" Nondestructive Testing Handbook, Volume II, by Robert C. McMaster, page 43-48"</f>
        <v xml:space="preserve"> Nondestructive Testing Handbook, Volume II, by Robert C. McMaster, page 43-48</v>
      </c>
    </row>
    <row r="14" spans="1:16" ht="12">
      <c r="A14" s="277" t="s">
        <v>938</v>
      </c>
      <c r="B14" s="276" t="str">
        <f t="shared" si="0"/>
        <v>--</v>
      </c>
      <c r="C14" s="278" t="str">
        <f>" Nondestructive Testing Handbook, Second Ed, Vol 7, Ultrasonic Testing, A.S. Birks et.al., ed, page 836-841"</f>
        <v xml:space="preserve"> Nondestructive Testing Handbook, Second Ed, Vol 7, Ultrasonic Testing, A.S. Birks et.al., ed, page 836-841</v>
      </c>
    </row>
    <row r="15" spans="1:16" ht="12">
      <c r="A15" s="280" t="s">
        <v>939</v>
      </c>
      <c r="B15" s="276" t="str">
        <f t="shared" si="0"/>
        <v>--</v>
      </c>
      <c r="C15" s="281" t="str">
        <f>" Measured at Y-12"</f>
        <v xml:space="preserve"> Measured at Y-12</v>
      </c>
    </row>
    <row r="16" spans="1:16" s="41" customFormat="1" ht="13">
      <c r="A16" s="292" t="s">
        <v>940</v>
      </c>
      <c r="B16" s="276" t="str">
        <f t="shared" si="0"/>
        <v>--</v>
      </c>
      <c r="C16" s="282" t="str">
        <f>" Handbook of Tables for Applied Engineering Sciences"</f>
        <v xml:space="preserve"> Handbook of Tables for Applied Engineering Sciences</v>
      </c>
      <c r="D16" s="56"/>
      <c r="E16" s="8"/>
      <c r="F16" s="18"/>
      <c r="G16" s="11"/>
      <c r="H16" s="11"/>
      <c r="I16" s="18"/>
      <c r="J16" s="11"/>
      <c r="K16" s="11"/>
      <c r="L16" s="18"/>
      <c r="M16" s="11"/>
      <c r="N16" s="11"/>
      <c r="O16" s="11"/>
      <c r="P16" s="18"/>
    </row>
    <row r="17" spans="1:16" s="41" customFormat="1" ht="12">
      <c r="A17" s="292" t="s">
        <v>941</v>
      </c>
      <c r="B17" s="276" t="str">
        <f t="shared" si="0"/>
        <v>--</v>
      </c>
      <c r="C17" s="282" t="str">
        <f>" Andy Hadjicostis, Nutran Company"</f>
        <v xml:space="preserve"> Andy Hadjicostis, Nutran Company</v>
      </c>
      <c r="D17" s="9"/>
      <c r="E17" s="9"/>
      <c r="F17" s="18"/>
      <c r="G17" s="11"/>
      <c r="H17" s="11"/>
      <c r="I17" s="18"/>
      <c r="J17" s="11"/>
      <c r="K17" s="11"/>
      <c r="L17" s="18"/>
      <c r="M17" s="11"/>
      <c r="N17" s="11"/>
      <c r="O17" s="11"/>
      <c r="P17" s="18"/>
    </row>
    <row r="18" spans="1:16" s="41" customFormat="1" ht="12">
      <c r="A18" s="292" t="s">
        <v>942</v>
      </c>
      <c r="B18" s="276" t="str">
        <f t="shared" si="0"/>
        <v>--</v>
      </c>
      <c r="C18" s="282" t="str">
        <f>" Microwave Acoustics Handbook, Vol 3"</f>
        <v xml:space="preserve"> Microwave Acoustics Handbook, Vol 3</v>
      </c>
      <c r="E18" s="40"/>
      <c r="F18" s="40"/>
      <c r="G18" s="44"/>
      <c r="H18" s="42"/>
      <c r="I18" s="42"/>
      <c r="J18" s="43"/>
      <c r="K18" s="44"/>
      <c r="L18" s="42"/>
      <c r="M18" s="43"/>
      <c r="N18" s="274"/>
      <c r="O18" s="43"/>
    </row>
    <row r="19" spans="1:16" s="41" customFormat="1" ht="13">
      <c r="A19" s="292" t="s">
        <v>943</v>
      </c>
      <c r="B19" s="276" t="str">
        <f t="shared" si="0"/>
        <v>--</v>
      </c>
      <c r="C19" s="282" t="str">
        <f>" Alan Selfridge, Ultrasonic Devices, Inc"</f>
        <v xml:space="preserve"> Alan Selfridge, Ultrasonic Devices, Inc</v>
      </c>
      <c r="D19" s="56"/>
      <c r="E19" s="8"/>
      <c r="F19" s="18"/>
      <c r="G19" s="11"/>
      <c r="H19" s="11"/>
      <c r="I19" s="18"/>
      <c r="J19" s="11"/>
      <c r="K19" s="11"/>
      <c r="L19" s="18"/>
      <c r="M19" s="11"/>
      <c r="N19" s="11"/>
      <c r="O19" s="11"/>
      <c r="P19" s="18"/>
    </row>
    <row r="20" spans="1:16" s="41" customFormat="1" ht="12">
      <c r="A20" s="292" t="s">
        <v>944</v>
      </c>
      <c r="B20" s="276" t="str">
        <f t="shared" si="0"/>
        <v>--</v>
      </c>
      <c r="C20" s="282" t="str">
        <f>" Diasonics"</f>
        <v xml:space="preserve"> Diasonics</v>
      </c>
      <c r="E20" s="40"/>
      <c r="F20" s="40"/>
      <c r="G20" s="44"/>
      <c r="H20" s="42"/>
      <c r="I20" s="42"/>
      <c r="J20" s="43"/>
      <c r="K20" s="44"/>
      <c r="L20" s="42"/>
      <c r="M20" s="43"/>
      <c r="N20" s="274"/>
      <c r="O20" s="43"/>
    </row>
    <row r="21" spans="1:16" s="41" customFormat="1" ht="12">
      <c r="A21" s="292" t="s">
        <v>945</v>
      </c>
      <c r="B21" s="276" t="str">
        <f t="shared" si="0"/>
        <v>--</v>
      </c>
      <c r="C21" s="282" t="s">
        <v>946</v>
      </c>
      <c r="E21" s="40"/>
      <c r="F21" s="40"/>
      <c r="G21" s="44"/>
      <c r="H21" s="42"/>
      <c r="I21" s="42"/>
      <c r="J21" s="43"/>
      <c r="K21" s="44"/>
      <c r="L21" s="42"/>
      <c r="M21" s="43"/>
      <c r="N21" s="274"/>
      <c r="O21" s="43"/>
    </row>
    <row r="22" spans="1:16" s="41" customFormat="1" ht="24">
      <c r="A22" s="292" t="s">
        <v>947</v>
      </c>
      <c r="B22" s="276" t="str">
        <f t="shared" si="0"/>
        <v>--</v>
      </c>
      <c r="C22" s="282" t="str">
        <f>"Numerical Data and Functional Relationships in Science and Technology, New Series Group II: Atomic and Molecular Physics, Vol 5:22:22Molecular Acoustics, NY 1967"</f>
        <v>Numerical Data and Functional Relationships in Science and Technology, New Series Group II: Atomic and Molecular Physics, Vol 5:22:22Molecular Acoustics, NY 1967</v>
      </c>
      <c r="E22" s="40"/>
      <c r="F22" s="40"/>
      <c r="G22" s="44"/>
      <c r="H22" s="42"/>
      <c r="I22" s="42"/>
      <c r="J22" s="43"/>
      <c r="K22" s="44"/>
      <c r="L22" s="42"/>
      <c r="M22" s="43"/>
      <c r="N22" s="274"/>
      <c r="O22" s="43"/>
    </row>
    <row r="23" spans="1:16" s="41" customFormat="1" ht="13">
      <c r="A23" s="292" t="s">
        <v>948</v>
      </c>
      <c r="B23" s="276" t="str">
        <f t="shared" si="0"/>
        <v>--</v>
      </c>
      <c r="C23" s="282" t="str">
        <f>" Laust Pedersen"</f>
        <v xml:space="preserve"> Laust Pedersen</v>
      </c>
      <c r="D23" s="56"/>
      <c r="E23" s="8"/>
      <c r="F23" s="18"/>
      <c r="G23" s="11"/>
      <c r="H23" s="11"/>
      <c r="I23" s="18"/>
      <c r="J23" s="11"/>
      <c r="K23" s="11"/>
      <c r="L23" s="18"/>
      <c r="M23" s="11"/>
      <c r="N23" s="11"/>
      <c r="O23" s="11"/>
      <c r="P23" s="18"/>
    </row>
    <row r="24" spans="1:16" s="41" customFormat="1" ht="13">
      <c r="A24" s="292" t="s">
        <v>949</v>
      </c>
      <c r="B24" s="276" t="str">
        <f t="shared" si="0"/>
        <v>--</v>
      </c>
      <c r="C24" s="282" t="str">
        <f>" Rick Baer, Hewlett Packard"</f>
        <v xml:space="preserve"> Rick Baer, Hewlett Packard</v>
      </c>
      <c r="D24" s="56"/>
      <c r="E24" s="8"/>
      <c r="F24" s="18"/>
      <c r="G24" s="11"/>
      <c r="H24" s="11"/>
      <c r="I24" s="18"/>
      <c r="J24" s="11"/>
      <c r="K24" s="11"/>
      <c r="L24" s="18"/>
      <c r="M24" s="11"/>
      <c r="N24" s="11"/>
      <c r="O24" s="11"/>
      <c r="P24" s="18"/>
    </row>
    <row r="25" spans="1:16" s="41" customFormat="1" ht="12">
      <c r="A25" s="292" t="s">
        <v>950</v>
      </c>
      <c r="B25" s="276" t="str">
        <f t="shared" si="0"/>
        <v>--</v>
      </c>
      <c r="C25" s="282" t="str">
        <f>" Ram Lal Bedi, Specialty Engineering Associates"</f>
        <v xml:space="preserve"> Ram Lal Bedi, Specialty Engineering Associates</v>
      </c>
      <c r="E25" s="40"/>
      <c r="F25" s="40"/>
      <c r="G25" s="44"/>
      <c r="H25" s="42"/>
      <c r="I25" s="42"/>
      <c r="J25" s="43"/>
      <c r="K25" s="44"/>
      <c r="L25" s="42"/>
      <c r="M25" s="43"/>
      <c r="N25" s="274"/>
      <c r="O25" s="43"/>
    </row>
    <row r="26" spans="1:16" s="41" customFormat="1" ht="12">
      <c r="A26" s="292" t="s">
        <v>951</v>
      </c>
      <c r="B26" s="276" t="str">
        <f t="shared" si="0"/>
        <v>--</v>
      </c>
      <c r="C26" s="282" t="s">
        <v>952</v>
      </c>
      <c r="E26" s="40"/>
      <c r="F26" s="40"/>
      <c r="G26" s="44"/>
      <c r="H26" s="42"/>
      <c r="I26" s="42"/>
      <c r="J26" s="43"/>
      <c r="K26" s="44"/>
      <c r="L26" s="42"/>
      <c r="M26" s="43"/>
      <c r="N26" s="274"/>
      <c r="O26" s="43"/>
    </row>
    <row r="27" spans="1:16" ht="12">
      <c r="A27" s="292" t="s">
        <v>953</v>
      </c>
      <c r="B27" s="276" t="str">
        <f t="shared" si="0"/>
        <v>--</v>
      </c>
      <c r="C27" s="282" t="s">
        <v>954</v>
      </c>
    </row>
    <row r="28" spans="1:16">
      <c r="B28" s="276"/>
    </row>
    <row r="29" spans="1:16">
      <c r="B29" s="276"/>
    </row>
  </sheetData>
  <phoneticPr fontId="0" type="noConversion"/>
  <printOptions horizontalCentered="1"/>
  <pageMargins left="0.64" right="0.55000000000000004" top="0.37" bottom="0.69" header="0.5" footer="0.5"/>
  <pageSetup orientation="portrait" horizontalDpi="300" verticalDpi="300"/>
  <headerFooter alignWithMargins="0">
    <oddHeader xml:space="preserve">&amp;C </oddHeader>
    <oddFooter>&amp;C&amp;"Arial"Page &amp;p of 4 &amp;R&amp;"Arial"File: &amp;f  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opLeftCell="A29" workbookViewId="0">
      <selection activeCell="I67" sqref="I67"/>
    </sheetView>
  </sheetViews>
  <sheetFormatPr baseColWidth="10" defaultRowHeight="13"/>
  <cols>
    <col min="1" max="8" width="8.83203125" customWidth="1"/>
    <col min="9" max="9" width="14.6640625" customWidth="1"/>
    <col min="10" max="10" width="16.6640625" customWidth="1"/>
    <col min="11" max="256" width="8.83203125" customWidth="1"/>
  </cols>
  <sheetData/>
  <phoneticPr fontId="0" type="noConversion"/>
  <pageMargins left="0.5" right="0.5" top="0.75" bottom="0.75" header="0.5" footer="0.5"/>
  <pageSetup orientation="portrait" horizontalDpi="300" verticalDpi="300"/>
  <headerFooter alignWithMargins="0">
    <oddFooter>&amp;C&amp;"Arial,Regular"&amp;8Page &amp;P of &amp;N&amp;R&amp;"Arial,Regular"&amp;8&amp;F &amp;A &amp;D &amp;T</oddFooter>
  </headerFooter>
  <drawing r:id="rId1"/>
  <legacyDrawing r:id="rId2"/>
  <oleObjects>
    <mc:AlternateContent xmlns:mc="http://schemas.openxmlformats.org/markup-compatibility/2006">
      <mc:Choice Requires="x14">
        <oleObject progId="Word.Document.6" shapeId="2049" r:id="rId3">
          <objectPr defaultSize="0" autoPict="0" r:id="rId4">
            <anchor moveWithCells="1">
              <from>
                <xdr:col>0</xdr:col>
                <xdr:colOff>304800</xdr:colOff>
                <xdr:row>0</xdr:row>
                <xdr:rowOff>101600</xdr:rowOff>
              </from>
              <to>
                <xdr:col>9</xdr:col>
                <xdr:colOff>101600</xdr:colOff>
                <xdr:row>55</xdr:row>
                <xdr:rowOff>50800</xdr:rowOff>
              </to>
            </anchor>
          </objectPr>
        </oleObject>
      </mc:Choice>
      <mc:Fallback>
        <oleObject progId="Word.Document.6" shapeId="2049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4"/>
  <sheetViews>
    <sheetView showGridLines="0" zoomScale="75" workbookViewId="0">
      <selection activeCell="A28" sqref="A28"/>
    </sheetView>
  </sheetViews>
  <sheetFormatPr baseColWidth="10" defaultRowHeight="13"/>
  <cols>
    <col min="1" max="1" width="100.6640625" customWidth="1"/>
    <col min="2" max="2" width="81.6640625" customWidth="1"/>
    <col min="3" max="256" width="8.83203125" customWidth="1"/>
  </cols>
  <sheetData>
    <row r="1" spans="1:1" ht="15" customHeight="1">
      <c r="A1" s="472" t="s">
        <v>967</v>
      </c>
    </row>
    <row r="2" spans="1:1">
      <c r="A2" s="296" t="s">
        <v>1017</v>
      </c>
    </row>
    <row r="4" spans="1:1" s="474" customFormat="1" ht="30">
      <c r="A4" s="473" t="s">
        <v>955</v>
      </c>
    </row>
    <row r="5" spans="1:1" s="474" customFormat="1" ht="30">
      <c r="A5" s="473" t="s">
        <v>956</v>
      </c>
    </row>
    <row r="6" spans="1:1" s="474" customFormat="1" ht="30">
      <c r="A6" s="473" t="s">
        <v>957</v>
      </c>
    </row>
    <row r="7" spans="1:1" s="474" customFormat="1" ht="30">
      <c r="A7" s="473" t="s">
        <v>958</v>
      </c>
    </row>
    <row r="8" spans="1:1" s="474" customFormat="1"/>
    <row r="9" spans="1:1" s="474" customFormat="1"/>
    <row r="10" spans="1:1" s="474" customFormat="1">
      <c r="A10" s="475" t="s">
        <v>959</v>
      </c>
    </row>
    <row r="11" spans="1:1" s="474" customFormat="1">
      <c r="A11" s="475" t="s">
        <v>1014</v>
      </c>
    </row>
    <row r="12" spans="1:1" s="474" customFormat="1">
      <c r="A12" s="475" t="s">
        <v>1013</v>
      </c>
    </row>
    <row r="13" spans="1:1" s="474" customFormat="1"/>
    <row r="14" spans="1:1" s="474" customFormat="1"/>
    <row r="15" spans="1:1" s="474" customFormat="1"/>
    <row r="16" spans="1:1" s="474" customFormat="1"/>
    <row r="17" spans="1:1" s="474" customFormat="1"/>
    <row r="18" spans="1:1" s="474" customFormat="1">
      <c r="A18" s="476" t="s">
        <v>968</v>
      </c>
    </row>
    <row r="19" spans="1:1" s="474" customFormat="1">
      <c r="A19" s="476" t="s">
        <v>1014</v>
      </c>
    </row>
    <row r="20" spans="1:1" s="474" customFormat="1">
      <c r="A20" s="476" t="s">
        <v>969</v>
      </c>
    </row>
    <row r="21" spans="1:1" s="474" customFormat="1">
      <c r="A21" s="476" t="s">
        <v>1018</v>
      </c>
    </row>
    <row r="22" spans="1:1" s="474" customFormat="1">
      <c r="A22" s="476" t="s">
        <v>970</v>
      </c>
    </row>
    <row r="23" spans="1:1" s="474" customFormat="1">
      <c r="A23" s="476" t="s">
        <v>971</v>
      </c>
    </row>
    <row r="24" spans="1:1" s="474" customFormat="1">
      <c r="A24" s="476" t="s">
        <v>1015</v>
      </c>
    </row>
  </sheetData>
  <phoneticPr fontId="0" type="noConversion"/>
  <printOptions horizontalCentered="1" verticalCentered="1" gridLinesSet="0"/>
  <pageMargins left="0.75" right="0.75" top="1" bottom="1" header="0.5" footer="0.5"/>
  <pageSetup orientation="landscape" horizontalDpi="300" verticalDpi="300"/>
  <headerFooter alignWithMargins="0">
    <oddHeader>&amp;R&amp;"Arial"&amp;BY/DW-1241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>
      <selection activeCell="A11" sqref="A11:IV11"/>
    </sheetView>
  </sheetViews>
  <sheetFormatPr baseColWidth="10" defaultRowHeight="13"/>
  <cols>
    <col min="1" max="1" width="21" customWidth="1"/>
    <col min="2" max="256" width="8.83203125" customWidth="1"/>
  </cols>
  <sheetData>
    <row r="1" spans="1:1">
      <c r="A1" t="s">
        <v>960</v>
      </c>
    </row>
    <row r="2" spans="1:1">
      <c r="A2" t="s">
        <v>961</v>
      </c>
    </row>
    <row r="3" spans="1:1">
      <c r="A3" t="s">
        <v>962</v>
      </c>
    </row>
  </sheetData>
  <phoneticPr fontId="0" type="noConversion"/>
  <printOptions gridLines="1" gridLinesSet="0"/>
  <pageMargins left="0.75" right="0.75" top="1" bottom="1" header="0.5" footer="0.5"/>
  <pageSetup orientation="portrait" horizontalDpi="0" verticalDpi="4294967292" copies="0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Solids</vt:lpstr>
      <vt:lpstr>Plastics</vt:lpstr>
      <vt:lpstr>Rubber</vt:lpstr>
      <vt:lpstr>Liquids</vt:lpstr>
      <vt:lpstr>Body Tissue</vt:lpstr>
      <vt:lpstr>Gasses</vt:lpstr>
      <vt:lpstr>References</vt:lpstr>
      <vt:lpstr>Abbreviations</vt:lpstr>
      <vt:lpstr>Header</vt:lpstr>
      <vt:lpstr>PrintMacro</vt:lpstr>
      <vt:lpstr>'Body Tissue'!Print_Area</vt:lpstr>
      <vt:lpstr>Gasses!Print_Area</vt:lpstr>
      <vt:lpstr>Liquids!Print_Area</vt:lpstr>
      <vt:lpstr>Solids!Print_Area</vt:lpstr>
      <vt:lpstr>'Body Tissue'!Print_Titles</vt:lpstr>
      <vt:lpstr>Gasses!Print_Titles</vt:lpstr>
      <vt:lpstr>Liquids!Print_Titles</vt:lpstr>
      <vt:lpstr>Plastics!Print_Titles</vt:lpstr>
      <vt:lpstr>Solids!Print_Titles</vt:lpstr>
      <vt:lpstr>PrintMacro!Recorder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2004-07-09T19:30:39Z</cp:lastPrinted>
  <dcterms:created xsi:type="dcterms:W3CDTF">2000-01-14T13:54:07Z</dcterms:created>
  <dcterms:modified xsi:type="dcterms:W3CDTF">2019-06-04T20:52:04Z</dcterms:modified>
</cp:coreProperties>
</file>