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o\Documents\"/>
    </mc:Choice>
  </mc:AlternateContent>
  <xr:revisionPtr revIDLastSave="0" documentId="13_ncr:1_{04D4AC68-B927-4D52-8516-BD501FE340C2}" xr6:coauthVersionLast="47" xr6:coauthVersionMax="47" xr10:uidLastSave="{00000000-0000-0000-0000-000000000000}"/>
  <bookViews>
    <workbookView xWindow="-120" yWindow="-120" windowWidth="19440" windowHeight="11040" tabRatio="32" xr2:uid="{04339557-0F73-4F30-866E-EA564C3D62F5}"/>
  </bookViews>
  <sheets>
    <sheet name="INVEST_CONTROL" sheetId="1" r:id="rId1"/>
    <sheet name="DADOS" sheetId="2" state="hidden" r:id="rId2"/>
  </sheets>
  <definedNames>
    <definedName name="aporte">INVEST_CONTROL!$D$14</definedName>
    <definedName name="patrimonio">INVEST_CONTROL!$D$17</definedName>
    <definedName name="qtd_anos">INVEST_CONTROL!$D$15</definedName>
    <definedName name="rendimento_carteira">INVEST_CONTROL!$D$10</definedName>
    <definedName name="salario">INVEST_CONTROL!$D$9</definedName>
    <definedName name="taxa_mensal">INVEST_CONTROL!$D$16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D32" i="1" s="1"/>
  <c r="C33" i="1"/>
  <c r="D33" i="1" s="1"/>
  <c r="C34" i="1"/>
  <c r="D34" i="1" s="1"/>
  <c r="C35" i="1"/>
  <c r="D35" i="1" s="1"/>
  <c r="C36" i="1"/>
  <c r="D36" i="1" s="1"/>
  <c r="C31" i="1"/>
  <c r="D31" i="1" s="1"/>
  <c r="C28" i="1"/>
  <c r="H3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22" i="1"/>
  <c r="C23" i="1"/>
  <c r="D23" i="1" s="1"/>
  <c r="C24" i="1"/>
  <c r="D24" i="1" s="1"/>
  <c r="C25" i="1"/>
  <c r="D25" i="1" s="1"/>
  <c r="C21" i="1"/>
  <c r="D21" i="1" s="1"/>
  <c r="D22" i="1"/>
  <c r="D17" i="1"/>
  <c r="D18" i="1" s="1"/>
  <c r="D11" i="1"/>
  <c r="D37" i="1" l="1"/>
</calcChain>
</file>

<file path=xl/sharedStrings.xml><?xml version="1.0" encoding="utf-8"?>
<sst xmlns="http://schemas.openxmlformats.org/spreadsheetml/2006/main" count="71" uniqueCount="34">
  <si>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</si>
  <si>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</si>
  <si>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</si>
  <si>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</si>
  <si>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</si>
  <si>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</si>
  <si>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CONFIGURAÇÕES</t>
  </si>
  <si>
    <t>Salário</t>
  </si>
  <si>
    <t>Rendimento Carteira</t>
  </si>
  <si>
    <t>Sugestão de Investimento (30%)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</si>
  <si>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</si>
  <si>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</si>
  <si>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</si>
  <si>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</si>
  <si>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</si>
  <si>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</si>
  <si>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</si>
  <si>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</si>
  <si>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</si>
  <si>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</si>
  <si>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</si>
  <si>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</si>
  <si>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</si>
  <si>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</si>
  <si>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</si>
  <si>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</si>
  <si>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</si>
  <si>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</si>
  <si>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</si>
  <si>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</si>
  <si>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</si>
  <si>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Moderado-TIJOLO</t>
  </si>
  <si>
    <t>Agressivo</t>
  </si>
  <si>
    <t>VALOR A SER INVESTIDO POR MÊS: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</si>
</sst>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Segoe UI Semibold"/>
      <family val="2"/>
    </font>
    <font>
      <sz val="12"/>
      <color theme="1"/>
      <name val="Segoe UI"/>
      <family val="2"/>
    </font>
    <font>
      <b/>
      <sz val="11"/>
      <color theme="1"/>
      <name val="Segoe UI"/>
      <family val="2"/>
    </font>
    <font>
      <b/>
      <sz val="18"/>
      <color theme="0"/>
      <name val="Segoe UI Semibold"/>
      <family val="2"/>
    </font>
    <font>
      <sz val="11"/>
      <color theme="1"/>
      <name val="Segoe UI"/>
      <family val="2"/>
    </font>
    <font>
      <b/>
      <sz val="12"/>
      <color theme="0"/>
      <name val="Segoe UI Semibold"/>
      <family val="2"/>
    </font>
    <font>
      <sz val="1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theme="1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/>
      <bottom/>
      <diagonal/>
    </border>
    <border>
      <left style="hair">
        <color theme="0" tint="-0.14993743705557422"/>
      </left>
      <right style="medium">
        <color auto="1"/>
      </right>
      <top style="hair">
        <color theme="0" tint="-0.14993743705557422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4">
    <xf numFmtId="0" fontId="0" fillId="0" borderId="0" xfId="0"/>
    <xf numFmtId="0" fontId="10" fillId="3" borderId="3" xfId="0" applyFont="1" applyFill="1" applyBorder="1" applyAlignment="1">
      <alignment horizontal="center" vertical="center"/>
    </xf>
    <xf numFmtId="0" fontId="4" fillId="0" borderId="0" xfId="0" applyFont="1"/>
    <xf numFmtId="0" fontId="11" fillId="0" borderId="0" xfId="0" applyFont="1"/>
    <xf numFmtId="164" fontId="9" fillId="0" borderId="6" xfId="1" applyNumberFormat="1" applyFont="1" applyBorder="1" applyAlignment="1">
      <alignment horizontal="right" vertical="center"/>
    </xf>
    <xf numFmtId="10" fontId="9" fillId="0" borderId="9" xfId="0" applyNumberFormat="1" applyFont="1" applyBorder="1" applyAlignment="1">
      <alignment horizontal="right" vertical="center"/>
    </xf>
    <xf numFmtId="164" fontId="9" fillId="4" borderId="12" xfId="0" applyNumberFormat="1" applyFont="1" applyFill="1" applyBorder="1" applyAlignment="1">
      <alignment horizontal="right" vertical="center"/>
    </xf>
    <xf numFmtId="0" fontId="2" fillId="2" borderId="0" xfId="3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9" fontId="2" fillId="2" borderId="0" xfId="2" applyFont="1" applyFill="1"/>
    <xf numFmtId="0" fontId="0" fillId="0" borderId="22" xfId="0" applyBorder="1"/>
    <xf numFmtId="0" fontId="0" fillId="0" borderId="22" xfId="0" applyBorder="1" applyAlignment="1">
      <alignment horizontal="center"/>
    </xf>
    <xf numFmtId="9" fontId="0" fillId="0" borderId="22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12" fillId="2" borderId="0" xfId="3" applyFont="1"/>
    <xf numFmtId="0" fontId="12" fillId="2" borderId="0" xfId="3" applyFont="1" applyAlignment="1">
      <alignment horizontal="center" vertical="center"/>
    </xf>
    <xf numFmtId="164" fontId="3" fillId="5" borderId="0" xfId="0" applyNumberFormat="1" applyFont="1" applyFill="1"/>
    <xf numFmtId="0" fontId="0" fillId="5" borderId="0" xfId="0" applyFill="1"/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12" fillId="2" borderId="0" xfId="3" applyFont="1" applyAlignment="1">
      <alignment horizontal="left"/>
    </xf>
    <xf numFmtId="164" fontId="7" fillId="5" borderId="0" xfId="0" applyNumberFormat="1" applyFont="1" applyFill="1" applyAlignment="1">
      <alignment horizontal="right"/>
    </xf>
    <xf numFmtId="164" fontId="14" fillId="0" borderId="6" xfId="0" applyNumberFormat="1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10" fontId="14" fillId="0" borderId="9" xfId="0" applyNumberFormat="1" applyFont="1" applyBorder="1" applyAlignment="1">
      <alignment vertical="center"/>
    </xf>
    <xf numFmtId="8" fontId="14" fillId="5" borderId="9" xfId="0" applyNumberFormat="1" applyFont="1" applyFill="1" applyBorder="1" applyAlignment="1">
      <alignment vertical="center"/>
    </xf>
    <xf numFmtId="8" fontId="14" fillId="5" borderId="12" xfId="0" applyNumberFormat="1" applyFont="1" applyFill="1" applyBorder="1" applyAlignment="1">
      <alignment vertical="center"/>
    </xf>
    <xf numFmtId="0" fontId="13" fillId="5" borderId="13" xfId="0" applyFont="1" applyFill="1" applyBorder="1" applyAlignment="1">
      <alignment horizontal="left" indent="3"/>
    </xf>
    <xf numFmtId="164" fontId="16" fillId="5" borderId="14" xfId="0" applyNumberFormat="1" applyFont="1" applyFill="1" applyBorder="1" applyAlignment="1">
      <alignment horizontal="right"/>
    </xf>
    <xf numFmtId="164" fontId="16" fillId="5" borderId="15" xfId="0" applyNumberFormat="1" applyFont="1" applyFill="1" applyBorder="1" applyAlignment="1">
      <alignment horizontal="right"/>
    </xf>
    <xf numFmtId="0" fontId="13" fillId="5" borderId="16" xfId="0" applyFont="1" applyFill="1" applyBorder="1" applyAlignment="1">
      <alignment horizontal="left" indent="3"/>
    </xf>
    <xf numFmtId="164" fontId="16" fillId="5" borderId="17" xfId="0" applyNumberFormat="1" applyFont="1" applyFill="1" applyBorder="1" applyAlignment="1">
      <alignment horizontal="right"/>
    </xf>
    <xf numFmtId="164" fontId="16" fillId="5" borderId="20" xfId="0" applyNumberFormat="1" applyFont="1" applyFill="1" applyBorder="1" applyAlignment="1">
      <alignment horizontal="right"/>
    </xf>
    <xf numFmtId="0" fontId="13" fillId="5" borderId="18" xfId="0" applyFont="1" applyFill="1" applyBorder="1" applyAlignment="1">
      <alignment horizontal="left" indent="3"/>
    </xf>
    <xf numFmtId="164" fontId="16" fillId="5" borderId="19" xfId="0" applyNumberFormat="1" applyFont="1" applyFill="1" applyBorder="1" applyAlignment="1">
      <alignment horizontal="right"/>
    </xf>
    <xf numFmtId="164" fontId="16" fillId="5" borderId="21" xfId="0" applyNumberFormat="1" applyFont="1" applyFill="1" applyBorder="1" applyAlignment="1">
      <alignment horizontal="right"/>
    </xf>
    <xf numFmtId="0" fontId="16" fillId="0" borderId="0" xfId="0" applyFont="1" applyAlignment="1">
      <alignment horizontal="center"/>
    </xf>
    <xf numFmtId="10" fontId="16" fillId="0" borderId="0" xfId="0" applyNumberFormat="1" applyFont="1" applyAlignment="1">
      <alignment horizontal="center" vertical="center"/>
    </xf>
    <xf numFmtId="164" fontId="16" fillId="0" borderId="0" xfId="0" applyNumberFormat="1" applyFont="1"/>
    <xf numFmtId="0" fontId="6" fillId="4" borderId="4" xfId="0" applyFont="1" applyFill="1" applyBorder="1" applyAlignment="1">
      <alignment horizontal="left" indent="3"/>
    </xf>
    <xf numFmtId="0" fontId="6" fillId="4" borderId="5" xfId="0" applyFont="1" applyFill="1" applyBorder="1" applyAlignment="1">
      <alignment horizontal="left" indent="3"/>
    </xf>
    <xf numFmtId="0" fontId="6" fillId="4" borderId="7" xfId="0" applyFont="1" applyFill="1" applyBorder="1" applyAlignment="1">
      <alignment horizontal="left" indent="3"/>
    </xf>
    <xf numFmtId="0" fontId="6" fillId="4" borderId="8" xfId="0" applyFont="1" applyFill="1" applyBorder="1" applyAlignment="1">
      <alignment horizontal="left" indent="3"/>
    </xf>
    <xf numFmtId="0" fontId="6" fillId="4" borderId="10" xfId="0" applyFont="1" applyFill="1" applyBorder="1" applyAlignment="1">
      <alignment horizontal="left" indent="3"/>
    </xf>
    <xf numFmtId="0" fontId="6" fillId="4" borderId="11" xfId="0" applyFont="1" applyFill="1" applyBorder="1" applyAlignment="1">
      <alignment horizontal="left" indent="3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 indent="3"/>
    </xf>
    <xf numFmtId="0" fontId="13" fillId="4" borderId="5" xfId="0" applyFont="1" applyFill="1" applyBorder="1" applyAlignment="1">
      <alignment horizontal="left" indent="3"/>
    </xf>
    <xf numFmtId="0" fontId="13" fillId="4" borderId="7" xfId="0" applyFont="1" applyFill="1" applyBorder="1" applyAlignment="1">
      <alignment horizontal="left" indent="3"/>
    </xf>
    <xf numFmtId="0" fontId="13" fillId="4" borderId="8" xfId="0" applyFont="1" applyFill="1" applyBorder="1" applyAlignment="1">
      <alignment horizontal="left" indent="3"/>
    </xf>
    <xf numFmtId="0" fontId="15" fillId="5" borderId="7" xfId="0" applyFont="1" applyFill="1" applyBorder="1" applyAlignment="1">
      <alignment horizontal="left" indent="3"/>
    </xf>
    <xf numFmtId="0" fontId="15" fillId="5" borderId="8" xfId="0" applyFont="1" applyFill="1" applyBorder="1" applyAlignment="1">
      <alignment horizontal="left" indent="3"/>
    </xf>
    <xf numFmtId="0" fontId="15" fillId="5" borderId="10" xfId="0" applyFont="1" applyFill="1" applyBorder="1" applyAlignment="1">
      <alignment horizontal="left" indent="3"/>
    </xf>
    <xf numFmtId="0" fontId="15" fillId="5" borderId="11" xfId="0" applyFont="1" applyFill="1" applyBorder="1" applyAlignment="1">
      <alignment horizontal="left" indent="3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Percentual Sugerido DE INVESTIMENTOS</a:t>
            </a:r>
          </a:p>
        </c:rich>
      </c:tx>
      <c:layout>
        <c:manualLayout>
          <c:xMode val="edge"/>
          <c:yMode val="edge"/>
          <c:x val="0.10719329274705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INVEST_CONTROL!$C$30</c:f>
              <c:strCache>
                <c:ptCount val="1"/>
                <c:pt idx="0">
                  <c:v>Percentual Sugerido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INVEST_CONTROL!$B$31:$B$36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INVEST_CONTROL!$C$31:$C$36</c:f>
              <c:numCache>
                <c:formatCode>0.00%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3-4F19-8653-29E7A49DE8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44988191"/>
        <c:axId val="1044988671"/>
      </c:barChart>
      <c:catAx>
        <c:axId val="104498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988671"/>
        <c:crosses val="autoZero"/>
        <c:auto val="1"/>
        <c:lblAlgn val="ctr"/>
        <c:lblOffset val="100"/>
        <c:noMultiLvlLbl val="0"/>
      </c:catAx>
      <c:valAx>
        <c:axId val="104498867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4498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DOS VALORES INVESTIDOS</a:t>
            </a:r>
          </a:p>
        </c:rich>
      </c:tx>
      <c:layout>
        <c:manualLayout>
          <c:xMode val="edge"/>
          <c:yMode val="edge"/>
          <c:x val="0.1298707599200749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INVEST_CONTROL!$D$30</c:f>
              <c:strCache>
                <c:ptCount val="1"/>
                <c:pt idx="0">
                  <c:v>Valores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glow>
                <a:schemeClr val="accent1"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>
                <a:glow>
                  <a:schemeClr val="accent1"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marker>
          <c:dLbls>
            <c:dLbl>
              <c:idx val="0"/>
              <c:layout>
                <c:manualLayout>
                  <c:x val="-5.8174140147441829E-2"/>
                  <c:y val="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3E5-4E31-BBDF-1A1AA1B9DFC2}"/>
                </c:ext>
              </c:extLst>
            </c:dLbl>
            <c:dLbl>
              <c:idx val="1"/>
              <c:layout>
                <c:manualLayout>
                  <c:x val="1.8522022669050574E-2"/>
                  <c:y val="-8.33333333333333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3E5-4E31-BBDF-1A1AA1B9DFC2}"/>
                </c:ext>
              </c:extLst>
            </c:dLbl>
            <c:dLbl>
              <c:idx val="2"/>
              <c:layout>
                <c:manualLayout>
                  <c:x val="-3.770995322943184E-3"/>
                  <c:y val="-0.125000000000000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3E5-4E31-BBDF-1A1AA1B9DFC2}"/>
                </c:ext>
              </c:extLst>
            </c:dLbl>
            <c:dLbl>
              <c:idx val="3"/>
              <c:layout>
                <c:manualLayout>
                  <c:x val="-6.7684464336686984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3E5-4E31-BBDF-1A1AA1B9DFC2}"/>
                </c:ext>
              </c:extLst>
            </c:dLbl>
            <c:dLbl>
              <c:idx val="4"/>
              <c:layout>
                <c:manualLayout>
                  <c:x val="-7.5354080618336136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3E5-4E31-BBDF-1A1AA1B9DFC2}"/>
                </c:ext>
              </c:extLst>
            </c:dLbl>
            <c:dLbl>
              <c:idx val="5"/>
              <c:layout>
                <c:manualLayout>
                  <c:x val="-4.29188506284858E-2"/>
                  <c:y val="-6.01851851851852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3E5-4E31-BBDF-1A1AA1B9D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INVEST_CONTROL!$B$31:$B$36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INVEST_CONTROL!$D$31:$D$36</c:f>
              <c:numCache>
                <c:formatCode>"R$"\ #,##0.00</c:formatCode>
                <c:ptCount val="6"/>
                <c:pt idx="0">
                  <c:v>270</c:v>
                </c:pt>
                <c:pt idx="1">
                  <c:v>450</c:v>
                </c:pt>
                <c:pt idx="2">
                  <c:v>90</c:v>
                </c:pt>
                <c:pt idx="3">
                  <c:v>90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E5-4E31-BBDF-1A1AA1B9DF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0833487"/>
        <c:axId val="1050833007"/>
      </c:lineChart>
      <c:catAx>
        <c:axId val="105083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833007"/>
        <c:crosses val="autoZero"/>
        <c:auto val="1"/>
        <c:lblAlgn val="ctr"/>
        <c:lblOffset val="100"/>
        <c:noMultiLvlLbl val="0"/>
      </c:catAx>
      <c:valAx>
        <c:axId val="1050833007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5083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600000" algn="ctr" rotWithShape="0">
        <a:srgbClr val="000000">
          <a:alpha val="43137"/>
        </a:srgbClr>
      </a:outerShdw>
      <a:softEdge rad="0"/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288707</xdr:colOff>
      <xdr:row>0</xdr:row>
      <xdr:rowOff>101818</xdr:rowOff>
    </xdr:from>
    <xdr:to>
      <xdr:col>3</xdr:col>
      <xdr:colOff>906189</xdr:colOff>
      <xdr:row>6</xdr:row>
      <xdr:rowOff>22732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381F34C-32C6-4B59-F2AF-464DF18B3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089" y="101818"/>
          <a:ext cx="4487639" cy="988717"/>
        </a:xfrm>
        <a:prstGeom prst="rect">
          <a:avLst/>
        </a:prstGeom>
      </xdr:spPr>
    </xdr:pic>
    <xdr:clientData/>
  </xdr:twoCellAnchor>
  <xdr:twoCellAnchor>
    <xdr:from>
      <xdr:col>1</xdr:col>
      <xdr:colOff>21982</xdr:colOff>
      <xdr:row>37</xdr:row>
      <xdr:rowOff>55145</xdr:rowOff>
    </xdr:from>
    <xdr:to>
      <xdr:col>3</xdr:col>
      <xdr:colOff>1135674</xdr:colOff>
      <xdr:row>50</xdr:row>
      <xdr:rowOff>105277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C2AE221-F34B-BFAE-A9A2-076EEBCBF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29308</xdr:colOff>
      <xdr:row>51</xdr:row>
      <xdr:rowOff>82793</xdr:rowOff>
    </xdr:from>
    <xdr:to>
      <xdr:col>3</xdr:col>
      <xdr:colOff>1128346</xdr:colOff>
      <xdr:row>65</xdr:row>
      <xdr:rowOff>158993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3A58773-53D9-57ED-2C83-8B04B0EBA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E95-9ED9-452D-BD54-A9D551C91011}">
  <dimension ref="A1:J37"/>
  <sheetViews>
    <sheetView showGridLines="0" showRowColHeaders="0" tabSelected="1" zoomScale="130" zoomScaleNormal="130" workbookViewId="0">
      <selection activeCell="E50" sqref="E50"/>
    </sheetView>
  </sheetViews>
  <sheetFormatPr defaultColWidth="0" defaultRowHeight="15" x14ac:dyDescent="0.25"/>
  <cols>
    <col min="1" max="1" width="2.140625" style="2" customWidth="1"/>
    <col min="2" max="2" width="37.42578125" bestFit="1" customWidth="1"/>
    <col min="3" max="3" width="20.5703125" customWidth="1"/>
    <col min="4" max="4" width="17.85546875" customWidth="1"/>
    <col min="5" max="5" width="1.85546875" customWidth="1"/>
    <col min="6" max="10" width="0" hidden="1" customWidth="1"/>
    <col min="11" max="16384" width="9.140625" hidden="1"/>
  </cols>
  <sheetData>
    <row r="1" spans="2:10" ht="9" customHeight="1" x14ac:dyDescent="0.25"/>
    <row r="7" spans="2:10" ht="7.5" customHeight="1" thickBot="1" x14ac:dyDescent="0.3"/>
    <row r="8" spans="2:10" ht="26.25" x14ac:dyDescent="0.25">
      <c r="B8" s="52" t="s">
        <v>6</v>
      </c>
      <c r="C8" s="53"/>
      <c r="D8" s="54"/>
    </row>
    <row r="9" spans="2:10" ht="17.25" x14ac:dyDescent="0.3">
      <c r="B9" s="44" t="s">
        <v>7</v>
      </c>
      <c r="C9" s="45"/>
      <c r="D9" s="4">
        <v>3000</v>
      </c>
    </row>
    <row r="10" spans="2:10" ht="17.25" x14ac:dyDescent="0.3">
      <c r="B10" s="46" t="s">
        <v>8</v>
      </c>
      <c r="C10" s="47"/>
      <c r="D10" s="5">
        <v>8.9999999999999993E-3</v>
      </c>
    </row>
    <row r="11" spans="2:10" ht="18" thickBot="1" x14ac:dyDescent="0.35">
      <c r="B11" s="48" t="s">
        <v>9</v>
      </c>
      <c r="C11" s="49"/>
      <c r="D11" s="6">
        <f>D9*30%</f>
        <v>900</v>
      </c>
    </row>
    <row r="12" spans="2:10" ht="6.75" customHeight="1" thickBot="1" x14ac:dyDescent="0.3"/>
    <row r="13" spans="2:10" ht="33" customHeight="1" x14ac:dyDescent="0.25">
      <c r="B13" s="50" t="s">
        <v>0</v>
      </c>
      <c r="C13" s="51"/>
      <c r="D13" s="55"/>
      <c r="F13" s="3"/>
      <c r="G13" s="3"/>
      <c r="H13" s="3"/>
      <c r="I13" s="3"/>
      <c r="J13" s="3"/>
    </row>
    <row r="14" spans="2:10" ht="15.75" x14ac:dyDescent="0.25">
      <c r="B14" s="56" t="s">
        <v>1</v>
      </c>
      <c r="C14" s="57"/>
      <c r="D14" s="27">
        <v>900</v>
      </c>
      <c r="F14" s="3"/>
      <c r="G14" s="3"/>
      <c r="H14" s="3"/>
      <c r="I14" s="3"/>
      <c r="J14" s="3"/>
    </row>
    <row r="15" spans="2:10" ht="15.75" x14ac:dyDescent="0.25">
      <c r="B15" s="58" t="s">
        <v>2</v>
      </c>
      <c r="C15" s="59"/>
      <c r="D15" s="28">
        <v>5</v>
      </c>
      <c r="F15" s="3"/>
      <c r="G15" s="3"/>
      <c r="H15" s="3"/>
      <c r="I15" s="3"/>
      <c r="J15" s="3"/>
    </row>
    <row r="16" spans="2:10" ht="15.75" x14ac:dyDescent="0.25">
      <c r="B16" s="58" t="s">
        <v>3</v>
      </c>
      <c r="C16" s="59"/>
      <c r="D16" s="29">
        <v>1.0789999999999999E-2</v>
      </c>
      <c r="F16" s="3"/>
      <c r="G16" s="3"/>
      <c r="H16" s="3"/>
      <c r="I16" s="3"/>
      <c r="J16" s="3"/>
    </row>
    <row r="17" spans="1:10" ht="15.75" x14ac:dyDescent="0.25">
      <c r="B17" s="60" t="s">
        <v>4</v>
      </c>
      <c r="C17" s="61"/>
      <c r="D17" s="30">
        <f>FV(taxa_mensal,qtd_anos*12,aporte*-1)</f>
        <v>75399.22259863888</v>
      </c>
      <c r="F17" s="3"/>
      <c r="G17" s="3"/>
      <c r="H17" s="3"/>
      <c r="I17" s="3"/>
      <c r="J17" s="3"/>
    </row>
    <row r="18" spans="1:10" ht="16.5" thickBot="1" x14ac:dyDescent="0.3">
      <c r="B18" s="62" t="s">
        <v>5</v>
      </c>
      <c r="C18" s="63"/>
      <c r="D18" s="31">
        <f>D17*rendimento_carteira</f>
        <v>678.59300338774983</v>
      </c>
      <c r="F18" s="3"/>
      <c r="G18" s="3"/>
      <c r="H18" s="3"/>
      <c r="I18" s="3"/>
      <c r="J18" s="3"/>
    </row>
    <row r="19" spans="1:10" ht="6.75" customHeight="1" thickBot="1" x14ac:dyDescent="0.3">
      <c r="F19" s="3"/>
      <c r="G19" s="3"/>
      <c r="H19" s="3"/>
      <c r="I19" s="3"/>
      <c r="J19" s="3"/>
    </row>
    <row r="20" spans="1:10" ht="30.75" x14ac:dyDescent="0.25">
      <c r="B20" s="50" t="s">
        <v>10</v>
      </c>
      <c r="C20" s="51"/>
      <c r="D20" s="1" t="s">
        <v>11</v>
      </c>
      <c r="F20" s="3"/>
      <c r="G20" s="3"/>
      <c r="H20" s="3"/>
      <c r="I20" s="3"/>
      <c r="J20" s="3"/>
    </row>
    <row r="21" spans="1:10" ht="15.75" x14ac:dyDescent="0.25">
      <c r="A21" s="2">
        <v>2</v>
      </c>
      <c r="B21" s="32" t="s">
        <v>12</v>
      </c>
      <c r="C21" s="33">
        <f>FV(taxa_mensal,$A21*12,aporte*-1)</f>
        <v>24504.864567880697</v>
      </c>
      <c r="D21" s="34">
        <f>C21*rendimento_carteira</f>
        <v>220.54378111092626</v>
      </c>
    </row>
    <row r="22" spans="1:10" ht="15.75" x14ac:dyDescent="0.25">
      <c r="A22" s="2">
        <v>5</v>
      </c>
      <c r="B22" s="35" t="s">
        <v>13</v>
      </c>
      <c r="C22" s="36">
        <f>FV(taxa_mensal,$A22*12,aporte*-1)</f>
        <v>75399.22259863888</v>
      </c>
      <c r="D22" s="34">
        <f>C22*rendimento_carteira</f>
        <v>678.59300338774983</v>
      </c>
    </row>
    <row r="23" spans="1:10" ht="15.75" x14ac:dyDescent="0.25">
      <c r="A23" s="2">
        <v>10</v>
      </c>
      <c r="B23" s="35" t="s">
        <v>14</v>
      </c>
      <c r="C23" s="36">
        <f>FV(taxa_mensal,$A23*12,aporte*-1)</f>
        <v>218955.79127715499</v>
      </c>
      <c r="D23" s="34">
        <f>C23*rendimento_carteira</f>
        <v>1970.6021214943949</v>
      </c>
    </row>
    <row r="24" spans="1:10" ht="15.75" x14ac:dyDescent="0.25">
      <c r="A24" s="2">
        <v>20</v>
      </c>
      <c r="B24" s="35" t="s">
        <v>15</v>
      </c>
      <c r="C24" s="36">
        <f>FV(taxa_mensal,$A24*12,aporte*-1)</f>
        <v>1012678.5600873725</v>
      </c>
      <c r="D24" s="37">
        <f>C24*rendimento_carteira</f>
        <v>9114.1070407863517</v>
      </c>
    </row>
    <row r="25" spans="1:10" ht="16.5" thickBot="1" x14ac:dyDescent="0.3">
      <c r="A25" s="2">
        <v>30</v>
      </c>
      <c r="B25" s="38" t="s">
        <v>16</v>
      </c>
      <c r="C25" s="39">
        <f>FV(taxa_mensal,$A25*12,aporte*-1)</f>
        <v>3889952.689504243</v>
      </c>
      <c r="D25" s="40">
        <f>C25*rendimento_carteira</f>
        <v>35009.574205538185</v>
      </c>
    </row>
    <row r="27" spans="1:10" x14ac:dyDescent="0.25">
      <c r="B27" s="25" t="s">
        <v>17</v>
      </c>
      <c r="C27" s="20" t="s">
        <v>30</v>
      </c>
      <c r="D27" s="19"/>
    </row>
    <row r="28" spans="1:10" ht="16.5" x14ac:dyDescent="0.3">
      <c r="B28" s="23" t="s">
        <v>33</v>
      </c>
      <c r="C28" s="21">
        <f>aporte</f>
        <v>900</v>
      </c>
      <c r="D28" s="22"/>
    </row>
    <row r="30" spans="1:10" ht="16.5" x14ac:dyDescent="0.3">
      <c r="B30" s="24" t="s">
        <v>19</v>
      </c>
      <c r="C30" s="24" t="s">
        <v>20</v>
      </c>
      <c r="D30" s="24" t="s">
        <v>21</v>
      </c>
    </row>
    <row r="31" spans="1:10" x14ac:dyDescent="0.25">
      <c r="B31" s="41" t="s">
        <v>22</v>
      </c>
      <c r="C31" s="42">
        <f>VLOOKUP($C$27&amp;"-"&amp;B31,DADOS!$A:$D,4,FALSE)</f>
        <v>0.3</v>
      </c>
      <c r="D31" s="43">
        <f t="shared" ref="D31:D36" si="0">aporte*C31</f>
        <v>270</v>
      </c>
    </row>
    <row r="32" spans="1:10" x14ac:dyDescent="0.25">
      <c r="B32" s="41" t="s">
        <v>23</v>
      </c>
      <c r="C32" s="42">
        <f>VLOOKUP($C$27&amp;"-"&amp;B32,DADOS!$A:$D,4,FALSE)</f>
        <v>0.5</v>
      </c>
      <c r="D32" s="43">
        <f t="shared" si="0"/>
        <v>450</v>
      </c>
    </row>
    <row r="33" spans="2:4" x14ac:dyDescent="0.25">
      <c r="B33" s="41" t="s">
        <v>24</v>
      </c>
      <c r="C33" s="42">
        <f>VLOOKUP($C$27&amp;"-"&amp;B33,DADOS!$A:$D,4,FALSE)</f>
        <v>0.1</v>
      </c>
      <c r="D33" s="43">
        <f t="shared" si="0"/>
        <v>90</v>
      </c>
    </row>
    <row r="34" spans="2:4" x14ac:dyDescent="0.25">
      <c r="B34" s="41" t="s">
        <v>25</v>
      </c>
      <c r="C34" s="42">
        <f>VLOOKUP($C$27&amp;"-"&amp;B34,DADOS!$A:$D,4,FALSE)</f>
        <v>0.1</v>
      </c>
      <c r="D34" s="43">
        <f t="shared" si="0"/>
        <v>90</v>
      </c>
    </row>
    <row r="35" spans="2:4" x14ac:dyDescent="0.25">
      <c r="B35" s="41" t="s">
        <v>26</v>
      </c>
      <c r="C35" s="42">
        <f>VLOOKUP($C$27&amp;"-"&amp;B35,DADOS!$A:$D,4,FALSE)</f>
        <v>0</v>
      </c>
      <c r="D35" s="43">
        <f t="shared" si="0"/>
        <v>0</v>
      </c>
    </row>
    <row r="36" spans="2:4" x14ac:dyDescent="0.25">
      <c r="B36" s="41" t="s">
        <v>27</v>
      </c>
      <c r="C36" s="42">
        <f>VLOOKUP($C$27&amp;"-"&amp;B36,DADOS!$A:$D,4,FALSE)</f>
        <v>0</v>
      </c>
      <c r="D36" s="43">
        <f t="shared" si="0"/>
        <v>0</v>
      </c>
    </row>
    <row r="37" spans="2:4" ht="16.5" x14ac:dyDescent="0.3">
      <c r="B37" s="24"/>
      <c r="C37" s="24"/>
      <c r="D37" s="26">
        <f>SUM(D31:D36)</f>
        <v>900</v>
      </c>
    </row>
  </sheetData>
  <mergeCells count="11">
    <mergeCell ref="B9:C9"/>
    <mergeCell ref="B10:C10"/>
    <mergeCell ref="B11:C11"/>
    <mergeCell ref="B20:C20"/>
    <mergeCell ref="B8:D8"/>
    <mergeCell ref="B13:D13"/>
    <mergeCell ref="B14:C14"/>
    <mergeCell ref="B15:C15"/>
    <mergeCell ref="B16:C16"/>
    <mergeCell ref="B17:C17"/>
    <mergeCell ref="B18:C18"/>
  </mergeCells>
  <dataValidations count="1">
    <dataValidation type="list" allowBlank="1" showInputMessage="1" showErrorMessage="1" sqref="C27" xr:uid="{ECCE7E22-73C3-4F32-BB02-56B6778E2256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AAB2-BCD6-4122-BD8D-2D5E7009B9F8}">
  <dimension ref="A1:H19"/>
  <sheetViews>
    <sheetView workbookViewId="0">
      <selection activeCell="A3" sqref="A3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  <col min="4" max="4" width="4.5703125" bestFit="1" customWidth="1"/>
    <col min="7" max="7" width="16.85546875" bestFit="1" customWidth="1"/>
    <col min="8" max="8" width="20.5703125" customWidth="1"/>
  </cols>
  <sheetData>
    <row r="1" spans="1:8" x14ac:dyDescent="0.25">
      <c r="A1" s="10" t="s">
        <v>28</v>
      </c>
      <c r="B1" s="10" t="s">
        <v>17</v>
      </c>
      <c r="C1" s="11" t="s">
        <v>19</v>
      </c>
      <c r="D1" s="11" t="s">
        <v>29</v>
      </c>
    </row>
    <row r="2" spans="1:8" x14ac:dyDescent="0.25">
      <c r="A2" t="str">
        <f>B2&amp;"-"&amp;C2</f>
        <v>Conservador-PAPEL</v>
      </c>
      <c r="B2" t="s">
        <v>30</v>
      </c>
      <c r="C2" s="8" t="s">
        <v>22</v>
      </c>
      <c r="D2" s="9">
        <v>0.3</v>
      </c>
      <c r="H2" t="s">
        <v>29</v>
      </c>
    </row>
    <row r="3" spans="1:8" x14ac:dyDescent="0.25">
      <c r="A3" t="str">
        <f t="shared" ref="A3:A19" si="0">B3&amp;"-"&amp;C3</f>
        <v>Conservador-TIJOLO</v>
      </c>
      <c r="B3" t="s">
        <v>30</v>
      </c>
      <c r="C3" s="8" t="s">
        <v>23</v>
      </c>
      <c r="D3" s="9">
        <v>0.5</v>
      </c>
      <c r="G3" s="7" t="s">
        <v>31</v>
      </c>
      <c r="H3" s="12">
        <f>VLOOKUP(G3,$A:$D,4,FALSE)</f>
        <v>0.35</v>
      </c>
    </row>
    <row r="4" spans="1:8" x14ac:dyDescent="0.25">
      <c r="A4" t="str">
        <f t="shared" si="0"/>
        <v>Conservador-HÍBRIDOS</v>
      </c>
      <c r="B4" t="s">
        <v>30</v>
      </c>
      <c r="C4" s="8" t="s">
        <v>24</v>
      </c>
      <c r="D4" s="9">
        <v>0.1</v>
      </c>
    </row>
    <row r="5" spans="1:8" x14ac:dyDescent="0.25">
      <c r="A5" t="str">
        <f t="shared" si="0"/>
        <v>Conservador-FOFs</v>
      </c>
      <c r="B5" t="s">
        <v>30</v>
      </c>
      <c r="C5" s="8" t="s">
        <v>25</v>
      </c>
      <c r="D5" s="9">
        <v>0.1</v>
      </c>
    </row>
    <row r="6" spans="1:8" x14ac:dyDescent="0.25">
      <c r="A6" t="str">
        <f t="shared" si="0"/>
        <v>Conservador-DESENVOLVIMENTO</v>
      </c>
      <c r="B6" t="s">
        <v>30</v>
      </c>
      <c r="C6" s="8" t="s">
        <v>26</v>
      </c>
      <c r="D6" s="9">
        <v>0</v>
      </c>
    </row>
    <row r="7" spans="1:8" ht="15.75" thickBot="1" x14ac:dyDescent="0.3">
      <c r="A7" s="13" t="str">
        <f t="shared" si="0"/>
        <v>Conservador-HOTELARIAS</v>
      </c>
      <c r="B7" s="13" t="s">
        <v>30</v>
      </c>
      <c r="C7" s="14" t="s">
        <v>27</v>
      </c>
      <c r="D7" s="15">
        <v>0</v>
      </c>
    </row>
    <row r="8" spans="1:8" x14ac:dyDescent="0.25">
      <c r="A8" t="str">
        <f t="shared" si="0"/>
        <v>Moderado-PAPEL</v>
      </c>
      <c r="B8" t="s">
        <v>18</v>
      </c>
      <c r="C8" s="8" t="s">
        <v>22</v>
      </c>
      <c r="D8" s="9">
        <v>0.32</v>
      </c>
    </row>
    <row r="9" spans="1:8" x14ac:dyDescent="0.25">
      <c r="A9" s="16" t="str">
        <f t="shared" si="0"/>
        <v>Moderado-TIJOLO</v>
      </c>
      <c r="B9" s="16" t="s">
        <v>18</v>
      </c>
      <c r="C9" s="17" t="s">
        <v>23</v>
      </c>
      <c r="D9" s="18">
        <v>0.35</v>
      </c>
    </row>
    <row r="10" spans="1:8" x14ac:dyDescent="0.25">
      <c r="A10" t="str">
        <f t="shared" si="0"/>
        <v>Moderado-HÍBRIDOS</v>
      </c>
      <c r="B10" t="s">
        <v>18</v>
      </c>
      <c r="C10" s="8" t="s">
        <v>24</v>
      </c>
      <c r="D10" s="9">
        <v>0.08</v>
      </c>
    </row>
    <row r="11" spans="1:8" x14ac:dyDescent="0.25">
      <c r="A11" t="str">
        <f t="shared" si="0"/>
        <v>Moderado-FOFs</v>
      </c>
      <c r="B11" t="s">
        <v>18</v>
      </c>
      <c r="C11" s="8" t="s">
        <v>25</v>
      </c>
      <c r="D11" s="9">
        <v>0.05</v>
      </c>
    </row>
    <row r="12" spans="1:8" x14ac:dyDescent="0.25">
      <c r="A12" t="str">
        <f t="shared" si="0"/>
        <v>Moderado-DESENVOLVIMENTO</v>
      </c>
      <c r="B12" t="s">
        <v>18</v>
      </c>
      <c r="C12" s="8" t="s">
        <v>26</v>
      </c>
      <c r="D12" s="9">
        <v>0.1</v>
      </c>
    </row>
    <row r="13" spans="1:8" ht="15.75" thickBot="1" x14ac:dyDescent="0.3">
      <c r="A13" s="13" t="str">
        <f t="shared" si="0"/>
        <v>Moderado-HOTELARIAS</v>
      </c>
      <c r="B13" s="13" t="s">
        <v>18</v>
      </c>
      <c r="C13" s="14" t="s">
        <v>27</v>
      </c>
      <c r="D13" s="15">
        <v>0.1</v>
      </c>
    </row>
    <row r="14" spans="1:8" x14ac:dyDescent="0.25">
      <c r="A14" t="str">
        <f t="shared" si="0"/>
        <v>Agressivo-PAPEL</v>
      </c>
      <c r="B14" t="s">
        <v>32</v>
      </c>
      <c r="C14" s="8" t="s">
        <v>22</v>
      </c>
      <c r="D14" s="9">
        <v>0.5</v>
      </c>
    </row>
    <row r="15" spans="1:8" x14ac:dyDescent="0.25">
      <c r="A15" t="str">
        <f t="shared" si="0"/>
        <v>Agressivo-TIJOLO</v>
      </c>
      <c r="B15" t="s">
        <v>32</v>
      </c>
      <c r="C15" s="8" t="s">
        <v>23</v>
      </c>
      <c r="D15" s="9">
        <v>0.1</v>
      </c>
    </row>
    <row r="16" spans="1:8" x14ac:dyDescent="0.25">
      <c r="A16" t="str">
        <f t="shared" si="0"/>
        <v>Agressivo-HÍBRIDOS</v>
      </c>
      <c r="B16" t="s">
        <v>32</v>
      </c>
      <c r="C16" s="8" t="s">
        <v>24</v>
      </c>
      <c r="D16" s="9">
        <v>0.05</v>
      </c>
    </row>
    <row r="17" spans="1:4" x14ac:dyDescent="0.25">
      <c r="A17" t="str">
        <f t="shared" si="0"/>
        <v>Agressivo-FOFs</v>
      </c>
      <c r="B17" t="s">
        <v>32</v>
      </c>
      <c r="C17" s="8" t="s">
        <v>25</v>
      </c>
      <c r="D17" s="9">
        <v>0.05</v>
      </c>
    </row>
    <row r="18" spans="1:4" x14ac:dyDescent="0.25">
      <c r="A18" t="str">
        <f t="shared" si="0"/>
        <v>Agressivo-DESENVOLVIMENTO</v>
      </c>
      <c r="B18" t="s">
        <v>32</v>
      </c>
      <c r="C18" s="8" t="s">
        <v>26</v>
      </c>
      <c r="D18" s="9">
        <v>0.2</v>
      </c>
    </row>
    <row r="19" spans="1:4" x14ac:dyDescent="0.25">
      <c r="A19" t="str">
        <f t="shared" si="0"/>
        <v>Agressivo-HOTELARIAS</v>
      </c>
      <c r="B19" t="s">
        <v>32</v>
      </c>
      <c r="C19" s="8" t="s">
        <v>27</v>
      </c>
      <c r="D19" s="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INVEST_CONTROL</vt:lpstr>
      <vt:lpstr>DADOS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2025-06-28T12:10:06Z</dcterms:created>
  <dcterms:modified xsi:type="dcterms:W3CDTF">2025-07-01T01:44:28Z</dcterms:modified>
</cp:coreProperties>
</file>