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Sanskruti Jajoo\Desktop\STUDY\LDO\CW1LDO\"/>
    </mc:Choice>
  </mc:AlternateContent>
  <xr:revisionPtr revIDLastSave="0" documentId="13_ncr:1_{7A0DF014-0F75-4303-B2C6-ACA162FF4D27}" xr6:coauthVersionLast="47" xr6:coauthVersionMax="47" xr10:uidLastSave="{00000000-0000-0000-0000-000000000000}"/>
  <bookViews>
    <workbookView xWindow="-110" yWindow="-110" windowWidth="19420" windowHeight="10420" xr2:uid="{517D8EB8-DF99-40D1-A26A-A33F79EC6A1A}"/>
  </bookViews>
  <sheets>
    <sheet name="Open solver results" sheetId="1" r:id="rId1"/>
    <sheet name="Result comparison" sheetId="2" r:id="rId2"/>
  </sheets>
  <definedNames>
    <definedName name="OpenSolver_ChosenSolver" localSheetId="0" hidden="1">CBC</definedName>
    <definedName name="OpenSolver_DualsNewSheet" localSheetId="0" hidden="1">0</definedName>
    <definedName name="OpenSolver_LinearityCheck" localSheetId="0" hidden="1">1</definedName>
    <definedName name="solver_adj" localSheetId="0" hidden="1">'Open solver results'!$AG$29:$BA$49,'Open solver results'!$AG$55:$BA$75,'Open solver results'!$AQ$53:$BA$53,'Open solver results'!$AQ$27:$BA$27</definedName>
    <definedName name="solver_cvg" localSheetId="0" hidden="1">0.0001</definedName>
    <definedName name="solver_drv" localSheetId="0" hidden="1">2</definedName>
    <definedName name="solver_eng" localSheetId="0" hidden="1">2</definedName>
    <definedName name="solver_est" localSheetId="0" hidden="1">1</definedName>
    <definedName name="solver_itr" localSheetId="0" hidden="1">2147483647</definedName>
    <definedName name="solver_lhs1" localSheetId="0" hidden="1">'Open solver results'!$AY$48:$AY$49</definedName>
    <definedName name="solver_lhs10" localSheetId="0" hidden="1">'Open solver results'!$AX$73:$AX$75</definedName>
    <definedName name="solver_lhs11" localSheetId="0" hidden="1">'Open solver results'!$AW$72:$AW$75</definedName>
    <definedName name="solver_lhs12" localSheetId="0" hidden="1">'Open solver results'!$AR$67:$AR$75</definedName>
    <definedName name="solver_lhs13" localSheetId="0" hidden="1">'Open solver results'!$AW$46:$AW$49</definedName>
    <definedName name="solver_lhs14" localSheetId="0" hidden="1">'Open solver results'!$AV$71:$AV$75</definedName>
    <definedName name="solver_lhs15" localSheetId="0" hidden="1">'Open solver results'!$AQ$66:$AQ$75</definedName>
    <definedName name="solver_lhs16" localSheetId="0" hidden="1">'Open solver results'!$AT$43:$AT$49</definedName>
    <definedName name="solver_lhs17" localSheetId="0" hidden="1">'Open solver results'!$AV$45:$AV$49</definedName>
    <definedName name="solver_lhs18" localSheetId="0" hidden="1">'Open solver results'!$AQ$79:$BA$79</definedName>
    <definedName name="solver_lhs19" localSheetId="0" hidden="1">'Open solver results'!$AG$71:$AV$71</definedName>
    <definedName name="solver_lhs2" localSheetId="0" hidden="1">'Open solver results'!$AZ$75</definedName>
    <definedName name="solver_lhs20" localSheetId="0" hidden="1">'Open solver results'!$AQ$53:$BA$53</definedName>
    <definedName name="solver_lhs21" localSheetId="0" hidden="1">'Open solver results'!$AQ$27:$BA$27</definedName>
    <definedName name="solver_lhs22" localSheetId="0" hidden="1">'Open solver results'!$AQ$40:$AQ$49</definedName>
    <definedName name="solver_lhs23" localSheetId="0" hidden="1">'Open solver results'!$AG$55:$BA$75</definedName>
    <definedName name="solver_lhs24" localSheetId="0" hidden="1">'Open solver results'!$AZ$49</definedName>
    <definedName name="solver_lhs25" localSheetId="0" hidden="1">'Open solver results'!$AU$70:$AU$75</definedName>
    <definedName name="solver_lhs26" localSheetId="0" hidden="1">'Open solver results'!$AY$74:$AY$75</definedName>
    <definedName name="solver_lhs27" localSheetId="0" hidden="1">'Open solver results'!$AS$42:$AS$49</definedName>
    <definedName name="solver_lhs28" localSheetId="0" hidden="1">'Open solver results'!$AV$44:$AV$49</definedName>
    <definedName name="solver_lhs29" localSheetId="0" hidden="1">'Open solver results'!$AT$69:$AT$75</definedName>
    <definedName name="solver_lhs3" localSheetId="0" hidden="1">'Open solver results'!$Q$59:$Q$60</definedName>
    <definedName name="solver_lhs30" localSheetId="0" hidden="1">'Open solver results'!$AG$50:$BA$50</definedName>
    <definedName name="solver_lhs31" localSheetId="0" hidden="1">'Open solver results'!$AG$76:$BA$76</definedName>
    <definedName name="solver_lhs32" localSheetId="0" hidden="1">'Open solver results'!$AG$75:$AZ$75</definedName>
    <definedName name="solver_lhs33" localSheetId="0" hidden="1">'Open solver results'!$AG$66:$AQ$66</definedName>
    <definedName name="solver_lhs34" localSheetId="0" hidden="1">'Open solver results'!$AG$74:$AY$74</definedName>
    <definedName name="solver_lhs35" localSheetId="0" hidden="1">'Open solver results'!$AG$73:$AX$73</definedName>
    <definedName name="solver_lhs36" localSheetId="0" hidden="1">'Open solver results'!$AG$69:$AT$69</definedName>
    <definedName name="solver_lhs37" localSheetId="0" hidden="1">'Open solver results'!$AG$72:$AW$72</definedName>
    <definedName name="solver_lhs38" localSheetId="0" hidden="1">'Open solver results'!$AG$29:$BA$49</definedName>
    <definedName name="solver_lhs39" localSheetId="0" hidden="1">'Open solver results'!$AG$65:$AP$65</definedName>
    <definedName name="solver_lhs4" localSheetId="0" hidden="1">'Open solver results'!$Y$60:$Y$69</definedName>
    <definedName name="solver_lhs40" localSheetId="0" hidden="1">'Open solver results'!$AG$70:$AU$70</definedName>
    <definedName name="solver_lhs41" localSheetId="0" hidden="1">'Open solver results'!$AG$67:$AR$67</definedName>
    <definedName name="solver_lhs42" localSheetId="0" hidden="1">'Open solver results'!$AG$68:$AS$68</definedName>
    <definedName name="solver_lhs43" localSheetId="0" hidden="1">'Open solver results'!$AG$40:$AQ$40</definedName>
    <definedName name="solver_lhs44" localSheetId="0" hidden="1">'Open solver results'!$AG$44:$AU$44</definedName>
    <definedName name="solver_lhs45" localSheetId="0" hidden="1">'Open solver results'!$AG$45:$AV$45</definedName>
    <definedName name="solver_lhs46" localSheetId="0" hidden="1">'Open solver results'!$AG$43:$AT$43</definedName>
    <definedName name="solver_lhs47" localSheetId="0" hidden="1">'Open solver results'!$AG$46:$AW$46</definedName>
    <definedName name="solver_lhs48" localSheetId="0" hidden="1">'Open solver results'!$AG$47:$AX$47</definedName>
    <definedName name="solver_lhs49" localSheetId="0" hidden="1">'Open solver results'!$AG$42:$AS$42</definedName>
    <definedName name="solver_lhs5" localSheetId="0" hidden="1">'Open solver results'!$AQ$27</definedName>
    <definedName name="solver_lhs50" localSheetId="0" hidden="1">'Open solver results'!$AG$48:$AY$48</definedName>
    <definedName name="solver_lhs51" localSheetId="0" hidden="1">'Open solver results'!$AG$39:$AP$39</definedName>
    <definedName name="solver_lhs52" localSheetId="0" hidden="1">'Open solver results'!$AG$49:$AZ$49</definedName>
    <definedName name="solver_lhs53" localSheetId="0" hidden="1">'Open solver results'!$Q$59:$Q$60</definedName>
    <definedName name="solver_lhs6" localSheetId="0" hidden="1">'Open solver results'!$AG$41:$AR$41</definedName>
    <definedName name="solver_lhs7" localSheetId="0" hidden="1">'Open solver results'!$AS$68:$AS$75</definedName>
    <definedName name="solver_lhs8" localSheetId="0" hidden="1">'Open solver results'!$AR$41:$AR$49</definedName>
    <definedName name="solver_lhs9" localSheetId="0" hidden="1">'Open solver results'!$AX$47:$AX$49</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52</definedName>
    <definedName name="solver_nwt" localSheetId="0" hidden="1">1</definedName>
    <definedName name="solver_opt" localSheetId="0" hidden="1">'Open solver results'!$K$62</definedName>
    <definedName name="solver_pre" localSheetId="0" hidden="1">0.000001</definedName>
    <definedName name="solver_rbv" localSheetId="0" hidden="1">2</definedName>
    <definedName name="solver_rel1" localSheetId="0" hidden="1">1</definedName>
    <definedName name="solver_rel10" localSheetId="0" hidden="1">1</definedName>
    <definedName name="solver_rel11" localSheetId="0" hidden="1">1</definedName>
    <definedName name="solver_rel12" localSheetId="0" hidden="1">1</definedName>
    <definedName name="solver_rel13" localSheetId="0" hidden="1">1</definedName>
    <definedName name="solver_rel14" localSheetId="0" hidden="1">1</definedName>
    <definedName name="solver_rel15" localSheetId="0" hidden="1">1</definedName>
    <definedName name="solver_rel16" localSheetId="0" hidden="1">1</definedName>
    <definedName name="solver_rel17" localSheetId="0" hidden="1">1</definedName>
    <definedName name="solver_rel18" localSheetId="0" hidden="1">2</definedName>
    <definedName name="solver_rel19" localSheetId="0" hidden="1">1</definedName>
    <definedName name="solver_rel2" localSheetId="0" hidden="1">1</definedName>
    <definedName name="solver_rel20" localSheetId="0" hidden="1">5</definedName>
    <definedName name="solver_rel21" localSheetId="0" hidden="1">5</definedName>
    <definedName name="solver_rel22" localSheetId="0" hidden="1">1</definedName>
    <definedName name="solver_rel23" localSheetId="0" hidden="1">5</definedName>
    <definedName name="solver_rel24" localSheetId="0" hidden="1">1</definedName>
    <definedName name="solver_rel25" localSheetId="0" hidden="1">1</definedName>
    <definedName name="solver_rel26" localSheetId="0" hidden="1">1</definedName>
    <definedName name="solver_rel27" localSheetId="0" hidden="1">1</definedName>
    <definedName name="solver_rel28" localSheetId="0" hidden="1">1</definedName>
    <definedName name="solver_rel29" localSheetId="0" hidden="1">1</definedName>
    <definedName name="solver_rel3" localSheetId="0" hidden="1">1</definedName>
    <definedName name="solver_rel30" localSheetId="0" hidden="1">2</definedName>
    <definedName name="solver_rel31" localSheetId="0" hidden="1">2</definedName>
    <definedName name="solver_rel32" localSheetId="0" hidden="1">1</definedName>
    <definedName name="solver_rel33" localSheetId="0" hidden="1">1</definedName>
    <definedName name="solver_rel34" localSheetId="0" hidden="1">1</definedName>
    <definedName name="solver_rel35" localSheetId="0" hidden="1">1</definedName>
    <definedName name="solver_rel36" localSheetId="0" hidden="1">1</definedName>
    <definedName name="solver_rel37" localSheetId="0" hidden="1">1</definedName>
    <definedName name="solver_rel38" localSheetId="0" hidden="1">5</definedName>
    <definedName name="solver_rel39" localSheetId="0" hidden="1">1</definedName>
    <definedName name="solver_rel4" localSheetId="0" hidden="1">1</definedName>
    <definedName name="solver_rel40" localSheetId="0" hidden="1">1</definedName>
    <definedName name="solver_rel41" localSheetId="0" hidden="1">1</definedName>
    <definedName name="solver_rel42" localSheetId="0" hidden="1">1</definedName>
    <definedName name="solver_rel43" localSheetId="0" hidden="1">1</definedName>
    <definedName name="solver_rel44" localSheetId="0" hidden="1">1</definedName>
    <definedName name="solver_rel45" localSheetId="0" hidden="1">1</definedName>
    <definedName name="solver_rel46" localSheetId="0" hidden="1">1</definedName>
    <definedName name="solver_rel47" localSheetId="0" hidden="1">1</definedName>
    <definedName name="solver_rel48" localSheetId="0" hidden="1">1</definedName>
    <definedName name="solver_rel49" localSheetId="0" hidden="1">1</definedName>
    <definedName name="solver_rel5" localSheetId="0" hidden="1">2</definedName>
    <definedName name="solver_rel50" localSheetId="0" hidden="1">1</definedName>
    <definedName name="solver_rel51" localSheetId="0" hidden="1">1</definedName>
    <definedName name="solver_rel52" localSheetId="0" hidden="1">1</definedName>
    <definedName name="solver_rel53" localSheetId="0" hidden="1">1</definedName>
    <definedName name="solver_rel6" localSheetId="0" hidden="1">1</definedName>
    <definedName name="solver_rel7" localSheetId="0" hidden="1">1</definedName>
    <definedName name="solver_rel8" localSheetId="0" hidden="1">1</definedName>
    <definedName name="solver_rel9" localSheetId="0" hidden="1">1</definedName>
    <definedName name="solver_rhs1" localSheetId="0" hidden="1">'Open solver results'!$AY$27</definedName>
    <definedName name="solver_rhs10" localSheetId="0" hidden="1">'Open solver results'!$AX$53</definedName>
    <definedName name="solver_rhs11" localSheetId="0" hidden="1">'Open solver results'!$AW$53</definedName>
    <definedName name="solver_rhs12" localSheetId="0" hidden="1">'Open solver results'!$AR$53</definedName>
    <definedName name="solver_rhs13" localSheetId="0" hidden="1">'Open solver results'!$AW$27</definedName>
    <definedName name="solver_rhs14" localSheetId="0" hidden="1">'Open solver results'!$AV$53</definedName>
    <definedName name="solver_rhs15" localSheetId="0" hidden="1">'Open solver results'!$AQ$53</definedName>
    <definedName name="solver_rhs16" localSheetId="0" hidden="1">'Open solver results'!$AT$27</definedName>
    <definedName name="solver_rhs17" localSheetId="0" hidden="1">'Open solver results'!$AV$27</definedName>
    <definedName name="solver_rhs18" localSheetId="0" hidden="1">'Open solver results'!$AQ$80:$BA$80</definedName>
    <definedName name="solver_rhs19" localSheetId="0" hidden="1">'Open solver results'!$AW$53</definedName>
    <definedName name="solver_rhs2" localSheetId="0" hidden="1">'Open solver results'!$AZ$53</definedName>
    <definedName name="solver_rhs20" localSheetId="0" hidden="1">"binary"</definedName>
    <definedName name="solver_rhs21" localSheetId="0" hidden="1">"binary"</definedName>
    <definedName name="solver_rhs22" localSheetId="0" hidden="1">'Open solver results'!$AQ$27</definedName>
    <definedName name="solver_rhs23" localSheetId="0" hidden="1">"binary"</definedName>
    <definedName name="solver_rhs24" localSheetId="0" hidden="1">'Open solver results'!$AZ$27</definedName>
    <definedName name="solver_rhs25" localSheetId="0" hidden="1">'Open solver results'!$AU$53</definedName>
    <definedName name="solver_rhs26" localSheetId="0" hidden="1">'Open solver results'!$AY$53</definedName>
    <definedName name="solver_rhs27" localSheetId="0" hidden="1">'Open solver results'!$AS$27</definedName>
    <definedName name="solver_rhs28" localSheetId="0" hidden="1">'Open solver results'!$AU$27</definedName>
    <definedName name="solver_rhs29" localSheetId="0" hidden="1">'Open solver results'!$AT$53</definedName>
    <definedName name="solver_rhs3" localSheetId="0" hidden="1">'Open solver results'!$S$59:$S$60</definedName>
    <definedName name="solver_rhs30" localSheetId="0" hidden="1">'Open solver results'!$AG$51:$BA$51</definedName>
    <definedName name="solver_rhs31" localSheetId="0" hidden="1">'Open solver results'!$AG$77:$BA$77</definedName>
    <definedName name="solver_rhs32" localSheetId="0" hidden="1">'Open solver results'!$BA$53</definedName>
    <definedName name="solver_rhs33" localSheetId="0" hidden="1">'Open solver results'!$AR$53</definedName>
    <definedName name="solver_rhs34" localSheetId="0" hidden="1">'Open solver results'!$AZ$53</definedName>
    <definedName name="solver_rhs35" localSheetId="0" hidden="1">'Open solver results'!$AY$53</definedName>
    <definedName name="solver_rhs36" localSheetId="0" hidden="1">'Open solver results'!$AU$53</definedName>
    <definedName name="solver_rhs37" localSheetId="0" hidden="1">'Open solver results'!$AX$53</definedName>
    <definedName name="solver_rhs38" localSheetId="0" hidden="1">"binary"</definedName>
    <definedName name="solver_rhs39" localSheetId="0" hidden="1">'Open solver results'!$AQ$53</definedName>
    <definedName name="solver_rhs4" localSheetId="0" hidden="1">'Open solver results'!$AA$60:$AA$69</definedName>
    <definedName name="solver_rhs40" localSheetId="0" hidden="1">'Open solver results'!$AV$53</definedName>
    <definedName name="solver_rhs41" localSheetId="0" hidden="1">'Open solver results'!$AS$53</definedName>
    <definedName name="solver_rhs42" localSheetId="0" hidden="1">'Open solver results'!$AT$53</definedName>
    <definedName name="solver_rhs43" localSheetId="0" hidden="1">'Open solver results'!$AR$27</definedName>
    <definedName name="solver_rhs44" localSheetId="0" hidden="1">'Open solver results'!$AV$27</definedName>
    <definedName name="solver_rhs45" localSheetId="0" hidden="1">'Open solver results'!$AW$27</definedName>
    <definedName name="solver_rhs46" localSheetId="0" hidden="1">'Open solver results'!$AU$27</definedName>
    <definedName name="solver_rhs47" localSheetId="0" hidden="1">'Open solver results'!$AX$27</definedName>
    <definedName name="solver_rhs48" localSheetId="0" hidden="1">'Open solver results'!$AY$27</definedName>
    <definedName name="solver_rhs49" localSheetId="0" hidden="1">'Open solver results'!$AT$27</definedName>
    <definedName name="solver_rhs5" localSheetId="0" hidden="1">'Open solver results'!$BE$27</definedName>
    <definedName name="solver_rhs50" localSheetId="0" hidden="1">'Open solver results'!$AZ$27</definedName>
    <definedName name="solver_rhs51" localSheetId="0" hidden="1">'Open solver results'!$AQ$27</definedName>
    <definedName name="solver_rhs52" localSheetId="0" hidden="1">'Open solver results'!$BA$27</definedName>
    <definedName name="solver_rhs53" localSheetId="0" hidden="1">'Open solver results'!$S$59:$S$60</definedName>
    <definedName name="solver_rhs6" localSheetId="0" hidden="1">'Open solver results'!$AS$27</definedName>
    <definedName name="solver_rhs7" localSheetId="0" hidden="1">'Open solver results'!$AS$53</definedName>
    <definedName name="solver_rhs8" localSheetId="0" hidden="1">'Open solver results'!$AR$27</definedName>
    <definedName name="solver_rhs9" localSheetId="0" hidden="1">'Open solver results'!$AX$27</definedName>
    <definedName name="solver_rlx" localSheetId="0" hidden="1">2</definedName>
    <definedName name="solver_rsd" localSheetId="0" hidden="1">0</definedName>
    <definedName name="solver_scl" localSheetId="0" hidden="1">2</definedName>
    <definedName name="solver_sho" localSheetId="0" hidden="1">2</definedName>
    <definedName name="solver_ssz" localSheetId="0" hidden="1">100</definedName>
    <definedName name="solver_tim" localSheetId="0" hidden="1">2147483647</definedName>
    <definedName name="solver_tol" localSheetId="0" hidden="1">0</definedName>
    <definedName name="solver_typ" localSheetId="0" hidden="1">2</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S76" i="2" l="1"/>
  <c r="S74" i="2"/>
  <c r="S72" i="2"/>
  <c r="T18" i="2"/>
  <c r="T16" i="2"/>
  <c r="T74" i="2"/>
  <c r="T72" i="2"/>
  <c r="Y69" i="1"/>
  <c r="Y68" i="1"/>
  <c r="Y67" i="1"/>
  <c r="Y66" i="1"/>
  <c r="Y65" i="1"/>
  <c r="Y64" i="1"/>
  <c r="Y63" i="1"/>
  <c r="Y62" i="1"/>
  <c r="Y61" i="1"/>
  <c r="Y60" i="1"/>
  <c r="AH76" i="1" l="1"/>
  <c r="AQ51" i="1"/>
  <c r="AQ77" i="1"/>
  <c r="BI29" i="1" l="1"/>
  <c r="BJ29" i="1"/>
  <c r="BK29" i="1"/>
  <c r="BL29" i="1"/>
  <c r="BM29" i="1"/>
  <c r="BN29" i="1"/>
  <c r="BO29" i="1"/>
  <c r="BP29" i="1"/>
  <c r="BQ29" i="1"/>
  <c r="BR29" i="1"/>
  <c r="BS29" i="1"/>
  <c r="BT29" i="1"/>
  <c r="BU29" i="1"/>
  <c r="BV29" i="1"/>
  <c r="BW29" i="1"/>
  <c r="BX29" i="1"/>
  <c r="BY29" i="1"/>
  <c r="BZ29" i="1"/>
  <c r="CA29" i="1"/>
  <c r="CB29" i="1"/>
  <c r="BI30" i="1"/>
  <c r="BJ30" i="1"/>
  <c r="BK30" i="1"/>
  <c r="BL30" i="1"/>
  <c r="BM30" i="1"/>
  <c r="BN30" i="1"/>
  <c r="BO30" i="1"/>
  <c r="BP30" i="1"/>
  <c r="BQ30" i="1"/>
  <c r="BR30" i="1"/>
  <c r="BS30" i="1"/>
  <c r="BT30" i="1"/>
  <c r="BU30" i="1"/>
  <c r="BV30" i="1"/>
  <c r="BW30" i="1"/>
  <c r="BX30" i="1"/>
  <c r="BY30" i="1"/>
  <c r="BZ30" i="1"/>
  <c r="CA30" i="1"/>
  <c r="CB30" i="1"/>
  <c r="BJ31" i="1"/>
  <c r="BK31" i="1"/>
  <c r="BL31" i="1"/>
  <c r="BM31" i="1"/>
  <c r="BN31" i="1"/>
  <c r="BO31" i="1"/>
  <c r="BP31" i="1"/>
  <c r="BQ31" i="1"/>
  <c r="BR31" i="1"/>
  <c r="BS31" i="1"/>
  <c r="BT31" i="1"/>
  <c r="BU31" i="1"/>
  <c r="BV31" i="1"/>
  <c r="BW31" i="1"/>
  <c r="BX31" i="1"/>
  <c r="BY31" i="1"/>
  <c r="BZ31" i="1"/>
  <c r="CA31" i="1"/>
  <c r="CB31" i="1"/>
  <c r="BK32" i="1"/>
  <c r="BL32" i="1"/>
  <c r="BM32" i="1"/>
  <c r="BN32" i="1"/>
  <c r="BO32" i="1"/>
  <c r="BP32" i="1"/>
  <c r="BQ32" i="1"/>
  <c r="BR32" i="1"/>
  <c r="BS32" i="1"/>
  <c r="BT32" i="1"/>
  <c r="BU32" i="1"/>
  <c r="BV32" i="1"/>
  <c r="BW32" i="1"/>
  <c r="BX32" i="1"/>
  <c r="BY32" i="1"/>
  <c r="BZ32" i="1"/>
  <c r="CA32" i="1"/>
  <c r="CB32" i="1"/>
  <c r="BL33" i="1"/>
  <c r="BM33" i="1"/>
  <c r="BN33" i="1"/>
  <c r="BO33" i="1"/>
  <c r="BP33" i="1"/>
  <c r="BQ33" i="1"/>
  <c r="BR33" i="1"/>
  <c r="BS33" i="1"/>
  <c r="BT33" i="1"/>
  <c r="BU33" i="1"/>
  <c r="BV33" i="1"/>
  <c r="BW33" i="1"/>
  <c r="BX33" i="1"/>
  <c r="BY33" i="1"/>
  <c r="BZ33" i="1"/>
  <c r="CA33" i="1"/>
  <c r="CB33" i="1"/>
  <c r="BM34" i="1"/>
  <c r="BN34" i="1"/>
  <c r="BO34" i="1"/>
  <c r="BP34" i="1"/>
  <c r="BQ34" i="1"/>
  <c r="BR34" i="1"/>
  <c r="BS34" i="1"/>
  <c r="BT34" i="1"/>
  <c r="BU34" i="1"/>
  <c r="BV34" i="1"/>
  <c r="BW34" i="1"/>
  <c r="BX34" i="1"/>
  <c r="BY34" i="1"/>
  <c r="BZ34" i="1"/>
  <c r="CA34" i="1"/>
  <c r="CB34" i="1"/>
  <c r="BN35" i="1"/>
  <c r="BO35" i="1"/>
  <c r="BP35" i="1"/>
  <c r="BQ35" i="1"/>
  <c r="BR35" i="1"/>
  <c r="BS35" i="1"/>
  <c r="BT35" i="1"/>
  <c r="BU35" i="1"/>
  <c r="BV35" i="1"/>
  <c r="BW35" i="1"/>
  <c r="BX35" i="1"/>
  <c r="BY35" i="1"/>
  <c r="BZ35" i="1"/>
  <c r="CA35" i="1"/>
  <c r="CB35" i="1"/>
  <c r="BO36" i="1"/>
  <c r="BP36" i="1"/>
  <c r="BQ36" i="1"/>
  <c r="BR36" i="1"/>
  <c r="BS36" i="1"/>
  <c r="BT36" i="1"/>
  <c r="BU36" i="1"/>
  <c r="BV36" i="1"/>
  <c r="BW36" i="1"/>
  <c r="BX36" i="1"/>
  <c r="BY36" i="1"/>
  <c r="BZ36" i="1"/>
  <c r="CA36" i="1"/>
  <c r="CB36" i="1"/>
  <c r="BP37" i="1"/>
  <c r="BQ37" i="1"/>
  <c r="BR37" i="1"/>
  <c r="BS37" i="1"/>
  <c r="BT37" i="1"/>
  <c r="BU37" i="1"/>
  <c r="BV37" i="1"/>
  <c r="BW37" i="1"/>
  <c r="BX37" i="1"/>
  <c r="BY37" i="1"/>
  <c r="BZ37" i="1"/>
  <c r="CA37" i="1"/>
  <c r="CB37" i="1"/>
  <c r="BQ38" i="1"/>
  <c r="BR38" i="1"/>
  <c r="BS38" i="1"/>
  <c r="BT38" i="1"/>
  <c r="BU38" i="1"/>
  <c r="BV38" i="1"/>
  <c r="BW38" i="1"/>
  <c r="BX38" i="1"/>
  <c r="BY38" i="1"/>
  <c r="BZ38" i="1"/>
  <c r="CA38" i="1"/>
  <c r="CB38" i="1"/>
  <c r="BR39" i="1"/>
  <c r="BS39" i="1"/>
  <c r="BT39" i="1"/>
  <c r="BU39" i="1"/>
  <c r="BV39" i="1"/>
  <c r="BW39" i="1"/>
  <c r="BX39" i="1"/>
  <c r="BY39" i="1"/>
  <c r="BZ39" i="1"/>
  <c r="CA39" i="1"/>
  <c r="CB39" i="1"/>
  <c r="BS40" i="1"/>
  <c r="BT40" i="1"/>
  <c r="BU40" i="1"/>
  <c r="BV40" i="1"/>
  <c r="BW40" i="1"/>
  <c r="BX40" i="1"/>
  <c r="BY40" i="1"/>
  <c r="BZ40" i="1"/>
  <c r="CA40" i="1"/>
  <c r="CB40" i="1"/>
  <c r="BT41" i="1"/>
  <c r="BU41" i="1"/>
  <c r="BV41" i="1"/>
  <c r="BW41" i="1"/>
  <c r="BX41" i="1"/>
  <c r="BY41" i="1"/>
  <c r="BZ41" i="1"/>
  <c r="CA41" i="1"/>
  <c r="CB41" i="1"/>
  <c r="BU42" i="1"/>
  <c r="BV42" i="1"/>
  <c r="BW42" i="1"/>
  <c r="BX42" i="1"/>
  <c r="BY42" i="1"/>
  <c r="BZ42" i="1"/>
  <c r="CA42" i="1"/>
  <c r="CB42" i="1"/>
  <c r="BV43" i="1"/>
  <c r="BW43" i="1"/>
  <c r="BX43" i="1"/>
  <c r="BY43" i="1"/>
  <c r="BZ43" i="1"/>
  <c r="CA43" i="1"/>
  <c r="CB43" i="1"/>
  <c r="BW44" i="1"/>
  <c r="BX44" i="1"/>
  <c r="BY44" i="1"/>
  <c r="BZ44" i="1"/>
  <c r="CA44" i="1"/>
  <c r="CB44" i="1"/>
  <c r="BX45" i="1"/>
  <c r="BY45" i="1"/>
  <c r="BZ45" i="1"/>
  <c r="CA45" i="1"/>
  <c r="CB45" i="1"/>
  <c r="BY46" i="1"/>
  <c r="BZ46" i="1"/>
  <c r="CA46" i="1"/>
  <c r="CB46" i="1"/>
  <c r="BZ47" i="1"/>
  <c r="CA47" i="1"/>
  <c r="CB47" i="1"/>
  <c r="CA48" i="1"/>
  <c r="CB48" i="1"/>
  <c r="CB49" i="1"/>
  <c r="BH29" i="1"/>
  <c r="I44" i="1"/>
  <c r="BH44" i="1" s="1"/>
  <c r="I49" i="1"/>
  <c r="BH49" i="1" s="1"/>
  <c r="I48" i="1"/>
  <c r="BH48" i="1" s="1"/>
  <c r="I47" i="1"/>
  <c r="BH47" i="1" s="1"/>
  <c r="I46" i="1"/>
  <c r="BH46" i="1" s="1"/>
  <c r="I45" i="1"/>
  <c r="BH45" i="1" s="1"/>
  <c r="I43" i="1"/>
  <c r="BH43" i="1" s="1"/>
  <c r="I42" i="1"/>
  <c r="BH42" i="1" s="1"/>
  <c r="I41" i="1"/>
  <c r="BH41" i="1" s="1"/>
  <c r="I40" i="1"/>
  <c r="BH40" i="1" s="1"/>
  <c r="I39" i="1"/>
  <c r="BH39" i="1" s="1"/>
  <c r="I38" i="1"/>
  <c r="BH38" i="1" s="1"/>
  <c r="I37" i="1"/>
  <c r="BH37" i="1" s="1"/>
  <c r="I36" i="1"/>
  <c r="BH36" i="1" s="1"/>
  <c r="I35" i="1"/>
  <c r="BH35" i="1" s="1"/>
  <c r="I34" i="1"/>
  <c r="BH34" i="1" s="1"/>
  <c r="I33" i="1"/>
  <c r="BH33" i="1" s="1"/>
  <c r="I32" i="1"/>
  <c r="BH32" i="1" s="1"/>
  <c r="I31" i="1"/>
  <c r="BH31" i="1" s="1"/>
  <c r="I30" i="1"/>
  <c r="BH30" i="1" s="1"/>
  <c r="AY51" i="1"/>
  <c r="AY77" i="1"/>
  <c r="AJ50" i="1"/>
  <c r="AI50" i="1"/>
  <c r="AH50" i="1"/>
  <c r="AG50" i="1"/>
  <c r="AJ76" i="1" l="1"/>
  <c r="AK76" i="1"/>
  <c r="AK50" i="1"/>
  <c r="Q59" i="1"/>
  <c r="AR79" i="1"/>
  <c r="AS79" i="1"/>
  <c r="AT79" i="1"/>
  <c r="AU79" i="1"/>
  <c r="AV79" i="1"/>
  <c r="AW79" i="1"/>
  <c r="AX79" i="1"/>
  <c r="AY79" i="1"/>
  <c r="AZ79" i="1"/>
  <c r="BA79" i="1"/>
  <c r="AR77" i="1"/>
  <c r="AS77" i="1"/>
  <c r="AT77" i="1"/>
  <c r="AU77" i="1"/>
  <c r="AV77" i="1"/>
  <c r="AW77" i="1"/>
  <c r="AX77" i="1"/>
  <c r="AZ77" i="1"/>
  <c r="BA77" i="1"/>
  <c r="AR51" i="1"/>
  <c r="AS51" i="1"/>
  <c r="AT51" i="1"/>
  <c r="AU51" i="1"/>
  <c r="AV51" i="1"/>
  <c r="AW51" i="1"/>
  <c r="AX51" i="1"/>
  <c r="AZ51" i="1"/>
  <c r="BA51" i="1"/>
  <c r="AI76" i="1"/>
  <c r="AG76" i="1"/>
  <c r="BA50" i="1"/>
  <c r="AZ50" i="1"/>
  <c r="AY50" i="1"/>
  <c r="AX50" i="1"/>
  <c r="AW50" i="1"/>
  <c r="AV50" i="1"/>
  <c r="AU50" i="1"/>
  <c r="AT50" i="1"/>
  <c r="AS50" i="1"/>
  <c r="AR50" i="1"/>
  <c r="AQ50" i="1"/>
  <c r="AP50" i="1"/>
  <c r="AO50" i="1"/>
  <c r="AN50" i="1"/>
  <c r="AM50" i="1"/>
  <c r="AL50" i="1"/>
  <c r="N35" i="1"/>
  <c r="BM35" i="1" s="1"/>
  <c r="N36" i="1"/>
  <c r="BM36" i="1" s="1"/>
  <c r="O36" i="1"/>
  <c r="BN36" i="1" s="1"/>
  <c r="N37" i="1"/>
  <c r="BM37" i="1" s="1"/>
  <c r="O37" i="1"/>
  <c r="BN37" i="1" s="1"/>
  <c r="P37" i="1"/>
  <c r="BO37" i="1" s="1"/>
  <c r="N38" i="1"/>
  <c r="BM38" i="1" s="1"/>
  <c r="O38" i="1"/>
  <c r="BN38" i="1" s="1"/>
  <c r="P38" i="1"/>
  <c r="BO38" i="1" s="1"/>
  <c r="Q38" i="1"/>
  <c r="BP38" i="1" s="1"/>
  <c r="N39" i="1"/>
  <c r="BM39" i="1" s="1"/>
  <c r="O39" i="1"/>
  <c r="BN39" i="1" s="1"/>
  <c r="P39" i="1"/>
  <c r="BO39" i="1" s="1"/>
  <c r="Q39" i="1"/>
  <c r="BP39" i="1" s="1"/>
  <c r="R39" i="1"/>
  <c r="BQ39" i="1" s="1"/>
  <c r="N40" i="1"/>
  <c r="BM40" i="1" s="1"/>
  <c r="O40" i="1"/>
  <c r="BN40" i="1" s="1"/>
  <c r="P40" i="1"/>
  <c r="BO40" i="1" s="1"/>
  <c r="Q40" i="1"/>
  <c r="BP40" i="1" s="1"/>
  <c r="R40" i="1"/>
  <c r="BQ40" i="1" s="1"/>
  <c r="S40" i="1"/>
  <c r="BR40" i="1" s="1"/>
  <c r="N41" i="1"/>
  <c r="BM41" i="1" s="1"/>
  <c r="O41" i="1"/>
  <c r="BN41" i="1" s="1"/>
  <c r="P41" i="1"/>
  <c r="BO41" i="1" s="1"/>
  <c r="Q41" i="1"/>
  <c r="BP41" i="1" s="1"/>
  <c r="R41" i="1"/>
  <c r="BQ41" i="1" s="1"/>
  <c r="S41" i="1"/>
  <c r="BR41" i="1" s="1"/>
  <c r="T41" i="1"/>
  <c r="BS41" i="1" s="1"/>
  <c r="N42" i="1"/>
  <c r="BM42" i="1" s="1"/>
  <c r="O42" i="1"/>
  <c r="BN42" i="1" s="1"/>
  <c r="P42" i="1"/>
  <c r="BO42" i="1" s="1"/>
  <c r="Q42" i="1"/>
  <c r="BP42" i="1" s="1"/>
  <c r="R42" i="1"/>
  <c r="BQ42" i="1" s="1"/>
  <c r="S42" i="1"/>
  <c r="BR42" i="1" s="1"/>
  <c r="T42" i="1"/>
  <c r="BS42" i="1" s="1"/>
  <c r="U42" i="1"/>
  <c r="BT42" i="1" s="1"/>
  <c r="N43" i="1"/>
  <c r="BM43" i="1" s="1"/>
  <c r="O43" i="1"/>
  <c r="BN43" i="1" s="1"/>
  <c r="P43" i="1"/>
  <c r="BO43" i="1" s="1"/>
  <c r="Q43" i="1"/>
  <c r="BP43" i="1" s="1"/>
  <c r="R43" i="1"/>
  <c r="BQ43" i="1" s="1"/>
  <c r="S43" i="1"/>
  <c r="BR43" i="1" s="1"/>
  <c r="T43" i="1"/>
  <c r="BS43" i="1" s="1"/>
  <c r="U43" i="1"/>
  <c r="BT43" i="1" s="1"/>
  <c r="V43" i="1"/>
  <c r="BU43" i="1" s="1"/>
  <c r="N44" i="1"/>
  <c r="BM44" i="1" s="1"/>
  <c r="O44" i="1"/>
  <c r="BN44" i="1" s="1"/>
  <c r="P44" i="1"/>
  <c r="BO44" i="1" s="1"/>
  <c r="Q44" i="1"/>
  <c r="BP44" i="1" s="1"/>
  <c r="R44" i="1"/>
  <c r="BQ44" i="1" s="1"/>
  <c r="S44" i="1"/>
  <c r="BR44" i="1" s="1"/>
  <c r="T44" i="1"/>
  <c r="BS44" i="1" s="1"/>
  <c r="U44" i="1"/>
  <c r="BT44" i="1" s="1"/>
  <c r="V44" i="1"/>
  <c r="BU44" i="1" s="1"/>
  <c r="W44" i="1"/>
  <c r="BV44" i="1" s="1"/>
  <c r="N45" i="1"/>
  <c r="BM45" i="1" s="1"/>
  <c r="O45" i="1"/>
  <c r="BN45" i="1" s="1"/>
  <c r="P45" i="1"/>
  <c r="BO45" i="1" s="1"/>
  <c r="Q45" i="1"/>
  <c r="BP45" i="1" s="1"/>
  <c r="R45" i="1"/>
  <c r="BQ45" i="1" s="1"/>
  <c r="S45" i="1"/>
  <c r="BR45" i="1" s="1"/>
  <c r="T45" i="1"/>
  <c r="BS45" i="1" s="1"/>
  <c r="U45" i="1"/>
  <c r="BT45" i="1" s="1"/>
  <c r="V45" i="1"/>
  <c r="BU45" i="1" s="1"/>
  <c r="W45" i="1"/>
  <c r="BV45" i="1" s="1"/>
  <c r="X45" i="1"/>
  <c r="BW45" i="1" s="1"/>
  <c r="N46" i="1"/>
  <c r="BM46" i="1" s="1"/>
  <c r="O46" i="1"/>
  <c r="BN46" i="1" s="1"/>
  <c r="P46" i="1"/>
  <c r="BO46" i="1" s="1"/>
  <c r="Q46" i="1"/>
  <c r="BP46" i="1" s="1"/>
  <c r="R46" i="1"/>
  <c r="BQ46" i="1" s="1"/>
  <c r="S46" i="1"/>
  <c r="BR46" i="1" s="1"/>
  <c r="T46" i="1"/>
  <c r="BS46" i="1" s="1"/>
  <c r="U46" i="1"/>
  <c r="BT46" i="1" s="1"/>
  <c r="V46" i="1"/>
  <c r="BU46" i="1" s="1"/>
  <c r="W46" i="1"/>
  <c r="BV46" i="1" s="1"/>
  <c r="X46" i="1"/>
  <c r="BW46" i="1" s="1"/>
  <c r="Y46" i="1"/>
  <c r="BX46" i="1" s="1"/>
  <c r="N47" i="1"/>
  <c r="BM47" i="1" s="1"/>
  <c r="O47" i="1"/>
  <c r="BN47" i="1" s="1"/>
  <c r="P47" i="1"/>
  <c r="BO47" i="1" s="1"/>
  <c r="Q47" i="1"/>
  <c r="BP47" i="1" s="1"/>
  <c r="R47" i="1"/>
  <c r="BQ47" i="1" s="1"/>
  <c r="S47" i="1"/>
  <c r="BR47" i="1" s="1"/>
  <c r="T47" i="1"/>
  <c r="BS47" i="1" s="1"/>
  <c r="U47" i="1"/>
  <c r="BT47" i="1" s="1"/>
  <c r="V47" i="1"/>
  <c r="BU47" i="1" s="1"/>
  <c r="W47" i="1"/>
  <c r="BV47" i="1" s="1"/>
  <c r="X47" i="1"/>
  <c r="BW47" i="1" s="1"/>
  <c r="Y47" i="1"/>
  <c r="BX47" i="1" s="1"/>
  <c r="Z47" i="1"/>
  <c r="BY47" i="1" s="1"/>
  <c r="N48" i="1"/>
  <c r="BM48" i="1" s="1"/>
  <c r="O48" i="1"/>
  <c r="BN48" i="1" s="1"/>
  <c r="P48" i="1"/>
  <c r="BO48" i="1" s="1"/>
  <c r="Q48" i="1"/>
  <c r="BP48" i="1" s="1"/>
  <c r="R48" i="1"/>
  <c r="BQ48" i="1" s="1"/>
  <c r="S48" i="1"/>
  <c r="BR48" i="1" s="1"/>
  <c r="T48" i="1"/>
  <c r="BS48" i="1" s="1"/>
  <c r="U48" i="1"/>
  <c r="BT48" i="1" s="1"/>
  <c r="V48" i="1"/>
  <c r="BU48" i="1" s="1"/>
  <c r="W48" i="1"/>
  <c r="BV48" i="1" s="1"/>
  <c r="X48" i="1"/>
  <c r="BW48" i="1" s="1"/>
  <c r="Y48" i="1"/>
  <c r="BX48" i="1" s="1"/>
  <c r="Z48" i="1"/>
  <c r="BY48" i="1" s="1"/>
  <c r="AA48" i="1"/>
  <c r="BZ48" i="1" s="1"/>
  <c r="N49" i="1"/>
  <c r="BM49" i="1" s="1"/>
  <c r="O49" i="1"/>
  <c r="BN49" i="1" s="1"/>
  <c r="P49" i="1"/>
  <c r="BO49" i="1" s="1"/>
  <c r="Q49" i="1"/>
  <c r="BP49" i="1" s="1"/>
  <c r="R49" i="1"/>
  <c r="BQ49" i="1" s="1"/>
  <c r="S49" i="1"/>
  <c r="BR49" i="1" s="1"/>
  <c r="T49" i="1"/>
  <c r="BS49" i="1" s="1"/>
  <c r="U49" i="1"/>
  <c r="BT49" i="1" s="1"/>
  <c r="V49" i="1"/>
  <c r="BU49" i="1" s="1"/>
  <c r="W49" i="1"/>
  <c r="BV49" i="1" s="1"/>
  <c r="X49" i="1"/>
  <c r="BW49" i="1" s="1"/>
  <c r="Y49" i="1"/>
  <c r="BX49" i="1" s="1"/>
  <c r="Z49" i="1"/>
  <c r="BY49" i="1" s="1"/>
  <c r="AA49" i="1"/>
  <c r="BZ49" i="1" s="1"/>
  <c r="AB49" i="1"/>
  <c r="CA49" i="1" s="1"/>
  <c r="M34" i="1"/>
  <c r="BL34" i="1" s="1"/>
  <c r="M35" i="1"/>
  <c r="BL35" i="1" s="1"/>
  <c r="M36" i="1"/>
  <c r="BL36" i="1" s="1"/>
  <c r="M37" i="1"/>
  <c r="BL37" i="1" s="1"/>
  <c r="M38" i="1"/>
  <c r="BL38" i="1" s="1"/>
  <c r="M39" i="1"/>
  <c r="BL39" i="1" s="1"/>
  <c r="M40" i="1"/>
  <c r="BL40" i="1" s="1"/>
  <c r="M41" i="1"/>
  <c r="BL41" i="1" s="1"/>
  <c r="M42" i="1"/>
  <c r="BL42" i="1" s="1"/>
  <c r="M43" i="1"/>
  <c r="BL43" i="1" s="1"/>
  <c r="M44" i="1"/>
  <c r="BL44" i="1" s="1"/>
  <c r="M45" i="1"/>
  <c r="BL45" i="1" s="1"/>
  <c r="M46" i="1"/>
  <c r="BL46" i="1" s="1"/>
  <c r="M47" i="1"/>
  <c r="BL47" i="1" s="1"/>
  <c r="M48" i="1"/>
  <c r="BL48" i="1" s="1"/>
  <c r="M49" i="1"/>
  <c r="BL49" i="1" s="1"/>
  <c r="L33" i="1"/>
  <c r="BK33" i="1" s="1"/>
  <c r="L34" i="1"/>
  <c r="BK34" i="1" s="1"/>
  <c r="L35" i="1"/>
  <c r="BK35" i="1" s="1"/>
  <c r="L36" i="1"/>
  <c r="BK36" i="1" s="1"/>
  <c r="L37" i="1"/>
  <c r="BK37" i="1" s="1"/>
  <c r="L38" i="1"/>
  <c r="BK38" i="1" s="1"/>
  <c r="L39" i="1"/>
  <c r="BK39" i="1" s="1"/>
  <c r="L40" i="1"/>
  <c r="BK40" i="1" s="1"/>
  <c r="L41" i="1"/>
  <c r="BK41" i="1" s="1"/>
  <c r="L42" i="1"/>
  <c r="BK42" i="1" s="1"/>
  <c r="L43" i="1"/>
  <c r="BK43" i="1" s="1"/>
  <c r="L44" i="1"/>
  <c r="BK44" i="1" s="1"/>
  <c r="L45" i="1"/>
  <c r="BK45" i="1" s="1"/>
  <c r="L46" i="1"/>
  <c r="BK46" i="1" s="1"/>
  <c r="L47" i="1"/>
  <c r="BK47" i="1" s="1"/>
  <c r="L48" i="1"/>
  <c r="BK48" i="1" s="1"/>
  <c r="L49" i="1"/>
  <c r="BK49" i="1" s="1"/>
  <c r="K32" i="1"/>
  <c r="BJ32" i="1" s="1"/>
  <c r="K33" i="1"/>
  <c r="BJ33" i="1" s="1"/>
  <c r="K34" i="1"/>
  <c r="BJ34" i="1" s="1"/>
  <c r="K35" i="1"/>
  <c r="BJ35" i="1" s="1"/>
  <c r="K36" i="1"/>
  <c r="BJ36" i="1" s="1"/>
  <c r="K37" i="1"/>
  <c r="BJ37" i="1" s="1"/>
  <c r="K38" i="1"/>
  <c r="BJ38" i="1" s="1"/>
  <c r="K39" i="1"/>
  <c r="BJ39" i="1" s="1"/>
  <c r="K40" i="1"/>
  <c r="BJ40" i="1" s="1"/>
  <c r="K41" i="1"/>
  <c r="BJ41" i="1" s="1"/>
  <c r="K42" i="1"/>
  <c r="BJ42" i="1" s="1"/>
  <c r="K43" i="1"/>
  <c r="BJ43" i="1" s="1"/>
  <c r="K44" i="1"/>
  <c r="BJ44" i="1" s="1"/>
  <c r="K45" i="1"/>
  <c r="BJ45" i="1" s="1"/>
  <c r="K46" i="1"/>
  <c r="BJ46" i="1" s="1"/>
  <c r="K47" i="1"/>
  <c r="BJ47" i="1" s="1"/>
  <c r="K48" i="1"/>
  <c r="BJ48" i="1" s="1"/>
  <c r="K49" i="1"/>
  <c r="BJ49" i="1" s="1"/>
  <c r="J31" i="1"/>
  <c r="J32" i="1"/>
  <c r="BI32" i="1" s="1"/>
  <c r="J33" i="1"/>
  <c r="BI33" i="1" s="1"/>
  <c r="J34" i="1"/>
  <c r="BI34" i="1" s="1"/>
  <c r="J35" i="1"/>
  <c r="BI35" i="1" s="1"/>
  <c r="J36" i="1"/>
  <c r="BI36" i="1" s="1"/>
  <c r="J37" i="1"/>
  <c r="BI37" i="1" s="1"/>
  <c r="J38" i="1"/>
  <c r="BI38" i="1" s="1"/>
  <c r="J39" i="1"/>
  <c r="BI39" i="1" s="1"/>
  <c r="J40" i="1"/>
  <c r="BI40" i="1" s="1"/>
  <c r="J41" i="1"/>
  <c r="BI41" i="1" s="1"/>
  <c r="J42" i="1"/>
  <c r="BI42" i="1" s="1"/>
  <c r="J43" i="1"/>
  <c r="BI43" i="1" s="1"/>
  <c r="J44" i="1"/>
  <c r="BI44" i="1" s="1"/>
  <c r="J45" i="1"/>
  <c r="BI45" i="1" s="1"/>
  <c r="J46" i="1"/>
  <c r="BI46" i="1" s="1"/>
  <c r="J47" i="1"/>
  <c r="BI47" i="1" s="1"/>
  <c r="J48" i="1"/>
  <c r="BI48" i="1" s="1"/>
  <c r="J49" i="1"/>
  <c r="BI49" i="1" s="1"/>
  <c r="BI31" i="1" l="1"/>
  <c r="K59" i="1"/>
  <c r="AQ76" i="1"/>
  <c r="AQ79" i="1"/>
  <c r="Q60" i="1" l="1"/>
  <c r="AY76" i="1" l="1"/>
  <c r="K63" i="1" l="1"/>
  <c r="AL76" i="1" l="1"/>
  <c r="AM76" i="1"/>
  <c r="AN76" i="1" l="1"/>
  <c r="AO76" i="1" l="1"/>
  <c r="AP76" i="1" l="1"/>
  <c r="AR76" i="1" l="1"/>
  <c r="AS76" i="1" l="1"/>
  <c r="AT76" i="1" l="1"/>
  <c r="AU76" i="1" l="1"/>
  <c r="AV76" i="1" l="1"/>
  <c r="AW76" i="1" l="1"/>
  <c r="AX76" i="1" l="1"/>
  <c r="AZ76" i="1" l="1"/>
  <c r="BA76" i="1" l="1"/>
  <c r="K60" i="1"/>
  <c r="K62" i="1" s="1"/>
</calcChain>
</file>

<file path=xl/sharedStrings.xml><?xml version="1.0" encoding="utf-8"?>
<sst xmlns="http://schemas.openxmlformats.org/spreadsheetml/2006/main" count="223" uniqueCount="125">
  <si>
    <t>Eleven of the farms are small and need a collection only every other day.</t>
  </si>
  <si>
    <t>The other nine farms need a collection every day.</t>
  </si>
  <si>
    <t>1 (Depot)</t>
  </si>
  <si>
    <t>Every day</t>
  </si>
  <si>
    <t>Every other day</t>
  </si>
  <si>
    <t>Farm</t>
  </si>
  <si>
    <t>East</t>
  </si>
  <si>
    <t>North</t>
  </si>
  <si>
    <t>Collection Frequency</t>
  </si>
  <si>
    <t>Collection requirement</t>
  </si>
  <si>
    <t>(1000 l)</t>
  </si>
  <si>
    <t>every other day</t>
  </si>
  <si>
    <t>every day</t>
  </si>
  <si>
    <t>&lt;=</t>
  </si>
  <si>
    <t>Sub tour Elimination</t>
  </si>
  <si>
    <t>Day1</t>
  </si>
  <si>
    <t>Day2</t>
  </si>
  <si>
    <t>Position in miles</t>
  </si>
  <si>
    <t>Farm visited or not</t>
  </si>
  <si>
    <t>Final Tours</t>
  </si>
  <si>
    <t>Total connected paths</t>
  </si>
  <si>
    <t>The connected paths should be</t>
  </si>
  <si>
    <t>Requirements:</t>
  </si>
  <si>
    <t>The company has one tanker lorry with a capacity for carrying 80000 L of milk.</t>
  </si>
  <si>
    <t>Collecting milk from 20 farms</t>
  </si>
  <si>
    <t>Given:</t>
  </si>
  <si>
    <t>Max capacity of lorry per day</t>
  </si>
  <si>
    <t>Distance matrix- Calculated using Euclidean distance between the farm1(x1,y1) to farm2(x2,y2)=SQRT((y2-y1)^2+(x2-x1)^2)</t>
  </si>
  <si>
    <t>Collection Requirement (1000 L)</t>
  </si>
  <si>
    <t>Farms 11 to 21 visited or not and how many times (Sum of Yik)=</t>
  </si>
  <si>
    <t>Farm 2</t>
  </si>
  <si>
    <t>Farm 3</t>
  </si>
  <si>
    <t>Farm 4</t>
  </si>
  <si>
    <t>Farm 5</t>
  </si>
  <si>
    <t>Farm 6</t>
  </si>
  <si>
    <t>Farm 7</t>
  </si>
  <si>
    <t>Farm 8</t>
  </si>
  <si>
    <t>Farm 9</t>
  </si>
  <si>
    <t>Farm 10</t>
  </si>
  <si>
    <t>Farm 11</t>
  </si>
  <si>
    <t>Farm 12</t>
  </si>
  <si>
    <t>Farm 13</t>
  </si>
  <si>
    <t>Farm 14</t>
  </si>
  <si>
    <t>Farm 15</t>
  </si>
  <si>
    <t>Farm 16</t>
  </si>
  <si>
    <t>Farm 17</t>
  </si>
  <si>
    <t>Farm 18</t>
  </si>
  <si>
    <t>Farm 19</t>
  </si>
  <si>
    <t>Farm 20</t>
  </si>
  <si>
    <t>Farm 21</t>
  </si>
  <si>
    <t>Analysis:</t>
  </si>
  <si>
    <r>
      <t xml:space="preserve">4. The total optimum distance traveled by lorry will be around </t>
    </r>
    <r>
      <rPr>
        <b/>
        <sz val="11"/>
        <color theme="1"/>
        <rFont val="Calibri"/>
        <family val="2"/>
        <scheme val="minor"/>
      </rPr>
      <t>1230.56</t>
    </r>
    <r>
      <rPr>
        <sz val="11"/>
        <color theme="1"/>
        <rFont val="Calibri"/>
        <family val="2"/>
        <scheme val="minor"/>
      </rPr>
      <t xml:space="preserve"> miles.</t>
    </r>
  </si>
  <si>
    <t>Steps:</t>
  </si>
  <si>
    <t>2. Give a higher value to the upper triangular part i.e. to d_i_j where i&lt;=j.</t>
  </si>
  <si>
    <t xml:space="preserve">     This is to restrain the solver to take any values in upper triangular decision variables.</t>
  </si>
  <si>
    <t>1. Create a distance matrix Dij of I rows and j columns with d_i_j as distance between farm I and farm j.</t>
  </si>
  <si>
    <t>1,8,9,10,1</t>
  </si>
  <si>
    <t>2,5,18,2</t>
  </si>
  <si>
    <t>3,16,13,4,19,3</t>
  </si>
  <si>
    <t>6,7,20,6</t>
  </si>
  <si>
    <t>Day</t>
  </si>
  <si>
    <t>1,2,17,6,7,10,1</t>
  </si>
  <si>
    <t>3,5,14,16,13,4,15,3</t>
  </si>
  <si>
    <t>9,8,21,9</t>
  </si>
  <si>
    <t>1,8,21,9,11,7,20,6,10,1</t>
  </si>
  <si>
    <t>1-2-5-3-15-4-12-8-21-9-11--7-20-6-10-1</t>
  </si>
  <si>
    <t>1-10-6-7-9-8-13-4-16-19-3-14-5-18-2-17-1</t>
  </si>
  <si>
    <t>4. Also consider decision variables for whether the farms 11 to 21 are visited or not on that day. (Total = 11+11 =22)</t>
  </si>
  <si>
    <t>3. Consider binary decision variables x_i_j  for connectivity in i and j for day1 and day 2path separately.</t>
  </si>
  <si>
    <t>capacity limit of lorry per day.</t>
  </si>
  <si>
    <t>visiting some farms only every other day.</t>
  </si>
  <si>
    <t>need to visit the ‘every day’ farms on each tour.</t>
  </si>
  <si>
    <t>need to visit the ‘every other day’ farms on the chosen day.</t>
  </si>
  <si>
    <t>5. Add constraints for:</t>
  </si>
  <si>
    <t>a)</t>
  </si>
  <si>
    <t>b)</t>
  </si>
  <si>
    <t>c)</t>
  </si>
  <si>
    <t>d)</t>
  </si>
  <si>
    <t>6. In order to prevent unnecessarily (and computationally more costly) symmetric alternative solutions (switching days of visiting farms), it is convenient to set y11,1 to 1, forcing farm 11 to be visited on the first day.</t>
  </si>
  <si>
    <t>Decision variables</t>
  </si>
  <si>
    <t>Farms 11 to 21 should be visited every other day</t>
  </si>
  <si>
    <t>Constraints</t>
  </si>
  <si>
    <t>Objective function</t>
  </si>
  <si>
    <t>Milk collection</t>
  </si>
  <si>
    <t>On first day</t>
  </si>
  <si>
    <t>On second day</t>
  </si>
  <si>
    <t>Distance travelled</t>
  </si>
  <si>
    <t xml:space="preserve">Total minimum optimum distance to travel </t>
  </si>
  <si>
    <r>
      <t xml:space="preserve">(without rounded off distance) </t>
    </r>
    <r>
      <rPr>
        <sz val="11"/>
        <color theme="4" tint="-0.249977111117893"/>
        <rFont val="Calibri"/>
        <family val="2"/>
        <scheme val="minor"/>
      </rPr>
      <t>D1</t>
    </r>
    <r>
      <rPr>
        <sz val="11"/>
        <color theme="1"/>
        <rFont val="Calibri"/>
        <family val="2"/>
        <scheme val="minor"/>
      </rPr>
      <t xml:space="preserve"> table</t>
    </r>
  </si>
  <si>
    <r>
      <t xml:space="preserve">(with rounded off distance) </t>
    </r>
    <r>
      <rPr>
        <sz val="11"/>
        <color theme="4" tint="-0.249977111117893"/>
        <rFont val="Calibri"/>
        <family val="2"/>
        <scheme val="minor"/>
      </rPr>
      <t>D2</t>
    </r>
    <r>
      <rPr>
        <sz val="11"/>
        <color theme="1"/>
        <rFont val="Calibri"/>
        <family val="2"/>
        <scheme val="minor"/>
      </rPr>
      <t xml:space="preserve"> table</t>
    </r>
  </si>
  <si>
    <t>No. of edges</t>
  </si>
  <si>
    <t>Max. edges</t>
  </si>
  <si>
    <t>Level of subtour elimination</t>
  </si>
  <si>
    <t>Sub tour</t>
  </si>
  <si>
    <r>
      <t xml:space="preserve">1. The optimal route for the day1 is </t>
    </r>
    <r>
      <rPr>
        <b/>
        <sz val="11"/>
        <color theme="1"/>
        <rFont val="Calibri"/>
        <family val="2"/>
        <scheme val="minor"/>
      </rPr>
      <t>1(Depot)-2-5-3-15-4-12-8-21-9-11--7-20-6-10-1(Depot)</t>
    </r>
  </si>
  <si>
    <r>
      <t xml:space="preserve">2. The optimal route for the day2 is </t>
    </r>
    <r>
      <rPr>
        <b/>
        <sz val="11"/>
        <color theme="1"/>
        <rFont val="Calibri"/>
        <family val="2"/>
        <scheme val="minor"/>
      </rPr>
      <t>1(Depot)-10-6-7-9-8-13-4-16-19-3-14-5-18-2-17-1(Depot)</t>
    </r>
  </si>
  <si>
    <r>
      <t xml:space="preserve">3. With these optimal routes for day1 and day2, the lorry has to travel around </t>
    </r>
    <r>
      <rPr>
        <b/>
        <sz val="11"/>
        <color theme="1"/>
        <rFont val="Calibri"/>
        <family val="2"/>
        <scheme val="minor"/>
      </rPr>
      <t>605.526</t>
    </r>
    <r>
      <rPr>
        <sz val="11"/>
        <color theme="1"/>
        <rFont val="Calibri"/>
        <family val="2"/>
        <scheme val="minor"/>
      </rPr>
      <t xml:space="preserve"> miles on day1 and </t>
    </r>
    <r>
      <rPr>
        <b/>
        <sz val="11"/>
        <color theme="1"/>
        <rFont val="Calibri"/>
        <family val="2"/>
        <scheme val="minor"/>
      </rPr>
      <t>625.0364</t>
    </r>
    <r>
      <rPr>
        <sz val="11"/>
        <color theme="1"/>
        <rFont val="Calibri"/>
        <family val="2"/>
        <scheme val="minor"/>
      </rPr>
      <t xml:space="preserve"> for day2. </t>
    </r>
  </si>
  <si>
    <r>
      <t xml:space="preserve">5. The milk collection on the first day is </t>
    </r>
    <r>
      <rPr>
        <b/>
        <sz val="11"/>
        <color theme="1"/>
        <rFont val="Calibri"/>
        <family val="2"/>
        <scheme val="minor"/>
      </rPr>
      <t>71000L</t>
    </r>
    <r>
      <rPr>
        <sz val="11"/>
        <color theme="1"/>
        <rFont val="Calibri"/>
        <family val="2"/>
        <scheme val="minor"/>
      </rPr>
      <t xml:space="preserve"> and on the second day it is </t>
    </r>
    <r>
      <rPr>
        <b/>
        <sz val="11"/>
        <color theme="1"/>
        <rFont val="Calibri"/>
        <family val="2"/>
        <scheme val="minor"/>
      </rPr>
      <t>76000L</t>
    </r>
    <r>
      <rPr>
        <sz val="11"/>
        <color theme="1"/>
        <rFont val="Calibri"/>
        <family val="2"/>
        <scheme val="minor"/>
      </rPr>
      <t>.</t>
    </r>
  </si>
  <si>
    <r>
      <t xml:space="preserve">This is an extended </t>
    </r>
    <r>
      <rPr>
        <b/>
        <sz val="11"/>
        <color theme="1"/>
        <rFont val="Calibri"/>
        <family val="2"/>
        <scheme val="minor"/>
      </rPr>
      <t>Travelling Salesman Problem</t>
    </r>
    <r>
      <rPr>
        <sz val="11"/>
        <color theme="1"/>
        <rFont val="Calibri"/>
        <family val="2"/>
        <scheme val="minor"/>
      </rPr>
      <t xml:space="preserve"> with Binary decision variables.</t>
    </r>
  </si>
  <si>
    <t>1-2-18-5-14-3-15-4-12-8-9-11-7-6-10-1</t>
  </si>
  <si>
    <t>1-17-2-5-3-19-16-4-13-8-21-9-7-20-6-10-1</t>
  </si>
  <si>
    <t>LP Solve Results</t>
  </si>
  <si>
    <t>Open solver Results</t>
  </si>
  <si>
    <t>Linking Constraints :</t>
  </si>
  <si>
    <t>Rounded off Distance matrix- Calculated using Euclidean distance between the farm1(x1,y1) to farm2(x2,y2)=SQRT((y2-y1)^2+(x2-x1)^2)</t>
  </si>
  <si>
    <t>Book Results</t>
  </si>
  <si>
    <t>Book Result</t>
  </si>
  <si>
    <t>For 1230.56 miles</t>
  </si>
  <si>
    <t>1-2-5-3-19-4-12-8-21-9-11-7-20-6-10-1</t>
  </si>
  <si>
    <t>1-10-6-7-9-8-13-4-15-3-16-14-5-18-2-17-1</t>
  </si>
  <si>
    <t>For 1229 miles</t>
  </si>
  <si>
    <t>Heuristic approach</t>
  </si>
  <si>
    <t>Distance covered</t>
  </si>
  <si>
    <t>1-17-2-18-5-3-19-4-8-21-9-11-7-20-6-10-1</t>
  </si>
  <si>
    <t>1-2-5-14-16-3-15-4-13-12-8-21-9-7-6-10-1</t>
  </si>
  <si>
    <t>y_11_1 =</t>
  </si>
  <si>
    <t>1230.56 miles</t>
  </si>
  <si>
    <t>1229 miles</t>
  </si>
  <si>
    <t>Using Rounded off distance matrix</t>
  </si>
  <si>
    <t>Total</t>
  </si>
  <si>
    <t>farms</t>
  </si>
  <si>
    <t>Collection req.</t>
  </si>
  <si>
    <t>Greedy Algorithm</t>
  </si>
  <si>
    <t>1) Connect all the 1 to 10 farms and then add the nearby farms taking capacity constraints into consideration.</t>
  </si>
  <si>
    <t>2) Connect the remaining farms with 1 to 10 for second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</si>
</sst>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4"/>
      <color theme="1"/>
      <name val="Calibri"/>
      <family val="2"/>
      <scheme val="minor"/>
    </font>
    <font>
      <sz val="12"/>
      <color theme="1"/>
      <name val="Calibri"/>
      <family val="2"/>
      <scheme val="minor"/>
    </font>
    <font>
      <b/>
      <sz val="12"/>
      <color theme="1"/>
      <name val="Calibri"/>
      <family val="2"/>
      <scheme val="minor"/>
    </font>
    <font>
      <sz val="8"/>
      <name val="Calibri"/>
      <family val="2"/>
      <scheme val="minor"/>
    </font>
    <font>
      <sz val="11"/>
      <color theme="4" tint="-0.249977111117893"/>
      <name val="Calibri"/>
      <family val="2"/>
      <scheme val="minor"/>
    </font>
    <font>
      <sz val="14"/>
      <color theme="1"/>
      <name val="Calibri"/>
      <family val="2"/>
      <scheme val="minor"/>
    </font>
  </fonts>
  <fills count="21">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7" tint="0.79998168889431442"/>
        <bgColor indexed="64"/>
      </patternFill>
    </fill>
    <fill>
      <patternFill patternType="solid">
        <fgColor rgb="FF00B0F0"/>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3D9F1"/>
        <bgColor indexed="64"/>
      </patternFill>
    </fill>
    <fill>
      <patternFill patternType="solid">
        <fgColor theme="0"/>
        <bgColor indexed="64"/>
      </patternFill>
    </fill>
    <fill>
      <patternFill patternType="solid">
        <fgColor rgb="FFFBE85B"/>
        <bgColor indexed="64"/>
      </patternFill>
    </fill>
    <fill>
      <patternFill patternType="solid">
        <fgColor rgb="FF57D3FF"/>
        <bgColor indexed="64"/>
      </patternFill>
    </fill>
    <fill>
      <patternFill patternType="solid">
        <fgColor rgb="FF91EA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FF9966"/>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rgb="FFFFC000"/>
        <bgColor indexed="64"/>
      </patternFill>
    </fill>
    <fill>
      <patternFill patternType="solid">
        <fgColor theme="5" tint="0.79998168889431442"/>
        <bgColor indexed="64"/>
      </patternFill>
    </fill>
  </fills>
  <borders count="6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thin">
        <color indexed="64"/>
      </bottom>
      <diagonal/>
    </border>
    <border>
      <left style="medium">
        <color indexed="64"/>
      </left>
      <right/>
      <top/>
      <bottom style="thin">
        <color indexed="64"/>
      </bottom>
      <diagonal/>
    </border>
    <border>
      <left/>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medium">
        <color indexed="64"/>
      </right>
      <top/>
      <bottom/>
      <diagonal/>
    </border>
  </borders>
  <cellStyleXfs count="1">
    <xf numFmtId="0" fontId="0" fillId="0" borderId="0"/>
  </cellStyleXfs>
  <cellXfs count="260">
    <xf numFmtId="0" fontId="0" fillId="0" borderId="0" xfId="0"/>
    <xf numFmtId="0" fontId="0" fillId="2" borderId="1" xfId="0" applyFill="1" applyBorder="1"/>
    <xf numFmtId="1" fontId="0" fillId="0" borderId="1" xfId="0" applyNumberFormat="1" applyBorder="1"/>
    <xf numFmtId="1" fontId="0" fillId="0" borderId="0" xfId="0" applyNumberFormat="1"/>
    <xf numFmtId="0" fontId="0" fillId="0" borderId="0" xfId="0" applyBorder="1"/>
    <xf numFmtId="1" fontId="0" fillId="0" borderId="0" xfId="0" applyNumberFormat="1" applyBorder="1"/>
    <xf numFmtId="0" fontId="0" fillId="0" borderId="0" xfId="0" applyFill="1" applyBorder="1"/>
    <xf numFmtId="1" fontId="0" fillId="0" borderId="0" xfId="0" applyNumberFormat="1" applyFill="1" applyBorder="1"/>
    <xf numFmtId="1" fontId="0" fillId="4" borderId="1" xfId="0" applyNumberFormat="1" applyFill="1" applyBorder="1"/>
    <xf numFmtId="2" fontId="0" fillId="4" borderId="1" xfId="0" applyNumberFormat="1" applyFill="1" applyBorder="1"/>
    <xf numFmtId="0" fontId="0" fillId="0" borderId="0" xfId="0" applyFill="1"/>
    <xf numFmtId="1" fontId="0" fillId="0" borderId="13" xfId="0" applyNumberFormat="1" applyFill="1" applyBorder="1"/>
    <xf numFmtId="1" fontId="0" fillId="2" borderId="13" xfId="0" applyNumberFormat="1" applyFill="1" applyBorder="1"/>
    <xf numFmtId="1" fontId="0" fillId="2" borderId="14" xfId="0" applyNumberFormat="1" applyFill="1" applyBorder="1"/>
    <xf numFmtId="0" fontId="0" fillId="0" borderId="16" xfId="0" applyBorder="1"/>
    <xf numFmtId="0" fontId="0" fillId="0" borderId="17" xfId="0" applyBorder="1"/>
    <xf numFmtId="0" fontId="0" fillId="2" borderId="22" xfId="0" applyFill="1" applyBorder="1"/>
    <xf numFmtId="0" fontId="0" fillId="0" borderId="18" xfId="0" applyBorder="1"/>
    <xf numFmtId="1" fontId="0" fillId="0" borderId="13" xfId="0" applyNumberFormat="1" applyBorder="1"/>
    <xf numFmtId="1" fontId="0" fillId="0" borderId="14" xfId="0" applyNumberFormat="1" applyBorder="1"/>
    <xf numFmtId="1" fontId="0" fillId="0" borderId="12" xfId="0" applyNumberFormat="1" applyBorder="1"/>
    <xf numFmtId="1" fontId="0" fillId="0" borderId="12" xfId="0" applyNumberFormat="1" applyFill="1" applyBorder="1"/>
    <xf numFmtId="0" fontId="1" fillId="0" borderId="16" xfId="0" applyFont="1" applyBorder="1"/>
    <xf numFmtId="0" fontId="1" fillId="0" borderId="19" xfId="0" applyFont="1" applyBorder="1"/>
    <xf numFmtId="0" fontId="1" fillId="0" borderId="21" xfId="0" applyFont="1" applyBorder="1"/>
    <xf numFmtId="0" fontId="1" fillId="0" borderId="17" xfId="0" applyFont="1" applyBorder="1"/>
    <xf numFmtId="0" fontId="1" fillId="3" borderId="17" xfId="0" applyFont="1" applyFill="1" applyBorder="1"/>
    <xf numFmtId="0" fontId="1" fillId="3" borderId="18" xfId="0" applyFont="1" applyFill="1" applyBorder="1"/>
    <xf numFmtId="0" fontId="0" fillId="0" borderId="25" xfId="0" applyBorder="1" applyAlignment="1">
      <alignment horizontal="center" vertical="center"/>
    </xf>
    <xf numFmtId="0" fontId="0" fillId="0" borderId="13" xfId="0" applyBorder="1" applyAlignment="1">
      <alignment horizontal="center" vertical="center"/>
    </xf>
    <xf numFmtId="2" fontId="0" fillId="4" borderId="22" xfId="0" applyNumberFormat="1" applyFill="1" applyBorder="1"/>
    <xf numFmtId="2" fontId="0" fillId="4" borderId="15" xfId="0" applyNumberFormat="1" applyFill="1" applyBorder="1"/>
    <xf numFmtId="0" fontId="0" fillId="0" borderId="39" xfId="0" applyBorder="1"/>
    <xf numFmtId="0" fontId="0" fillId="0" borderId="40" xfId="0" applyBorder="1"/>
    <xf numFmtId="0" fontId="0" fillId="0" borderId="41" xfId="0" applyBorder="1"/>
    <xf numFmtId="0" fontId="0" fillId="0" borderId="2" xfId="0" applyBorder="1"/>
    <xf numFmtId="2" fontId="0" fillId="4" borderId="34" xfId="0" applyNumberFormat="1" applyFill="1" applyBorder="1"/>
    <xf numFmtId="0" fontId="0" fillId="0" borderId="43" xfId="0" applyBorder="1"/>
    <xf numFmtId="0" fontId="0" fillId="0" borderId="44" xfId="0" applyBorder="1"/>
    <xf numFmtId="1" fontId="0" fillId="0" borderId="15" xfId="0" applyNumberFormat="1" applyBorder="1"/>
    <xf numFmtId="1" fontId="0" fillId="0" borderId="32" xfId="0" applyNumberFormat="1" applyBorder="1"/>
    <xf numFmtId="1" fontId="0" fillId="0" borderId="17" xfId="0" applyNumberFormat="1" applyBorder="1"/>
    <xf numFmtId="1" fontId="0" fillId="0" borderId="18" xfId="0" applyNumberFormat="1" applyBorder="1"/>
    <xf numFmtId="1" fontId="0" fillId="0" borderId="20" xfId="0" applyNumberFormat="1" applyBorder="1"/>
    <xf numFmtId="1" fontId="0" fillId="0" borderId="34" xfId="0" applyNumberFormat="1" applyBorder="1"/>
    <xf numFmtId="1" fontId="0" fillId="0" borderId="22" xfId="0" applyNumberFormat="1" applyBorder="1"/>
    <xf numFmtId="1" fontId="0" fillId="0" borderId="23" xfId="0" applyNumberFormat="1" applyBorder="1"/>
    <xf numFmtId="0" fontId="0" fillId="0" borderId="45" xfId="0" applyBorder="1"/>
    <xf numFmtId="1" fontId="0" fillId="4" borderId="15" xfId="0" applyNumberFormat="1" applyFill="1" applyBorder="1"/>
    <xf numFmtId="1" fontId="0" fillId="4" borderId="30" xfId="0" applyNumberFormat="1" applyFill="1" applyBorder="1"/>
    <xf numFmtId="1" fontId="0" fillId="4" borderId="11" xfId="0" applyNumberFormat="1" applyFill="1" applyBorder="1"/>
    <xf numFmtId="1" fontId="0" fillId="4" borderId="42" xfId="0" applyNumberFormat="1" applyFill="1" applyBorder="1"/>
    <xf numFmtId="1" fontId="0" fillId="4" borderId="20" xfId="0" applyNumberFormat="1" applyFill="1" applyBorder="1"/>
    <xf numFmtId="1" fontId="0" fillId="4" borderId="34" xfId="0" applyNumberFormat="1" applyFill="1" applyBorder="1"/>
    <xf numFmtId="1" fontId="0" fillId="4" borderId="22" xfId="0" applyNumberFormat="1" applyFill="1" applyBorder="1"/>
    <xf numFmtId="1" fontId="0" fillId="4" borderId="23" xfId="0" applyNumberFormat="1" applyFill="1" applyBorder="1"/>
    <xf numFmtId="1" fontId="1" fillId="0" borderId="38" xfId="0" applyNumberFormat="1" applyFont="1" applyBorder="1"/>
    <xf numFmtId="1" fontId="1" fillId="0" borderId="39" xfId="0" applyNumberFormat="1" applyFont="1" applyBorder="1"/>
    <xf numFmtId="1" fontId="1" fillId="0" borderId="40" xfId="0" applyNumberFormat="1" applyFont="1" applyBorder="1"/>
    <xf numFmtId="1" fontId="1" fillId="0" borderId="3" xfId="0" applyNumberFormat="1" applyFont="1" applyBorder="1"/>
    <xf numFmtId="1" fontId="1" fillId="0" borderId="12" xfId="0" applyNumberFormat="1" applyFont="1" applyBorder="1"/>
    <xf numFmtId="1" fontId="1" fillId="0" borderId="13" xfId="0" applyNumberFormat="1" applyFont="1" applyBorder="1"/>
    <xf numFmtId="1" fontId="1" fillId="3" borderId="13" xfId="0" applyNumberFormat="1" applyFont="1" applyFill="1" applyBorder="1"/>
    <xf numFmtId="0" fontId="0" fillId="8" borderId="1" xfId="0" applyFill="1" applyBorder="1"/>
    <xf numFmtId="0" fontId="0" fillId="8" borderId="20" xfId="0" applyFill="1" applyBorder="1"/>
    <xf numFmtId="0" fontId="0" fillId="8" borderId="23" xfId="0" applyFill="1" applyBorder="1"/>
    <xf numFmtId="0" fontId="0" fillId="0" borderId="32" xfId="0" applyBorder="1"/>
    <xf numFmtId="0" fontId="0" fillId="9" borderId="8" xfId="0" applyFill="1" applyBorder="1"/>
    <xf numFmtId="0" fontId="0" fillId="9" borderId="9" xfId="0" applyFill="1" applyBorder="1"/>
    <xf numFmtId="0" fontId="0" fillId="9" borderId="10" xfId="0" applyFill="1" applyBorder="1"/>
    <xf numFmtId="0" fontId="0" fillId="0" borderId="38" xfId="0" applyBorder="1" applyAlignment="1">
      <alignment horizontal="right"/>
    </xf>
    <xf numFmtId="0" fontId="0" fillId="0" borderId="17" xfId="0" applyBorder="1" applyAlignment="1">
      <alignment horizontal="right"/>
    </xf>
    <xf numFmtId="0" fontId="0" fillId="0" borderId="1" xfId="0" applyBorder="1" applyAlignment="1">
      <alignment horizontal="right"/>
    </xf>
    <xf numFmtId="0" fontId="0" fillId="0" borderId="22" xfId="0" applyBorder="1" applyAlignment="1">
      <alignment horizontal="right"/>
    </xf>
    <xf numFmtId="0" fontId="1" fillId="10" borderId="27" xfId="0" applyFont="1" applyFill="1" applyBorder="1"/>
    <xf numFmtId="0" fontId="0" fillId="10" borderId="28" xfId="0" applyFill="1" applyBorder="1"/>
    <xf numFmtId="0" fontId="0" fillId="10" borderId="29" xfId="0" applyFill="1" applyBorder="1"/>
    <xf numFmtId="1" fontId="0" fillId="0" borderId="30" xfId="0" applyNumberFormat="1" applyBorder="1"/>
    <xf numFmtId="1" fontId="0" fillId="0" borderId="11" xfId="0" applyNumberFormat="1" applyBorder="1"/>
    <xf numFmtId="0" fontId="0" fillId="0" borderId="11" xfId="0" applyBorder="1" applyAlignment="1">
      <alignment horizontal="right"/>
    </xf>
    <xf numFmtId="1" fontId="0" fillId="0" borderId="42" xfId="0" applyNumberFormat="1" applyBorder="1"/>
    <xf numFmtId="0" fontId="0" fillId="2" borderId="46" xfId="0" applyFill="1" applyBorder="1"/>
    <xf numFmtId="0" fontId="0" fillId="8" borderId="47" xfId="0" applyFill="1" applyBorder="1"/>
    <xf numFmtId="0" fontId="0" fillId="9" borderId="11" xfId="0" applyFill="1" applyBorder="1" applyAlignment="1">
      <alignment horizontal="left"/>
    </xf>
    <xf numFmtId="0" fontId="0" fillId="9" borderId="51" xfId="0" applyFill="1" applyBorder="1" applyAlignment="1">
      <alignment horizontal="left"/>
    </xf>
    <xf numFmtId="0" fontId="1" fillId="9" borderId="42" xfId="0" applyFont="1" applyFill="1" applyBorder="1" applyAlignment="1">
      <alignment horizontal="right"/>
    </xf>
    <xf numFmtId="0" fontId="1" fillId="9" borderId="20" xfId="0" applyFont="1" applyFill="1" applyBorder="1" applyAlignment="1">
      <alignment horizontal="right"/>
    </xf>
    <xf numFmtId="0" fontId="0" fillId="9" borderId="30" xfId="0" applyFill="1" applyBorder="1" applyAlignment="1">
      <alignment horizontal="left"/>
    </xf>
    <xf numFmtId="0" fontId="1" fillId="10" borderId="28" xfId="0" applyFont="1" applyFill="1" applyBorder="1"/>
    <xf numFmtId="0" fontId="0" fillId="11" borderId="39" xfId="0" applyFill="1" applyBorder="1"/>
    <xf numFmtId="0" fontId="0" fillId="12" borderId="39" xfId="0" applyFill="1" applyBorder="1"/>
    <xf numFmtId="0" fontId="0" fillId="13" borderId="39" xfId="0" applyFill="1" applyBorder="1"/>
    <xf numFmtId="0" fontId="0" fillId="7" borderId="4" xfId="0" applyFill="1" applyBorder="1"/>
    <xf numFmtId="0" fontId="0" fillId="7" borderId="5" xfId="0" applyFill="1" applyBorder="1"/>
    <xf numFmtId="0" fontId="0" fillId="7" borderId="6" xfId="0" applyFill="1" applyBorder="1"/>
    <xf numFmtId="0" fontId="0" fillId="7" borderId="0" xfId="0" applyFill="1" applyBorder="1"/>
    <xf numFmtId="0" fontId="0" fillId="7" borderId="7" xfId="0" applyFill="1" applyBorder="1"/>
    <xf numFmtId="0" fontId="0" fillId="14" borderId="35" xfId="0" applyFill="1" applyBorder="1" applyAlignment="1">
      <alignment horizontal="center" vertical="center"/>
    </xf>
    <xf numFmtId="0" fontId="0" fillId="14" borderId="36" xfId="0" applyFill="1" applyBorder="1" applyAlignment="1">
      <alignment horizontal="center" vertical="center"/>
    </xf>
    <xf numFmtId="0" fontId="0" fillId="7" borderId="6" xfId="0" applyFill="1" applyBorder="1" applyAlignment="1">
      <alignment horizontal="left"/>
    </xf>
    <xf numFmtId="0" fontId="0" fillId="7" borderId="0" xfId="0" applyFill="1" applyBorder="1" applyAlignment="1">
      <alignment horizontal="left"/>
    </xf>
    <xf numFmtId="0" fontId="0" fillId="7" borderId="7" xfId="0" applyFill="1" applyBorder="1" applyAlignment="1">
      <alignment horizontal="left"/>
    </xf>
    <xf numFmtId="0" fontId="0" fillId="7" borderId="8" xfId="0" applyFill="1" applyBorder="1" applyAlignment="1">
      <alignment horizontal="left"/>
    </xf>
    <xf numFmtId="0" fontId="0" fillId="7" borderId="9" xfId="0" applyFill="1" applyBorder="1" applyAlignment="1">
      <alignment horizontal="left"/>
    </xf>
    <xf numFmtId="0" fontId="0" fillId="7" borderId="10" xfId="0" applyFill="1" applyBorder="1" applyAlignment="1">
      <alignment horizontal="left"/>
    </xf>
    <xf numFmtId="0" fontId="4" fillId="7" borderId="3" xfId="0" applyFont="1" applyFill="1" applyBorder="1"/>
    <xf numFmtId="0" fontId="0" fillId="9" borderId="52" xfId="0" applyFill="1" applyBorder="1" applyAlignment="1">
      <alignment horizontal="left"/>
    </xf>
    <xf numFmtId="0" fontId="0" fillId="9" borderId="53" xfId="0" applyFill="1" applyBorder="1" applyAlignment="1">
      <alignment horizontal="left"/>
    </xf>
    <xf numFmtId="0" fontId="0" fillId="9" borderId="48" xfId="0" applyFill="1" applyBorder="1" applyAlignment="1">
      <alignment horizontal="left"/>
    </xf>
    <xf numFmtId="0" fontId="0" fillId="9" borderId="49" xfId="0" applyFill="1" applyBorder="1" applyAlignment="1">
      <alignment horizontal="left"/>
    </xf>
    <xf numFmtId="0" fontId="0" fillId="9" borderId="50" xfId="0" applyFill="1" applyBorder="1" applyAlignment="1">
      <alignment horizontal="left"/>
    </xf>
    <xf numFmtId="0" fontId="0" fillId="9" borderId="15" xfId="0" applyFill="1" applyBorder="1" applyAlignment="1">
      <alignment horizontal="left"/>
    </xf>
    <xf numFmtId="0" fontId="2" fillId="7" borderId="3" xfId="0" applyFont="1" applyFill="1" applyBorder="1"/>
    <xf numFmtId="0" fontId="0" fillId="0" borderId="17" xfId="0" applyBorder="1" applyAlignment="1">
      <alignment horizontal="right" vertical="center"/>
    </xf>
    <xf numFmtId="0" fontId="0" fillId="0" borderId="1" xfId="0" applyBorder="1" applyAlignment="1">
      <alignment horizontal="right" vertical="center"/>
    </xf>
    <xf numFmtId="0" fontId="0" fillId="0" borderId="22" xfId="0" applyBorder="1" applyAlignment="1">
      <alignment horizontal="right" vertical="center"/>
    </xf>
    <xf numFmtId="0" fontId="0" fillId="0" borderId="17" xfId="0" applyBorder="1" applyAlignment="1">
      <alignment horizontal="center" vertical="center"/>
    </xf>
    <xf numFmtId="0" fontId="0" fillId="0" borderId="1" xfId="0" applyBorder="1" applyAlignment="1">
      <alignment horizontal="center" vertical="center"/>
    </xf>
    <xf numFmtId="0" fontId="0" fillId="0" borderId="22" xfId="0" applyBorder="1" applyAlignment="1">
      <alignment horizontal="center" vertical="center"/>
    </xf>
    <xf numFmtId="0" fontId="0" fillId="0" borderId="19" xfId="0" applyFill="1" applyBorder="1" applyAlignment="1">
      <alignment horizontal="left" vertical="center"/>
    </xf>
    <xf numFmtId="0" fontId="0" fillId="7" borderId="6" xfId="0" applyFill="1" applyBorder="1" applyAlignment="1">
      <alignment horizontal="right"/>
    </xf>
    <xf numFmtId="0" fontId="0" fillId="8" borderId="44" xfId="0" applyFill="1" applyBorder="1"/>
    <xf numFmtId="0" fontId="0" fillId="2" borderId="2" xfId="0" applyFill="1" applyBorder="1"/>
    <xf numFmtId="0" fontId="0" fillId="5" borderId="14" xfId="0" applyFill="1" applyBorder="1" applyAlignment="1">
      <alignment horizontal="center" vertical="center"/>
    </xf>
    <xf numFmtId="0" fontId="0" fillId="5" borderId="26" xfId="0" applyFill="1" applyBorder="1" applyAlignment="1">
      <alignment horizontal="center" vertical="center"/>
    </xf>
    <xf numFmtId="0" fontId="0" fillId="5" borderId="17" xfId="0" applyFill="1" applyBorder="1" applyAlignment="1">
      <alignment horizontal="left" vertical="center"/>
    </xf>
    <xf numFmtId="0" fontId="0" fillId="5" borderId="1" xfId="0" applyFill="1" applyBorder="1" applyAlignment="1">
      <alignment horizontal="left" vertical="center"/>
    </xf>
    <xf numFmtId="0" fontId="0" fillId="5" borderId="22" xfId="0" applyFill="1" applyBorder="1" applyAlignment="1">
      <alignment horizontal="left" vertical="center"/>
    </xf>
    <xf numFmtId="0" fontId="0" fillId="5" borderId="34" xfId="0" applyFill="1" applyBorder="1"/>
    <xf numFmtId="0" fontId="0" fillId="5" borderId="22" xfId="0" applyFill="1" applyBorder="1"/>
    <xf numFmtId="0" fontId="0" fillId="5" borderId="23" xfId="0" applyFill="1" applyBorder="1"/>
    <xf numFmtId="0" fontId="0" fillId="5" borderId="21" xfId="0" applyFill="1" applyBorder="1"/>
    <xf numFmtId="0" fontId="1" fillId="15" borderId="27" xfId="0" applyFont="1" applyFill="1" applyBorder="1"/>
    <xf numFmtId="0" fontId="1" fillId="15" borderId="2" xfId="0" applyFont="1" applyFill="1" applyBorder="1"/>
    <xf numFmtId="0" fontId="0" fillId="5" borderId="2" xfId="0" applyFill="1" applyBorder="1"/>
    <xf numFmtId="0" fontId="1" fillId="15" borderId="18" xfId="0" applyFont="1" applyFill="1" applyBorder="1" applyAlignment="1">
      <alignment wrapText="1"/>
    </xf>
    <xf numFmtId="0" fontId="1" fillId="15" borderId="22" xfId="0" applyFont="1" applyFill="1" applyBorder="1"/>
    <xf numFmtId="0" fontId="1" fillId="15" borderId="23" xfId="0" applyFont="1" applyFill="1" applyBorder="1"/>
    <xf numFmtId="0" fontId="1" fillId="15" borderId="12" xfId="0" applyFont="1" applyFill="1" applyBorder="1" applyAlignment="1">
      <alignment wrapText="1"/>
    </xf>
    <xf numFmtId="0" fontId="0" fillId="16" borderId="2" xfId="0" applyFill="1" applyBorder="1"/>
    <xf numFmtId="0" fontId="0" fillId="6" borderId="18" xfId="0" applyFill="1" applyBorder="1" applyAlignment="1">
      <alignment horizontal="left" vertical="center"/>
    </xf>
    <xf numFmtId="0" fontId="0" fillId="6" borderId="23" xfId="0" applyFill="1" applyBorder="1" applyAlignment="1">
      <alignment horizontal="left" vertical="center"/>
    </xf>
    <xf numFmtId="1" fontId="0" fillId="17" borderId="2" xfId="0" applyNumberFormat="1" applyFill="1" applyBorder="1"/>
    <xf numFmtId="0" fontId="0" fillId="0" borderId="6" xfId="0" applyBorder="1" applyAlignment="1"/>
    <xf numFmtId="0" fontId="0" fillId="0" borderId="0" xfId="0" applyBorder="1" applyAlignment="1"/>
    <xf numFmtId="0" fontId="0" fillId="0" borderId="7" xfId="0" applyBorder="1" applyAlignment="1"/>
    <xf numFmtId="0" fontId="1" fillId="3" borderId="27" xfId="0" applyFont="1" applyFill="1" applyBorder="1" applyAlignment="1"/>
    <xf numFmtId="0" fontId="1" fillId="3" borderId="28" xfId="0" applyFont="1" applyFill="1" applyBorder="1" applyAlignment="1"/>
    <xf numFmtId="0" fontId="1" fillId="3" borderId="29" xfId="0" applyFont="1" applyFill="1" applyBorder="1" applyAlignment="1"/>
    <xf numFmtId="0" fontId="0" fillId="0" borderId="21" xfId="0" applyFill="1" applyBorder="1" applyAlignment="1">
      <alignment horizontal="left" vertical="center"/>
    </xf>
    <xf numFmtId="1" fontId="0" fillId="0" borderId="16" xfId="0" applyNumberFormat="1" applyFill="1" applyBorder="1" applyAlignment="1">
      <alignment horizontal="left" vertical="center"/>
    </xf>
    <xf numFmtId="0" fontId="0" fillId="0" borderId="16" xfId="0" applyFill="1" applyBorder="1" applyAlignment="1">
      <alignment horizontal="left" vertical="center"/>
    </xf>
    <xf numFmtId="0" fontId="0" fillId="0" borderId="61" xfId="0" applyBorder="1" applyAlignment="1">
      <alignment horizontal="left" vertical="center"/>
    </xf>
    <xf numFmtId="0" fontId="0" fillId="0" borderId="11" xfId="0" applyBorder="1" applyAlignment="1">
      <alignment horizontal="right" vertical="center"/>
    </xf>
    <xf numFmtId="0" fontId="0" fillId="0" borderId="11" xfId="0" applyBorder="1" applyAlignment="1">
      <alignment horizontal="center" vertical="center"/>
    </xf>
    <xf numFmtId="0" fontId="0" fillId="5" borderId="11" xfId="0" applyFill="1" applyBorder="1" applyAlignment="1">
      <alignment horizontal="left" vertical="center"/>
    </xf>
    <xf numFmtId="0" fontId="0" fillId="15" borderId="12" xfId="0" applyFill="1" applyBorder="1"/>
    <xf numFmtId="0" fontId="0" fillId="15" borderId="13" xfId="0" applyFill="1" applyBorder="1" applyAlignment="1">
      <alignment horizontal="center" vertical="center"/>
    </xf>
    <xf numFmtId="0" fontId="0" fillId="15" borderId="13" xfId="0" applyFill="1" applyBorder="1"/>
    <xf numFmtId="0" fontId="0" fillId="15" borderId="14" xfId="0" applyFill="1" applyBorder="1"/>
    <xf numFmtId="0" fontId="0" fillId="0" borderId="0" xfId="0" applyFill="1" applyBorder="1" applyAlignment="1">
      <alignment horizontal="right"/>
    </xf>
    <xf numFmtId="2" fontId="0" fillId="18" borderId="30" xfId="0" applyNumberFormat="1" applyFill="1" applyBorder="1"/>
    <xf numFmtId="2" fontId="0" fillId="18" borderId="1" xfId="0" applyNumberFormat="1" applyFill="1" applyBorder="1"/>
    <xf numFmtId="2" fontId="0" fillId="18" borderId="23" xfId="0" applyNumberFormat="1" applyFill="1" applyBorder="1"/>
    <xf numFmtId="0" fontId="0" fillId="0" borderId="0" xfId="0" applyFill="1" applyBorder="1" applyAlignment="1">
      <alignment horizontal="left"/>
    </xf>
    <xf numFmtId="0" fontId="1" fillId="15" borderId="27" xfId="0" applyFont="1" applyFill="1" applyBorder="1" applyAlignment="1">
      <alignment horizontal="left" vertical="center" wrapText="1"/>
    </xf>
    <xf numFmtId="0" fontId="1" fillId="0" borderId="0" xfId="0" applyFont="1" applyFill="1" applyBorder="1" applyAlignment="1">
      <alignment horizontal="left"/>
    </xf>
    <xf numFmtId="0" fontId="0" fillId="0" borderId="27" xfId="0" applyBorder="1"/>
    <xf numFmtId="0" fontId="2" fillId="3" borderId="2" xfId="0" applyFont="1" applyFill="1" applyBorder="1" applyAlignment="1">
      <alignment vertical="center"/>
    </xf>
    <xf numFmtId="0" fontId="7" fillId="0" borderId="2" xfId="0" applyFont="1" applyBorder="1" applyAlignment="1">
      <alignment horizontal="center" vertical="center"/>
    </xf>
    <xf numFmtId="0" fontId="7" fillId="5" borderId="2" xfId="0" applyFont="1" applyFill="1" applyBorder="1" applyAlignment="1">
      <alignment horizontal="center" vertical="center"/>
    </xf>
    <xf numFmtId="0" fontId="0" fillId="19" borderId="2" xfId="0" applyFill="1" applyBorder="1"/>
    <xf numFmtId="0" fontId="0" fillId="0" borderId="1" xfId="0" applyBorder="1"/>
    <xf numFmtId="0" fontId="0" fillId="0" borderId="27" xfId="0" applyFill="1" applyBorder="1" applyAlignment="1">
      <alignment horizontal="center"/>
    </xf>
    <xf numFmtId="0" fontId="0" fillId="0" borderId="28" xfId="0" applyFill="1" applyBorder="1" applyAlignment="1">
      <alignment horizontal="center"/>
    </xf>
    <xf numFmtId="0" fontId="0" fillId="0" borderId="29" xfId="0" applyFill="1" applyBorder="1" applyAlignment="1">
      <alignment horizontal="center"/>
    </xf>
    <xf numFmtId="0" fontId="0" fillId="0" borderId="31" xfId="0" applyBorder="1" applyAlignment="1">
      <alignment horizontal="left" vertical="center"/>
    </xf>
    <xf numFmtId="0" fontId="0" fillId="0" borderId="57" xfId="0" applyBorder="1" applyAlignment="1">
      <alignment horizontal="left" vertical="center"/>
    </xf>
    <xf numFmtId="0" fontId="0" fillId="0" borderId="58" xfId="0" applyBorder="1" applyAlignment="1">
      <alignment horizontal="left" vertical="center"/>
    </xf>
    <xf numFmtId="0" fontId="2" fillId="3" borderId="27" xfId="0" applyFont="1" applyFill="1" applyBorder="1" applyAlignment="1">
      <alignment horizont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0" fillId="0" borderId="27" xfId="0" applyBorder="1" applyAlignment="1">
      <alignment horizontal="left" vertical="center"/>
    </xf>
    <xf numFmtId="0" fontId="0" fillId="0" borderId="29" xfId="0" applyBorder="1" applyAlignment="1">
      <alignment horizontal="left" vertical="center"/>
    </xf>
    <xf numFmtId="0" fontId="1" fillId="15" borderId="17" xfId="0" applyFont="1" applyFill="1" applyBorder="1" applyAlignment="1">
      <alignment horizontal="center" wrapText="1"/>
    </xf>
    <xf numFmtId="0" fontId="1" fillId="15" borderId="22" xfId="0" applyFont="1" applyFill="1" applyBorder="1" applyAlignment="1">
      <alignment horizontal="center" wrapText="1"/>
    </xf>
    <xf numFmtId="0" fontId="0" fillId="0" borderId="24" xfId="0" applyBorder="1" applyAlignment="1">
      <alignment horizontal="left" vertical="center"/>
    </xf>
    <xf numFmtId="0" fontId="0" fillId="0" borderId="26" xfId="0" applyBorder="1" applyAlignment="1">
      <alignment horizontal="left" vertical="center"/>
    </xf>
    <xf numFmtId="0" fontId="2" fillId="15" borderId="3" xfId="0" applyFont="1" applyFill="1" applyBorder="1" applyAlignment="1">
      <alignment horizontal="center" vertical="center" wrapText="1"/>
    </xf>
    <xf numFmtId="0" fontId="2" fillId="15" borderId="28" xfId="0" applyFont="1" applyFill="1" applyBorder="1" applyAlignment="1">
      <alignment horizontal="center" vertical="center" wrapText="1"/>
    </xf>
    <xf numFmtId="0" fontId="2" fillId="15" borderId="29" xfId="0" applyFont="1" applyFill="1" applyBorder="1" applyAlignment="1">
      <alignment horizontal="center" vertical="center" wrapText="1"/>
    </xf>
    <xf numFmtId="0" fontId="1" fillId="15" borderId="54" xfId="0" applyFont="1" applyFill="1" applyBorder="1" applyAlignment="1">
      <alignment horizontal="center" vertical="center"/>
    </xf>
    <xf numFmtId="0" fontId="1" fillId="15" borderId="24" xfId="0" applyFont="1" applyFill="1" applyBorder="1" applyAlignment="1">
      <alignment horizontal="center" vertical="center"/>
    </xf>
    <xf numFmtId="0" fontId="1" fillId="15" borderId="37" xfId="0" applyFont="1" applyFill="1" applyBorder="1" applyAlignment="1">
      <alignment horizontal="center"/>
    </xf>
    <xf numFmtId="0" fontId="1" fillId="15" borderId="32" xfId="0" applyFont="1" applyFill="1" applyBorder="1" applyAlignment="1">
      <alignment horizontal="center"/>
    </xf>
    <xf numFmtId="0" fontId="0" fillId="0" borderId="33" xfId="0" applyBorder="1" applyAlignment="1">
      <alignment horizontal="left" vertical="center"/>
    </xf>
    <xf numFmtId="0" fontId="0" fillId="0" borderId="59" xfId="0" applyBorder="1" applyAlignment="1">
      <alignment horizontal="left" vertical="center"/>
    </xf>
    <xf numFmtId="0" fontId="0" fillId="0" borderId="60" xfId="0" applyBorder="1" applyAlignment="1">
      <alignment horizontal="left" vertical="center"/>
    </xf>
    <xf numFmtId="0" fontId="0" fillId="7" borderId="6" xfId="0" applyFill="1" applyBorder="1" applyAlignment="1">
      <alignment horizontal="left" vertical="top" wrapText="1"/>
    </xf>
    <xf numFmtId="0" fontId="0" fillId="7" borderId="0" xfId="0" applyFill="1" applyBorder="1" applyAlignment="1">
      <alignment horizontal="left" vertical="top" wrapText="1"/>
    </xf>
    <xf numFmtId="0" fontId="0" fillId="7" borderId="7" xfId="0" applyFill="1" applyBorder="1" applyAlignment="1">
      <alignment horizontal="left" vertical="top" wrapText="1"/>
    </xf>
    <xf numFmtId="0" fontId="0" fillId="7" borderId="8" xfId="0" applyFill="1" applyBorder="1" applyAlignment="1">
      <alignment horizontal="left" vertical="top" wrapText="1"/>
    </xf>
    <xf numFmtId="0" fontId="0" fillId="7" borderId="9" xfId="0" applyFill="1" applyBorder="1" applyAlignment="1">
      <alignment horizontal="left" vertical="top" wrapText="1"/>
    </xf>
    <xf numFmtId="0" fontId="0" fillId="7" borderId="10" xfId="0" applyFill="1" applyBorder="1" applyAlignment="1">
      <alignment horizontal="left" vertical="top" wrapText="1"/>
    </xf>
    <xf numFmtId="0" fontId="0" fillId="0" borderId="3" xfId="0" applyBorder="1" applyAlignment="1">
      <alignment horizontal="left" vertical="center"/>
    </xf>
    <xf numFmtId="0" fontId="0" fillId="0" borderId="5"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27" xfId="0" applyBorder="1" applyAlignment="1">
      <alignment horizontal="center"/>
    </xf>
    <xf numFmtId="0" fontId="0" fillId="0" borderId="29" xfId="0" applyBorder="1" applyAlignment="1">
      <alignment horizontal="center"/>
    </xf>
    <xf numFmtId="0" fontId="1" fillId="15" borderId="27" xfId="0" applyFont="1" applyFill="1" applyBorder="1" applyAlignment="1">
      <alignment horizontal="center"/>
    </xf>
    <xf numFmtId="0" fontId="1" fillId="15" borderId="28" xfId="0" applyFont="1" applyFill="1" applyBorder="1" applyAlignment="1">
      <alignment horizontal="center"/>
    </xf>
    <xf numFmtId="0" fontId="1" fillId="15" borderId="29" xfId="0" applyFont="1" applyFill="1" applyBorder="1" applyAlignment="1">
      <alignment horizontal="center"/>
    </xf>
    <xf numFmtId="0" fontId="3" fillId="0" borderId="45" xfId="0" applyFont="1" applyBorder="1" applyAlignment="1">
      <alignment horizontal="center" vertical="center"/>
    </xf>
    <xf numFmtId="0" fontId="3" fillId="0" borderId="44" xfId="0" applyFont="1" applyBorder="1" applyAlignment="1">
      <alignment horizontal="center" vertical="center"/>
    </xf>
    <xf numFmtId="0" fontId="3" fillId="7" borderId="3" xfId="0" applyFont="1" applyFill="1" applyBorder="1" applyAlignment="1">
      <alignment horizontal="center" vertical="center"/>
    </xf>
    <xf numFmtId="0" fontId="3" fillId="7" borderId="4" xfId="0" applyFont="1" applyFill="1" applyBorder="1" applyAlignment="1">
      <alignment horizontal="center" vertical="center"/>
    </xf>
    <xf numFmtId="0" fontId="3" fillId="7" borderId="5" xfId="0" applyFont="1" applyFill="1" applyBorder="1" applyAlignment="1">
      <alignment horizontal="center" vertical="center"/>
    </xf>
    <xf numFmtId="0" fontId="3" fillId="7" borderId="8" xfId="0" applyFont="1" applyFill="1" applyBorder="1" applyAlignment="1">
      <alignment horizontal="center" vertical="center"/>
    </xf>
    <xf numFmtId="0" fontId="3" fillId="7" borderId="9" xfId="0" applyFont="1" applyFill="1" applyBorder="1" applyAlignment="1">
      <alignment horizontal="center" vertical="center"/>
    </xf>
    <xf numFmtId="0" fontId="3" fillId="7" borderId="10" xfId="0" applyFont="1" applyFill="1" applyBorder="1" applyAlignment="1">
      <alignment horizontal="center" vertical="center"/>
    </xf>
    <xf numFmtId="0" fontId="1" fillId="15" borderId="8" xfId="0" applyFont="1" applyFill="1" applyBorder="1" applyAlignment="1">
      <alignment horizontal="center"/>
    </xf>
    <xf numFmtId="0" fontId="1" fillId="15" borderId="9" xfId="0" applyFont="1" applyFill="1" applyBorder="1" applyAlignment="1">
      <alignment horizontal="center"/>
    </xf>
    <xf numFmtId="0" fontId="1" fillId="15" borderId="10" xfId="0" applyFont="1" applyFill="1" applyBorder="1" applyAlignment="1">
      <alignment horizontal="center"/>
    </xf>
    <xf numFmtId="0" fontId="2" fillId="15" borderId="27" xfId="0" applyFont="1" applyFill="1" applyBorder="1" applyAlignment="1">
      <alignment horizontal="center" vertical="center" wrapText="1"/>
    </xf>
    <xf numFmtId="0" fontId="2" fillId="3" borderId="27" xfId="0" applyFont="1" applyFill="1" applyBorder="1" applyAlignment="1">
      <alignment horizontal="center" vertical="center"/>
    </xf>
    <xf numFmtId="0" fontId="2" fillId="3" borderId="28" xfId="0" applyFont="1" applyFill="1" applyBorder="1" applyAlignment="1">
      <alignment horizontal="center" vertical="center"/>
    </xf>
    <xf numFmtId="0" fontId="2" fillId="3" borderId="29" xfId="0" applyFont="1" applyFill="1" applyBorder="1" applyAlignment="1">
      <alignment horizontal="center" vertical="center"/>
    </xf>
    <xf numFmtId="0" fontId="0" fillId="0" borderId="55" xfId="0" applyBorder="1" applyAlignment="1">
      <alignment horizontal="center" vertical="center"/>
    </xf>
    <xf numFmtId="0" fontId="0" fillId="0" borderId="62" xfId="0" applyBorder="1" applyAlignment="1">
      <alignment horizontal="center" vertical="center"/>
    </xf>
    <xf numFmtId="0" fontId="0" fillId="0" borderId="25" xfId="0" applyBorder="1" applyAlignment="1">
      <alignment horizontal="center" vertical="center"/>
    </xf>
    <xf numFmtId="0" fontId="0" fillId="0" borderId="56" xfId="0" applyBorder="1" applyAlignment="1">
      <alignment horizontal="center" vertical="center"/>
    </xf>
    <xf numFmtId="0" fontId="0" fillId="0" borderId="63" xfId="0" applyBorder="1" applyAlignment="1">
      <alignment horizontal="center" vertical="center"/>
    </xf>
    <xf numFmtId="0" fontId="0" fillId="0" borderId="26" xfId="0" applyBorder="1" applyAlignment="1">
      <alignment horizontal="center" vertical="center"/>
    </xf>
    <xf numFmtId="0" fontId="3" fillId="0" borderId="5" xfId="0" applyFont="1" applyBorder="1" applyAlignment="1">
      <alignment horizontal="center" vertical="center"/>
    </xf>
    <xf numFmtId="0" fontId="3" fillId="0" borderId="7" xfId="0" applyFont="1" applyBorder="1" applyAlignment="1">
      <alignment horizontal="center" vertical="center"/>
    </xf>
    <xf numFmtId="0" fontId="3" fillId="0" borderId="43" xfId="0" applyFont="1" applyBorder="1" applyAlignment="1">
      <alignment horizontal="center" vertical="center"/>
    </xf>
    <xf numFmtId="0" fontId="1" fillId="5" borderId="27" xfId="0" applyFont="1" applyFill="1" applyBorder="1" applyAlignment="1">
      <alignment horizontal="center"/>
    </xf>
    <xf numFmtId="0" fontId="1" fillId="5" borderId="29" xfId="0" applyFont="1" applyFill="1" applyBorder="1" applyAlignment="1">
      <alignment horizontal="center"/>
    </xf>
    <xf numFmtId="0" fontId="3" fillId="7" borderId="7" xfId="0" applyFont="1" applyFill="1" applyBorder="1" applyAlignment="1">
      <alignment horizontal="center" vertical="center"/>
    </xf>
    <xf numFmtId="1" fontId="3" fillId="0" borderId="5" xfId="0" applyNumberFormat="1" applyFont="1" applyBorder="1" applyAlignment="1">
      <alignment horizontal="center" vertical="center"/>
    </xf>
    <xf numFmtId="1" fontId="3" fillId="0" borderId="45" xfId="0" applyNumberFormat="1" applyFont="1" applyBorder="1" applyAlignment="1">
      <alignment horizontal="center" vertical="center"/>
    </xf>
    <xf numFmtId="0" fontId="0" fillId="19" borderId="27" xfId="0" applyFill="1" applyBorder="1" applyAlignment="1">
      <alignment horizontal="center"/>
    </xf>
    <xf numFmtId="0" fontId="0" fillId="19" borderId="29" xfId="0" applyFill="1" applyBorder="1" applyAlignment="1">
      <alignment horizontal="center"/>
    </xf>
    <xf numFmtId="0" fontId="0" fillId="19" borderId="8" xfId="0" applyFill="1" applyBorder="1" applyAlignment="1">
      <alignment horizontal="center"/>
    </xf>
    <xf numFmtId="0" fontId="0" fillId="19" borderId="10" xfId="0" applyFill="1" applyBorder="1" applyAlignment="1">
      <alignment horizontal="center"/>
    </xf>
    <xf numFmtId="0" fontId="3" fillId="11" borderId="27" xfId="0" applyFont="1" applyFill="1" applyBorder="1" applyAlignment="1">
      <alignment horizontal="center"/>
    </xf>
    <xf numFmtId="0" fontId="3" fillId="11" borderId="28" xfId="0" applyFont="1" applyFill="1" applyBorder="1" applyAlignment="1">
      <alignment horizontal="center"/>
    </xf>
    <xf numFmtId="0" fontId="3" fillId="11" borderId="29" xfId="0" applyFont="1" applyFill="1" applyBorder="1" applyAlignment="1">
      <alignment horizontal="center"/>
    </xf>
    <xf numFmtId="0" fontId="1" fillId="0" borderId="27" xfId="0" applyFont="1" applyBorder="1" applyAlignment="1">
      <alignment horizontal="center"/>
    </xf>
    <xf numFmtId="0" fontId="1" fillId="0" borderId="29" xfId="0" applyFont="1" applyBorder="1" applyAlignment="1">
      <alignment horizontal="center"/>
    </xf>
    <xf numFmtId="0" fontId="0" fillId="20" borderId="3" xfId="0" applyFill="1" applyBorder="1" applyAlignment="1"/>
    <xf numFmtId="0" fontId="0" fillId="20" borderId="4" xfId="0" applyFill="1" applyBorder="1" applyAlignment="1"/>
    <xf numFmtId="0" fontId="0" fillId="20" borderId="5" xfId="0" applyFill="1" applyBorder="1" applyAlignment="1"/>
    <xf numFmtId="0" fontId="0" fillId="20" borderId="6" xfId="0" applyFill="1" applyBorder="1" applyAlignment="1"/>
    <xf numFmtId="0" fontId="0" fillId="20" borderId="0" xfId="0" applyFill="1" applyBorder="1" applyAlignment="1"/>
    <xf numFmtId="0" fontId="0" fillId="20" borderId="7" xfId="0" applyFill="1" applyBorder="1" applyAlignment="1"/>
    <xf numFmtId="0" fontId="0" fillId="20" borderId="8" xfId="0" applyFill="1" applyBorder="1" applyAlignment="1"/>
    <xf numFmtId="0" fontId="0" fillId="20" borderId="9" xfId="0" applyFill="1" applyBorder="1" applyAlignment="1"/>
    <xf numFmtId="0" fontId="0" fillId="20" borderId="10" xfId="0" applyFill="1" applyBorder="1" applyAlignment="1"/>
  </cellXfs>
  <cellStyles count="1">
    <cellStyle name="Normal" xfId="0" builtinId="0"/>
  </cellStyles>
  <dxfs count="0"/>
  <tableStyles count="0" defaultTableStyle="TableStyleMedium2" defaultPivotStyle="PivotStyleLight16"/>
  <colors>
    <mruColors>
      <color rgb="FFFBE85B"/>
      <color rgb="FF57D3FF"/>
      <color rgb="FFFF9966"/>
      <color rgb="FFCCFF33"/>
      <color rgb="FF91EA00"/>
      <color rgb="FFE79CFE"/>
      <color rgb="FFAD8AF2"/>
      <color rgb="FF88BAFC"/>
      <color rgb="FFF3D9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2.png"/><Relationship Id="rId1" Type="http://schemas.openxmlformats.org/officeDocument/2006/relationships/image" Target="../media/image9.png"/><Relationship Id="rId5" Type="http://schemas.openxmlformats.org/officeDocument/2006/relationships/image" Target="../media/image12.png"/><Relationship Id="rId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0</xdr:col>
      <xdr:colOff>127000</xdr:colOff>
      <xdr:row>55</xdr:row>
      <xdr:rowOff>25400</xdr:rowOff>
    </xdr:from>
    <xdr:to>
      <xdr:col>29</xdr:col>
      <xdr:colOff>330200</xdr:colOff>
      <xdr:row>90</xdr:row>
      <xdr:rowOff>12700</xdr:rowOff>
    </xdr:to>
    <xdr:sp macro="" textlink="">
      <xdr:nvSpPr>
        <xdr:cNvPr id="45" name="Rectangle: Rounded Corners 44">
          <a:extLst>
            <a:ext uri="{FF2B5EF4-FFF2-40B4-BE49-F238E27FC236}">
              <a16:creationId xmlns:a16="http://schemas.microsoft.com/office/drawing/2014/main" id="{190FCCC1-F5B5-4770-A05D-EB563C4B9991}"/>
            </a:ext>
          </a:extLst>
        </xdr:cNvPr>
        <xdr:cNvSpPr/>
      </xdr:nvSpPr>
      <xdr:spPr>
        <a:xfrm>
          <a:off x="127000" y="10744200"/>
          <a:ext cx="28879800" cy="6781800"/>
        </a:xfrm>
        <a:prstGeom prst="roundRect">
          <a:avLst/>
        </a:prstGeom>
        <a:noFill/>
        <a:ln w="28575">
          <a:prstDash val="lgDash"/>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clientData/>
  </xdr:twoCellAnchor>
  <xdr:twoCellAnchor>
    <xdr:from>
      <xdr:col>22</xdr:col>
      <xdr:colOff>677333</xdr:colOff>
      <xdr:row>19</xdr:row>
      <xdr:rowOff>148167</xdr:rowOff>
    </xdr:from>
    <xdr:to>
      <xdr:col>28</xdr:col>
      <xdr:colOff>1096817</xdr:colOff>
      <xdr:row>24</xdr:row>
      <xdr:rowOff>317500</xdr:rowOff>
    </xdr:to>
    <xdr:sp macro="" textlink="">
      <xdr:nvSpPr>
        <xdr:cNvPr id="4" name="Rectangle: Rounded Corners 3">
          <a:extLst>
            <a:ext uri="{FF2B5EF4-FFF2-40B4-BE49-F238E27FC236}">
              <a16:creationId xmlns:a16="http://schemas.microsoft.com/office/drawing/2014/main" id="{100B057F-CD81-4ED2-9320-9A89BDBA9BAC}"/>
            </a:ext>
          </a:extLst>
        </xdr:cNvPr>
        <xdr:cNvSpPr/>
      </xdr:nvSpPr>
      <xdr:spPr>
        <a:xfrm>
          <a:off x="21343697" y="3750349"/>
          <a:ext cx="6446211" cy="1104515"/>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a:solidFill>
                <a:schemeClr val="tx1"/>
              </a:solidFill>
            </a:rPr>
            <a:t>To restraint the open solver to take the upper triangular values for decision variables,</a:t>
          </a:r>
          <a:r>
            <a:rPr lang="en-IN" sz="1400" baseline="0">
              <a:solidFill>
                <a:schemeClr val="tx1"/>
              </a:solidFill>
            </a:rPr>
            <a:t> the distances here are given higher values. So that solver will not consider the longer path. This is to eliminate the extra subtour constriants of x_i_j + x_j_i =1 .</a:t>
          </a:r>
          <a:endParaRPr lang="en-IN" sz="1400">
            <a:solidFill>
              <a:schemeClr val="tx1"/>
            </a:solidFill>
          </a:endParaRPr>
        </a:p>
      </xdr:txBody>
    </xdr:sp>
    <xdr:clientData/>
  </xdr:twoCellAnchor>
  <xdr:twoCellAnchor>
    <xdr:from>
      <xdr:col>25</xdr:col>
      <xdr:colOff>321348</xdr:colOff>
      <xdr:row>24</xdr:row>
      <xdr:rowOff>317500</xdr:rowOff>
    </xdr:from>
    <xdr:to>
      <xdr:col>27</xdr:col>
      <xdr:colOff>460002</xdr:colOff>
      <xdr:row>29</xdr:row>
      <xdr:rowOff>108858</xdr:rowOff>
    </xdr:to>
    <xdr:cxnSp macro="">
      <xdr:nvCxnSpPr>
        <xdr:cNvPr id="6" name="Straight Arrow Connector 5">
          <a:extLst>
            <a:ext uri="{FF2B5EF4-FFF2-40B4-BE49-F238E27FC236}">
              <a16:creationId xmlns:a16="http://schemas.microsoft.com/office/drawing/2014/main" id="{7FAC3863-9B88-411C-AB84-10F8205A3972}"/>
            </a:ext>
          </a:extLst>
        </xdr:cNvPr>
        <xdr:cNvCxnSpPr>
          <a:stCxn id="4" idx="2"/>
          <a:endCxn id="7" idx="0"/>
        </xdr:cNvCxnSpPr>
      </xdr:nvCxnSpPr>
      <xdr:spPr>
        <a:xfrm>
          <a:off x="24566803" y="4854864"/>
          <a:ext cx="1731926" cy="1107539"/>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27</xdr:col>
      <xdr:colOff>7914</xdr:colOff>
      <xdr:row>29</xdr:row>
      <xdr:rowOff>108858</xdr:rowOff>
    </xdr:from>
    <xdr:to>
      <xdr:col>28</xdr:col>
      <xdr:colOff>57726</xdr:colOff>
      <xdr:row>31</xdr:row>
      <xdr:rowOff>69273</xdr:rowOff>
    </xdr:to>
    <xdr:sp macro="" textlink="">
      <xdr:nvSpPr>
        <xdr:cNvPr id="7" name="Oval 6">
          <a:extLst>
            <a:ext uri="{FF2B5EF4-FFF2-40B4-BE49-F238E27FC236}">
              <a16:creationId xmlns:a16="http://schemas.microsoft.com/office/drawing/2014/main" id="{F22AA4C2-70A1-4A75-A605-AF610727CDFF}"/>
            </a:ext>
          </a:extLst>
        </xdr:cNvPr>
        <xdr:cNvSpPr/>
      </xdr:nvSpPr>
      <xdr:spPr>
        <a:xfrm>
          <a:off x="23364369" y="4115131"/>
          <a:ext cx="904175" cy="329869"/>
        </a:xfrm>
        <a:prstGeom prst="ellipse">
          <a:avLst/>
        </a:prstGeom>
        <a:noFill/>
        <a:ln w="28575"/>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a:p>
      </xdr:txBody>
    </xdr:sp>
    <xdr:clientData/>
  </xdr:twoCellAnchor>
  <xdr:twoCellAnchor>
    <xdr:from>
      <xdr:col>54</xdr:col>
      <xdr:colOff>326570</xdr:colOff>
      <xdr:row>48</xdr:row>
      <xdr:rowOff>181426</xdr:rowOff>
    </xdr:from>
    <xdr:to>
      <xdr:col>58</xdr:col>
      <xdr:colOff>76200</xdr:colOff>
      <xdr:row>54</xdr:row>
      <xdr:rowOff>63499</xdr:rowOff>
    </xdr:to>
    <xdr:sp macro="" textlink="">
      <xdr:nvSpPr>
        <xdr:cNvPr id="11" name="Rectangle: Rounded Corners 10">
          <a:extLst>
            <a:ext uri="{FF2B5EF4-FFF2-40B4-BE49-F238E27FC236}">
              <a16:creationId xmlns:a16="http://schemas.microsoft.com/office/drawing/2014/main" id="{712AC582-8D69-45A3-A80F-3F696A16A3F2}"/>
            </a:ext>
          </a:extLst>
        </xdr:cNvPr>
        <xdr:cNvSpPr/>
      </xdr:nvSpPr>
      <xdr:spPr>
        <a:xfrm>
          <a:off x="38744070" y="9566726"/>
          <a:ext cx="3280230" cy="1025073"/>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a:solidFill>
                <a:schemeClr val="tx1"/>
              </a:solidFill>
            </a:rPr>
            <a:t>The</a:t>
          </a:r>
          <a:r>
            <a:rPr lang="en-IN" sz="1400" baseline="0">
              <a:solidFill>
                <a:schemeClr val="tx1"/>
              </a:solidFill>
            </a:rPr>
            <a:t> decision variable values        in the upper triangular part will be 0 as the distances taken are comparitively large. </a:t>
          </a:r>
          <a:endParaRPr lang="en-IN" sz="1400">
            <a:solidFill>
              <a:schemeClr val="tx1"/>
            </a:solidFill>
          </a:endParaRPr>
        </a:p>
      </xdr:txBody>
    </xdr:sp>
    <xdr:clientData/>
  </xdr:twoCellAnchor>
  <xdr:twoCellAnchor>
    <xdr:from>
      <xdr:col>52</xdr:col>
      <xdr:colOff>127000</xdr:colOff>
      <xdr:row>46</xdr:row>
      <xdr:rowOff>117931</xdr:rowOff>
    </xdr:from>
    <xdr:to>
      <xdr:col>54</xdr:col>
      <xdr:colOff>326570</xdr:colOff>
      <xdr:row>51</xdr:row>
      <xdr:rowOff>122463</xdr:rowOff>
    </xdr:to>
    <xdr:cxnSp macro="">
      <xdr:nvCxnSpPr>
        <xdr:cNvPr id="13" name="Straight Arrow Connector 12">
          <a:extLst>
            <a:ext uri="{FF2B5EF4-FFF2-40B4-BE49-F238E27FC236}">
              <a16:creationId xmlns:a16="http://schemas.microsoft.com/office/drawing/2014/main" id="{0C26EB4A-DFEE-4030-B49B-D7F87DE787E3}"/>
            </a:ext>
          </a:extLst>
        </xdr:cNvPr>
        <xdr:cNvCxnSpPr>
          <a:cxnSpLocks/>
          <a:stCxn id="11" idx="1"/>
        </xdr:cNvCxnSpPr>
      </xdr:nvCxnSpPr>
      <xdr:spPr>
        <a:xfrm flipH="1" flipV="1">
          <a:off x="38150800" y="9122231"/>
          <a:ext cx="593270" cy="9570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117930</xdr:colOff>
      <xdr:row>51</xdr:row>
      <xdr:rowOff>122463</xdr:rowOff>
    </xdr:from>
    <xdr:to>
      <xdr:col>54</xdr:col>
      <xdr:colOff>326570</xdr:colOff>
      <xdr:row>55</xdr:row>
      <xdr:rowOff>108857</xdr:rowOff>
    </xdr:to>
    <xdr:cxnSp macro="">
      <xdr:nvCxnSpPr>
        <xdr:cNvPr id="14" name="Straight Arrow Connector 13">
          <a:extLst>
            <a:ext uri="{FF2B5EF4-FFF2-40B4-BE49-F238E27FC236}">
              <a16:creationId xmlns:a16="http://schemas.microsoft.com/office/drawing/2014/main" id="{82390F77-55FB-4D81-8075-B0A2B30BE1B4}"/>
            </a:ext>
          </a:extLst>
        </xdr:cNvPr>
        <xdr:cNvCxnSpPr>
          <a:cxnSpLocks/>
          <a:stCxn id="11" idx="1"/>
        </xdr:cNvCxnSpPr>
      </xdr:nvCxnSpPr>
      <xdr:spPr>
        <a:xfrm flipH="1">
          <a:off x="38141730" y="10079263"/>
          <a:ext cx="602340" cy="7483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20260</xdr:colOff>
      <xdr:row>1</xdr:row>
      <xdr:rowOff>25401</xdr:rowOff>
    </xdr:from>
    <xdr:to>
      <xdr:col>19</xdr:col>
      <xdr:colOff>827617</xdr:colOff>
      <xdr:row>16</xdr:row>
      <xdr:rowOff>169334</xdr:rowOff>
    </xdr:to>
    <xdr:pic>
      <xdr:nvPicPr>
        <xdr:cNvPr id="20" name="Picture 19">
          <a:extLst>
            <a:ext uri="{FF2B5EF4-FFF2-40B4-BE49-F238E27FC236}">
              <a16:creationId xmlns:a16="http://schemas.microsoft.com/office/drawing/2014/main" id="{8427849D-A3D5-444D-AE21-CBA0FD8C825C}"/>
            </a:ext>
          </a:extLst>
        </xdr:cNvPr>
        <xdr:cNvPicPr>
          <a:picLocks noChangeAspect="1"/>
        </xdr:cNvPicPr>
      </xdr:nvPicPr>
      <xdr:blipFill rotWithShape="1">
        <a:blip xmlns:r="http://schemas.openxmlformats.org/officeDocument/2006/relationships" r:embed="rId1"/>
        <a:srcRect b="10741"/>
        <a:stretch/>
      </xdr:blipFill>
      <xdr:spPr>
        <a:xfrm>
          <a:off x="11037510" y="215901"/>
          <a:ext cx="7125607" cy="2927350"/>
        </a:xfrm>
        <a:prstGeom prst="rect">
          <a:avLst/>
        </a:prstGeom>
        <a:ln>
          <a:solidFill>
            <a:schemeClr val="tx1"/>
          </a:solidFill>
        </a:ln>
      </xdr:spPr>
    </xdr:pic>
    <xdr:clientData/>
  </xdr:twoCellAnchor>
  <xdr:twoCellAnchor>
    <xdr:from>
      <xdr:col>1</xdr:col>
      <xdr:colOff>47621</xdr:colOff>
      <xdr:row>20</xdr:row>
      <xdr:rowOff>104775</xdr:rowOff>
    </xdr:from>
    <xdr:to>
      <xdr:col>4</xdr:col>
      <xdr:colOff>111119</xdr:colOff>
      <xdr:row>25</xdr:row>
      <xdr:rowOff>43094</xdr:rowOff>
    </xdr:to>
    <xdr:sp macro="" textlink="">
      <xdr:nvSpPr>
        <xdr:cNvPr id="21" name="Rectangle: Rounded Corners 20">
          <a:extLst>
            <a:ext uri="{FF2B5EF4-FFF2-40B4-BE49-F238E27FC236}">
              <a16:creationId xmlns:a16="http://schemas.microsoft.com/office/drawing/2014/main" id="{327BB427-ECEC-4178-B47A-4F1C18F9DA82}"/>
            </a:ext>
          </a:extLst>
        </xdr:cNvPr>
        <xdr:cNvSpPr/>
      </xdr:nvSpPr>
      <xdr:spPr>
        <a:xfrm>
          <a:off x="661454" y="3957108"/>
          <a:ext cx="2455332" cy="1081319"/>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a:solidFill>
                <a:schemeClr val="tx1"/>
              </a:solidFill>
            </a:rPr>
            <a:t>The</a:t>
          </a:r>
          <a:r>
            <a:rPr lang="en-IN" sz="1400" baseline="0">
              <a:solidFill>
                <a:schemeClr val="tx1"/>
              </a:solidFill>
            </a:rPr>
            <a:t> distances are multiplied by 10 as in given table of position the data distances were in 10 miles.</a:t>
          </a:r>
          <a:endParaRPr lang="en-IN" sz="1400">
            <a:solidFill>
              <a:schemeClr val="tx1"/>
            </a:solidFill>
          </a:endParaRPr>
        </a:p>
      </xdr:txBody>
    </xdr:sp>
    <xdr:clientData/>
  </xdr:twoCellAnchor>
  <xdr:twoCellAnchor>
    <xdr:from>
      <xdr:col>2</xdr:col>
      <xdr:colOff>238120</xdr:colOff>
      <xdr:row>25</xdr:row>
      <xdr:rowOff>43094</xdr:rowOff>
    </xdr:from>
    <xdr:to>
      <xdr:col>2</xdr:col>
      <xdr:colOff>542774</xdr:colOff>
      <xdr:row>29</xdr:row>
      <xdr:rowOff>18143</xdr:rowOff>
    </xdr:to>
    <xdr:cxnSp macro="">
      <xdr:nvCxnSpPr>
        <xdr:cNvPr id="22" name="Straight Arrow Connector 21">
          <a:extLst>
            <a:ext uri="{FF2B5EF4-FFF2-40B4-BE49-F238E27FC236}">
              <a16:creationId xmlns:a16="http://schemas.microsoft.com/office/drawing/2014/main" id="{DD4EBEEE-EAC1-404F-B57D-6C472D62E5DB}"/>
            </a:ext>
          </a:extLst>
        </xdr:cNvPr>
        <xdr:cNvCxnSpPr>
          <a:stCxn id="21" idx="2"/>
          <a:endCxn id="23" idx="0"/>
        </xdr:cNvCxnSpPr>
      </xdr:nvCxnSpPr>
      <xdr:spPr>
        <a:xfrm>
          <a:off x="1889120" y="5038427"/>
          <a:ext cx="304654" cy="927549"/>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xdr:col>
      <xdr:colOff>145142</xdr:colOff>
      <xdr:row>29</xdr:row>
      <xdr:rowOff>18143</xdr:rowOff>
    </xdr:from>
    <xdr:to>
      <xdr:col>3</xdr:col>
      <xdr:colOff>199573</xdr:colOff>
      <xdr:row>31</xdr:row>
      <xdr:rowOff>0</xdr:rowOff>
    </xdr:to>
    <xdr:sp macro="" textlink="">
      <xdr:nvSpPr>
        <xdr:cNvPr id="23" name="Oval 22">
          <a:extLst>
            <a:ext uri="{FF2B5EF4-FFF2-40B4-BE49-F238E27FC236}">
              <a16:creationId xmlns:a16="http://schemas.microsoft.com/office/drawing/2014/main" id="{2C1481E1-1598-4A36-9307-9E38D5664F9A}"/>
            </a:ext>
          </a:extLst>
        </xdr:cNvPr>
        <xdr:cNvSpPr/>
      </xdr:nvSpPr>
      <xdr:spPr>
        <a:xfrm>
          <a:off x="1787071" y="3891643"/>
          <a:ext cx="662216" cy="344714"/>
        </a:xfrm>
        <a:prstGeom prst="ellipse">
          <a:avLst/>
        </a:prstGeom>
        <a:noFill/>
        <a:ln w="28575"/>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a:p>
      </xdr:txBody>
    </xdr:sp>
    <xdr:clientData/>
  </xdr:twoCellAnchor>
  <xdr:twoCellAnchor>
    <xdr:from>
      <xdr:col>56</xdr:col>
      <xdr:colOff>258946</xdr:colOff>
      <xdr:row>49</xdr:row>
      <xdr:rowOff>109405</xdr:rowOff>
    </xdr:from>
    <xdr:to>
      <xdr:col>56</xdr:col>
      <xdr:colOff>422232</xdr:colOff>
      <xdr:row>50</xdr:row>
      <xdr:rowOff>54976</xdr:rowOff>
    </xdr:to>
    <xdr:sp macro="" textlink="">
      <xdr:nvSpPr>
        <xdr:cNvPr id="32" name="Rectangle 31">
          <a:extLst>
            <a:ext uri="{FF2B5EF4-FFF2-40B4-BE49-F238E27FC236}">
              <a16:creationId xmlns:a16="http://schemas.microsoft.com/office/drawing/2014/main" id="{02D46F0C-7294-4069-B1A5-E5B13F14627C}"/>
            </a:ext>
          </a:extLst>
        </xdr:cNvPr>
        <xdr:cNvSpPr/>
      </xdr:nvSpPr>
      <xdr:spPr>
        <a:xfrm>
          <a:off x="37458401" y="7821769"/>
          <a:ext cx="163286" cy="141843"/>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14</xdr:col>
      <xdr:colOff>25398</xdr:colOff>
      <xdr:row>67</xdr:row>
      <xdr:rowOff>24355</xdr:rowOff>
    </xdr:from>
    <xdr:to>
      <xdr:col>22</xdr:col>
      <xdr:colOff>68116</xdr:colOff>
      <xdr:row>86</xdr:row>
      <xdr:rowOff>8083</xdr:rowOff>
    </xdr:to>
    <xdr:pic>
      <xdr:nvPicPr>
        <xdr:cNvPr id="35" name="Picture 34">
          <a:extLst>
            <a:ext uri="{FF2B5EF4-FFF2-40B4-BE49-F238E27FC236}">
              <a16:creationId xmlns:a16="http://schemas.microsoft.com/office/drawing/2014/main" id="{7FB417D5-4526-4393-BDC3-5CE1FED9159F}"/>
            </a:ext>
          </a:extLst>
        </xdr:cNvPr>
        <xdr:cNvPicPr>
          <a:picLocks noChangeAspect="1"/>
        </xdr:cNvPicPr>
      </xdr:nvPicPr>
      <xdr:blipFill>
        <a:blip xmlns:r="http://schemas.openxmlformats.org/officeDocument/2006/relationships" r:embed="rId2"/>
        <a:stretch>
          <a:fillRect/>
        </a:stretch>
      </xdr:blipFill>
      <xdr:spPr>
        <a:xfrm>
          <a:off x="13475853" y="13116900"/>
          <a:ext cx="7258627" cy="3655182"/>
        </a:xfrm>
        <a:prstGeom prst="rect">
          <a:avLst/>
        </a:prstGeom>
        <a:ln>
          <a:solidFill>
            <a:schemeClr val="tx1"/>
          </a:solidFill>
        </a:ln>
      </xdr:spPr>
    </xdr:pic>
    <xdr:clientData/>
  </xdr:twoCellAnchor>
  <xdr:twoCellAnchor>
    <xdr:from>
      <xdr:col>7</xdr:col>
      <xdr:colOff>0</xdr:colOff>
      <xdr:row>22</xdr:row>
      <xdr:rowOff>158750</xdr:rowOff>
    </xdr:from>
    <xdr:to>
      <xdr:col>7</xdr:col>
      <xdr:colOff>682625</xdr:colOff>
      <xdr:row>25</xdr:row>
      <xdr:rowOff>174625</xdr:rowOff>
    </xdr:to>
    <xdr:sp macro="" textlink="">
      <xdr:nvSpPr>
        <xdr:cNvPr id="40" name="Rectangle: Rounded Corners 39">
          <a:extLst>
            <a:ext uri="{FF2B5EF4-FFF2-40B4-BE49-F238E27FC236}">
              <a16:creationId xmlns:a16="http://schemas.microsoft.com/office/drawing/2014/main" id="{1D35B703-D008-4405-9985-AD6773C711E6}"/>
            </a:ext>
          </a:extLst>
        </xdr:cNvPr>
        <xdr:cNvSpPr/>
      </xdr:nvSpPr>
      <xdr:spPr>
        <a:xfrm>
          <a:off x="6858000" y="4397375"/>
          <a:ext cx="682625" cy="5873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800"/>
            <a:t>D1</a:t>
          </a:r>
        </a:p>
      </xdr:txBody>
    </xdr:sp>
    <xdr:clientData/>
  </xdr:twoCellAnchor>
  <xdr:twoCellAnchor>
    <xdr:from>
      <xdr:col>58</xdr:col>
      <xdr:colOff>3464</xdr:colOff>
      <xdr:row>22</xdr:row>
      <xdr:rowOff>158750</xdr:rowOff>
    </xdr:from>
    <xdr:to>
      <xdr:col>58</xdr:col>
      <xdr:colOff>650009</xdr:colOff>
      <xdr:row>25</xdr:row>
      <xdr:rowOff>175491</xdr:rowOff>
    </xdr:to>
    <xdr:sp macro="" textlink="">
      <xdr:nvSpPr>
        <xdr:cNvPr id="41" name="Rectangle: Rounded Corners 40">
          <a:extLst>
            <a:ext uri="{FF2B5EF4-FFF2-40B4-BE49-F238E27FC236}">
              <a16:creationId xmlns:a16="http://schemas.microsoft.com/office/drawing/2014/main" id="{1AE8BDD0-9A7E-4A64-8EA7-DDE3D3ABFD48}"/>
            </a:ext>
          </a:extLst>
        </xdr:cNvPr>
        <xdr:cNvSpPr/>
      </xdr:nvSpPr>
      <xdr:spPr>
        <a:xfrm>
          <a:off x="41945214" y="4397375"/>
          <a:ext cx="646545" cy="58824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800"/>
            <a:t>D2</a:t>
          </a:r>
        </a:p>
      </xdr:txBody>
    </xdr:sp>
    <xdr:clientData/>
  </xdr:twoCellAnchor>
  <xdr:twoCellAnchor>
    <xdr:from>
      <xdr:col>0</xdr:col>
      <xdr:colOff>190500</xdr:colOff>
      <xdr:row>0</xdr:row>
      <xdr:rowOff>19051</xdr:rowOff>
    </xdr:from>
    <xdr:to>
      <xdr:col>29</xdr:col>
      <xdr:colOff>444500</xdr:colOff>
      <xdr:row>18</xdr:row>
      <xdr:rowOff>0</xdr:rowOff>
    </xdr:to>
    <xdr:sp macro="" textlink="">
      <xdr:nvSpPr>
        <xdr:cNvPr id="44" name="Rectangle: Rounded Corners 43">
          <a:extLst>
            <a:ext uri="{FF2B5EF4-FFF2-40B4-BE49-F238E27FC236}">
              <a16:creationId xmlns:a16="http://schemas.microsoft.com/office/drawing/2014/main" id="{07D5ABC5-4F52-4888-BAFD-B6E6AC81E51B}"/>
            </a:ext>
          </a:extLst>
        </xdr:cNvPr>
        <xdr:cNvSpPr/>
      </xdr:nvSpPr>
      <xdr:spPr>
        <a:xfrm>
          <a:off x="190500" y="19051"/>
          <a:ext cx="27330400" cy="3460749"/>
        </a:xfrm>
        <a:prstGeom prst="roundRect">
          <a:avLst/>
        </a:prstGeom>
        <a:noFill/>
        <a:ln w="28575">
          <a:prstDash val="lgDash"/>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18473</xdr:colOff>
      <xdr:row>12</xdr:row>
      <xdr:rowOff>179148</xdr:rowOff>
    </xdr:from>
    <xdr:to>
      <xdr:col>4</xdr:col>
      <xdr:colOff>698500</xdr:colOff>
      <xdr:row>16</xdr:row>
      <xdr:rowOff>15876</xdr:rowOff>
    </xdr:to>
    <xdr:sp macro="" textlink="">
      <xdr:nvSpPr>
        <xdr:cNvPr id="46" name="Rectangle: Rounded Corners 45">
          <a:extLst>
            <a:ext uri="{FF2B5EF4-FFF2-40B4-BE49-F238E27FC236}">
              <a16:creationId xmlns:a16="http://schemas.microsoft.com/office/drawing/2014/main" id="{8598AFEF-0843-4DE1-953F-82A8D8F88040}"/>
            </a:ext>
          </a:extLst>
        </xdr:cNvPr>
        <xdr:cNvSpPr/>
      </xdr:nvSpPr>
      <xdr:spPr>
        <a:xfrm>
          <a:off x="621723" y="2512773"/>
          <a:ext cx="3045402" cy="59872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800"/>
            <a:t>Problem definition</a:t>
          </a:r>
        </a:p>
      </xdr:txBody>
    </xdr:sp>
    <xdr:clientData/>
  </xdr:twoCellAnchor>
  <xdr:twoCellAnchor>
    <xdr:from>
      <xdr:col>31</xdr:col>
      <xdr:colOff>396875</xdr:colOff>
      <xdr:row>18</xdr:row>
      <xdr:rowOff>147397</xdr:rowOff>
    </xdr:from>
    <xdr:to>
      <xdr:col>51</xdr:col>
      <xdr:colOff>196272</xdr:colOff>
      <xdr:row>22</xdr:row>
      <xdr:rowOff>25400</xdr:rowOff>
    </xdr:to>
    <xdr:sp macro="" textlink="">
      <xdr:nvSpPr>
        <xdr:cNvPr id="47" name="Rectangle: Rounded Corners 46">
          <a:extLst>
            <a:ext uri="{FF2B5EF4-FFF2-40B4-BE49-F238E27FC236}">
              <a16:creationId xmlns:a16="http://schemas.microsoft.com/office/drawing/2014/main" id="{6B0EAE59-9926-4DC2-915B-654FC3086337}"/>
            </a:ext>
          </a:extLst>
        </xdr:cNvPr>
        <xdr:cNvSpPr/>
      </xdr:nvSpPr>
      <xdr:spPr>
        <a:xfrm>
          <a:off x="30276511" y="3564852"/>
          <a:ext cx="7454034" cy="61691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800"/>
            <a:t>Model construction</a:t>
          </a:r>
          <a:r>
            <a:rPr lang="en-IN" sz="2800" baseline="0"/>
            <a:t>-&gt; </a:t>
          </a:r>
          <a:r>
            <a:rPr lang="en-IN" sz="2800"/>
            <a:t>Solving -&gt;</a:t>
          </a:r>
          <a:r>
            <a:rPr lang="en-IN" sz="2800" baseline="0"/>
            <a:t> Test and revision</a:t>
          </a:r>
          <a:endParaRPr lang="en-IN" sz="2800"/>
        </a:p>
      </xdr:txBody>
    </xdr:sp>
    <xdr:clientData/>
  </xdr:twoCellAnchor>
  <xdr:twoCellAnchor>
    <xdr:from>
      <xdr:col>1</xdr:col>
      <xdr:colOff>145473</xdr:colOff>
      <xdr:row>57</xdr:row>
      <xdr:rowOff>16164</xdr:rowOff>
    </xdr:from>
    <xdr:to>
      <xdr:col>4</xdr:col>
      <xdr:colOff>977900</xdr:colOff>
      <xdr:row>59</xdr:row>
      <xdr:rowOff>178955</xdr:rowOff>
    </xdr:to>
    <xdr:sp macro="" textlink="">
      <xdr:nvSpPr>
        <xdr:cNvPr id="48" name="Rectangle: Rounded Corners 47">
          <a:extLst>
            <a:ext uri="{FF2B5EF4-FFF2-40B4-BE49-F238E27FC236}">
              <a16:creationId xmlns:a16="http://schemas.microsoft.com/office/drawing/2014/main" id="{EDF03596-AE4E-478C-8DFF-946524E289F7}"/>
            </a:ext>
          </a:extLst>
        </xdr:cNvPr>
        <xdr:cNvSpPr/>
      </xdr:nvSpPr>
      <xdr:spPr>
        <a:xfrm>
          <a:off x="755073" y="11115964"/>
          <a:ext cx="3220027" cy="59459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800"/>
            <a:t>Results</a:t>
          </a:r>
          <a:r>
            <a:rPr lang="en-IN" sz="2800" baseline="0"/>
            <a:t> and Analysis</a:t>
          </a:r>
          <a:endParaRPr lang="en-IN" sz="2800"/>
        </a:p>
      </xdr:txBody>
    </xdr:sp>
    <xdr:clientData/>
  </xdr:twoCellAnchor>
  <xdr:twoCellAnchor>
    <xdr:from>
      <xdr:col>13</xdr:col>
      <xdr:colOff>749300</xdr:colOff>
      <xdr:row>20</xdr:row>
      <xdr:rowOff>139700</xdr:rowOff>
    </xdr:from>
    <xdr:to>
      <xdr:col>17</xdr:col>
      <xdr:colOff>396875</xdr:colOff>
      <xdr:row>23</xdr:row>
      <xdr:rowOff>158750</xdr:rowOff>
    </xdr:to>
    <xdr:sp macro="" textlink="">
      <xdr:nvSpPr>
        <xdr:cNvPr id="49" name="Rectangle: Rounded Corners 48">
          <a:extLst>
            <a:ext uri="{FF2B5EF4-FFF2-40B4-BE49-F238E27FC236}">
              <a16:creationId xmlns:a16="http://schemas.microsoft.com/office/drawing/2014/main" id="{5D2C4C96-BB88-4411-BB69-CB92D0206CFF}"/>
            </a:ext>
          </a:extLst>
        </xdr:cNvPr>
        <xdr:cNvSpPr/>
      </xdr:nvSpPr>
      <xdr:spPr>
        <a:xfrm>
          <a:off x="12607925" y="3997325"/>
          <a:ext cx="3457575" cy="5905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800"/>
            <a:t>Data and Information</a:t>
          </a:r>
        </a:p>
      </xdr:txBody>
    </xdr:sp>
    <xdr:clientData/>
  </xdr:twoCellAnchor>
  <xdr:twoCellAnchor>
    <xdr:from>
      <xdr:col>30</xdr:col>
      <xdr:colOff>254001</xdr:colOff>
      <xdr:row>17</xdr:row>
      <xdr:rowOff>105834</xdr:rowOff>
    </xdr:from>
    <xdr:to>
      <xdr:col>54</xdr:col>
      <xdr:colOff>169334</xdr:colOff>
      <xdr:row>84</xdr:row>
      <xdr:rowOff>148168</xdr:rowOff>
    </xdr:to>
    <xdr:sp macro="" textlink="">
      <xdr:nvSpPr>
        <xdr:cNvPr id="51" name="Rectangle: Rounded Corners 50">
          <a:extLst>
            <a:ext uri="{FF2B5EF4-FFF2-40B4-BE49-F238E27FC236}">
              <a16:creationId xmlns:a16="http://schemas.microsoft.com/office/drawing/2014/main" id="{E3F579BD-7F3B-411C-A1B7-DCD898A419B8}"/>
            </a:ext>
          </a:extLst>
        </xdr:cNvPr>
        <xdr:cNvSpPr/>
      </xdr:nvSpPr>
      <xdr:spPr>
        <a:xfrm>
          <a:off x="28236334" y="3386667"/>
          <a:ext cx="9059333" cy="13313834"/>
        </a:xfrm>
        <a:prstGeom prst="roundRect">
          <a:avLst/>
        </a:prstGeom>
        <a:noFill/>
        <a:ln w="28575">
          <a:prstDash val="lgDash"/>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127000</xdr:colOff>
      <xdr:row>19</xdr:row>
      <xdr:rowOff>42334</xdr:rowOff>
    </xdr:from>
    <xdr:to>
      <xdr:col>29</xdr:col>
      <xdr:colOff>381000</xdr:colOff>
      <xdr:row>52</xdr:row>
      <xdr:rowOff>14813</xdr:rowOff>
    </xdr:to>
    <xdr:sp macro="" textlink="">
      <xdr:nvSpPr>
        <xdr:cNvPr id="52" name="Rectangle: Rounded Corners 51">
          <a:extLst>
            <a:ext uri="{FF2B5EF4-FFF2-40B4-BE49-F238E27FC236}">
              <a16:creationId xmlns:a16="http://schemas.microsoft.com/office/drawing/2014/main" id="{90FC2CAF-CFAE-47F7-80E4-2BC163A146DF}"/>
            </a:ext>
          </a:extLst>
        </xdr:cNvPr>
        <xdr:cNvSpPr/>
      </xdr:nvSpPr>
      <xdr:spPr>
        <a:xfrm>
          <a:off x="127000" y="3704167"/>
          <a:ext cx="27622500" cy="6639979"/>
        </a:xfrm>
        <a:prstGeom prst="roundRect">
          <a:avLst/>
        </a:prstGeom>
        <a:noFill/>
        <a:ln w="28575">
          <a:prstDash val="lgDash"/>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clientData/>
  </xdr:twoCellAnchor>
  <xdr:twoCellAnchor editAs="oneCell">
    <xdr:from>
      <xdr:col>14</xdr:col>
      <xdr:colOff>673100</xdr:colOff>
      <xdr:row>61</xdr:row>
      <xdr:rowOff>19957</xdr:rowOff>
    </xdr:from>
    <xdr:to>
      <xdr:col>18</xdr:col>
      <xdr:colOff>302986</xdr:colOff>
      <xdr:row>64</xdr:row>
      <xdr:rowOff>67711</xdr:rowOff>
    </xdr:to>
    <xdr:pic>
      <xdr:nvPicPr>
        <xdr:cNvPr id="64" name="Picture 63">
          <a:extLst>
            <a:ext uri="{FF2B5EF4-FFF2-40B4-BE49-F238E27FC236}">
              <a16:creationId xmlns:a16="http://schemas.microsoft.com/office/drawing/2014/main" id="{97FC436A-90BA-4EA9-B67D-A0A6AE1E7368}"/>
            </a:ext>
          </a:extLst>
        </xdr:cNvPr>
        <xdr:cNvPicPr>
          <a:picLocks noChangeAspect="1"/>
        </xdr:cNvPicPr>
      </xdr:nvPicPr>
      <xdr:blipFill>
        <a:blip xmlns:r="http://schemas.openxmlformats.org/officeDocument/2006/relationships" r:embed="rId3"/>
        <a:stretch>
          <a:fillRect/>
        </a:stretch>
      </xdr:blipFill>
      <xdr:spPr>
        <a:xfrm>
          <a:off x="13391243" y="11749314"/>
          <a:ext cx="3430814" cy="610182"/>
        </a:xfrm>
        <a:prstGeom prst="rect">
          <a:avLst/>
        </a:prstGeom>
        <a:ln w="19050">
          <a:solidFill>
            <a:srgbClr val="00B0F0"/>
          </a:solidFill>
        </a:ln>
      </xdr:spPr>
    </xdr:pic>
    <xdr:clientData/>
  </xdr:twoCellAnchor>
  <xdr:twoCellAnchor editAs="oneCell">
    <xdr:from>
      <xdr:col>55</xdr:col>
      <xdr:colOff>18142</xdr:colOff>
      <xdr:row>62</xdr:row>
      <xdr:rowOff>9072</xdr:rowOff>
    </xdr:from>
    <xdr:to>
      <xdr:col>62</xdr:col>
      <xdr:colOff>257</xdr:colOff>
      <xdr:row>67</xdr:row>
      <xdr:rowOff>27212</xdr:rowOff>
    </xdr:to>
    <xdr:pic>
      <xdr:nvPicPr>
        <xdr:cNvPr id="65" name="Picture 64">
          <a:extLst>
            <a:ext uri="{FF2B5EF4-FFF2-40B4-BE49-F238E27FC236}">
              <a16:creationId xmlns:a16="http://schemas.microsoft.com/office/drawing/2014/main" id="{8BFDFBB0-2926-494F-91A9-6B97D6426D6A}"/>
            </a:ext>
          </a:extLst>
        </xdr:cNvPr>
        <xdr:cNvPicPr>
          <a:picLocks noChangeAspect="1"/>
        </xdr:cNvPicPr>
      </xdr:nvPicPr>
      <xdr:blipFill>
        <a:blip xmlns:r="http://schemas.openxmlformats.org/officeDocument/2006/relationships" r:embed="rId4"/>
        <a:stretch>
          <a:fillRect/>
        </a:stretch>
      </xdr:blipFill>
      <xdr:spPr>
        <a:xfrm>
          <a:off x="38353999" y="11928929"/>
          <a:ext cx="4953258" cy="943427"/>
        </a:xfrm>
        <a:prstGeom prst="rect">
          <a:avLst/>
        </a:prstGeom>
        <a:ln w="19050">
          <a:solidFill>
            <a:srgbClr val="00B0F0"/>
          </a:solidFill>
        </a:ln>
      </xdr:spPr>
    </xdr:pic>
    <xdr:clientData/>
  </xdr:twoCellAnchor>
  <xdr:twoCellAnchor>
    <xdr:from>
      <xdr:col>43</xdr:col>
      <xdr:colOff>81644</xdr:colOff>
      <xdr:row>51</xdr:row>
      <xdr:rowOff>63502</xdr:rowOff>
    </xdr:from>
    <xdr:to>
      <xdr:col>55</xdr:col>
      <xdr:colOff>18142</xdr:colOff>
      <xdr:row>64</xdr:row>
      <xdr:rowOff>108857</xdr:rowOff>
    </xdr:to>
    <xdr:cxnSp macro="">
      <xdr:nvCxnSpPr>
        <xdr:cNvPr id="67" name="Straight Arrow Connector 66">
          <a:extLst>
            <a:ext uri="{FF2B5EF4-FFF2-40B4-BE49-F238E27FC236}">
              <a16:creationId xmlns:a16="http://schemas.microsoft.com/office/drawing/2014/main" id="{4CB4A3A0-0481-41F9-B45D-C9174E1652F6}"/>
            </a:ext>
          </a:extLst>
        </xdr:cNvPr>
        <xdr:cNvCxnSpPr>
          <a:stCxn id="65" idx="1"/>
        </xdr:cNvCxnSpPr>
      </xdr:nvCxnSpPr>
      <xdr:spPr>
        <a:xfrm flipH="1" flipV="1">
          <a:off x="34417001" y="9851573"/>
          <a:ext cx="3936998" cy="2549070"/>
        </a:xfrm>
        <a:prstGeom prst="straightConnector1">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41</xdr:col>
      <xdr:colOff>127001</xdr:colOff>
      <xdr:row>64</xdr:row>
      <xdr:rowOff>108857</xdr:rowOff>
    </xdr:from>
    <xdr:to>
      <xdr:col>55</xdr:col>
      <xdr:colOff>18142</xdr:colOff>
      <xdr:row>76</xdr:row>
      <xdr:rowOff>72571</xdr:rowOff>
    </xdr:to>
    <xdr:cxnSp macro="">
      <xdr:nvCxnSpPr>
        <xdr:cNvPr id="71" name="Straight Arrow Connector 70">
          <a:extLst>
            <a:ext uri="{FF2B5EF4-FFF2-40B4-BE49-F238E27FC236}">
              <a16:creationId xmlns:a16="http://schemas.microsoft.com/office/drawing/2014/main" id="{F736DFC0-D86D-434C-858E-E27749893ED2}"/>
            </a:ext>
          </a:extLst>
        </xdr:cNvPr>
        <xdr:cNvCxnSpPr>
          <a:stCxn id="65" idx="1"/>
        </xdr:cNvCxnSpPr>
      </xdr:nvCxnSpPr>
      <xdr:spPr>
        <a:xfrm flipH="1">
          <a:off x="33972501" y="12400643"/>
          <a:ext cx="4381498" cy="2358571"/>
        </a:xfrm>
        <a:prstGeom prst="straightConnector1">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55</xdr:col>
      <xdr:colOff>9071</xdr:colOff>
      <xdr:row>69</xdr:row>
      <xdr:rowOff>18143</xdr:rowOff>
    </xdr:from>
    <xdr:to>
      <xdr:col>62</xdr:col>
      <xdr:colOff>8818</xdr:colOff>
      <xdr:row>74</xdr:row>
      <xdr:rowOff>80818</xdr:rowOff>
    </xdr:to>
    <xdr:pic>
      <xdr:nvPicPr>
        <xdr:cNvPr id="75" name="Picture 74">
          <a:extLst>
            <a:ext uri="{FF2B5EF4-FFF2-40B4-BE49-F238E27FC236}">
              <a16:creationId xmlns:a16="http://schemas.microsoft.com/office/drawing/2014/main" id="{FEBA1F9A-8680-42FA-8CEF-549984D5E1FE}"/>
            </a:ext>
          </a:extLst>
        </xdr:cNvPr>
        <xdr:cNvPicPr>
          <a:picLocks noChangeAspect="1"/>
        </xdr:cNvPicPr>
      </xdr:nvPicPr>
      <xdr:blipFill>
        <a:blip xmlns:r="http://schemas.openxmlformats.org/officeDocument/2006/relationships" r:embed="rId5"/>
        <a:stretch>
          <a:fillRect/>
        </a:stretch>
      </xdr:blipFill>
      <xdr:spPr>
        <a:xfrm>
          <a:off x="38344928" y="13244286"/>
          <a:ext cx="4962071" cy="997857"/>
        </a:xfrm>
        <a:prstGeom prst="rect">
          <a:avLst/>
        </a:prstGeom>
        <a:ln w="19050">
          <a:solidFill>
            <a:srgbClr val="00B0F0"/>
          </a:solidFill>
        </a:ln>
      </xdr:spPr>
    </xdr:pic>
    <xdr:clientData/>
  </xdr:twoCellAnchor>
  <xdr:twoCellAnchor>
    <xdr:from>
      <xdr:col>51</xdr:col>
      <xdr:colOff>72571</xdr:colOff>
      <xdr:row>71</xdr:row>
      <xdr:rowOff>81644</xdr:rowOff>
    </xdr:from>
    <xdr:to>
      <xdr:col>55</xdr:col>
      <xdr:colOff>9071</xdr:colOff>
      <xdr:row>76</xdr:row>
      <xdr:rowOff>45357</xdr:rowOff>
    </xdr:to>
    <xdr:cxnSp macro="">
      <xdr:nvCxnSpPr>
        <xdr:cNvPr id="81" name="Straight Arrow Connector 80">
          <a:extLst>
            <a:ext uri="{FF2B5EF4-FFF2-40B4-BE49-F238E27FC236}">
              <a16:creationId xmlns:a16="http://schemas.microsoft.com/office/drawing/2014/main" id="{62661D3C-BBDE-4262-959E-B029013E9E32}"/>
            </a:ext>
          </a:extLst>
        </xdr:cNvPr>
        <xdr:cNvCxnSpPr>
          <a:stCxn id="75" idx="1"/>
        </xdr:cNvCxnSpPr>
      </xdr:nvCxnSpPr>
      <xdr:spPr>
        <a:xfrm flipH="1">
          <a:off x="36367357" y="13743215"/>
          <a:ext cx="1977571" cy="988785"/>
        </a:xfrm>
        <a:prstGeom prst="straightConnector1">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48</xdr:col>
      <xdr:colOff>172357</xdr:colOff>
      <xdr:row>51</xdr:row>
      <xdr:rowOff>36286</xdr:rowOff>
    </xdr:from>
    <xdr:to>
      <xdr:col>55</xdr:col>
      <xdr:colOff>9071</xdr:colOff>
      <xdr:row>71</xdr:row>
      <xdr:rowOff>81644</xdr:rowOff>
    </xdr:to>
    <xdr:cxnSp macro="">
      <xdr:nvCxnSpPr>
        <xdr:cNvPr id="83" name="Straight Arrow Connector 82">
          <a:extLst>
            <a:ext uri="{FF2B5EF4-FFF2-40B4-BE49-F238E27FC236}">
              <a16:creationId xmlns:a16="http://schemas.microsoft.com/office/drawing/2014/main" id="{2516ADB4-3DD8-4CFD-862E-137A386BDA53}"/>
            </a:ext>
          </a:extLst>
        </xdr:cNvPr>
        <xdr:cNvCxnSpPr>
          <a:stCxn id="75" idx="1"/>
        </xdr:cNvCxnSpPr>
      </xdr:nvCxnSpPr>
      <xdr:spPr>
        <a:xfrm flipH="1" flipV="1">
          <a:off x="35732357" y="9824357"/>
          <a:ext cx="2612571" cy="3918858"/>
        </a:xfrm>
        <a:prstGeom prst="straightConnector1">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16</xdr:col>
      <xdr:colOff>293007</xdr:colOff>
      <xdr:row>59</xdr:row>
      <xdr:rowOff>108857</xdr:rowOff>
    </xdr:from>
    <xdr:to>
      <xdr:col>17</xdr:col>
      <xdr:colOff>807357</xdr:colOff>
      <xdr:row>61</xdr:row>
      <xdr:rowOff>19957</xdr:rowOff>
    </xdr:to>
    <xdr:cxnSp macro="">
      <xdr:nvCxnSpPr>
        <xdr:cNvPr id="87" name="Straight Arrow Connector 86">
          <a:extLst>
            <a:ext uri="{FF2B5EF4-FFF2-40B4-BE49-F238E27FC236}">
              <a16:creationId xmlns:a16="http://schemas.microsoft.com/office/drawing/2014/main" id="{31A345C7-3B9D-478C-9DD3-B06F93BE2C73}"/>
            </a:ext>
          </a:extLst>
        </xdr:cNvPr>
        <xdr:cNvCxnSpPr>
          <a:stCxn id="64" idx="0"/>
        </xdr:cNvCxnSpPr>
      </xdr:nvCxnSpPr>
      <xdr:spPr>
        <a:xfrm flipV="1">
          <a:off x="15106650" y="11457214"/>
          <a:ext cx="1367064" cy="292100"/>
        </a:xfrm>
        <a:prstGeom prst="straightConnector1">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42</xdr:col>
      <xdr:colOff>154215</xdr:colOff>
      <xdr:row>26</xdr:row>
      <xdr:rowOff>145143</xdr:rowOff>
    </xdr:from>
    <xdr:to>
      <xdr:col>55</xdr:col>
      <xdr:colOff>18143</xdr:colOff>
      <xdr:row>26</xdr:row>
      <xdr:rowOff>199571</xdr:rowOff>
    </xdr:to>
    <xdr:cxnSp macro="">
      <xdr:nvCxnSpPr>
        <xdr:cNvPr id="89" name="Straight Arrow Connector 88">
          <a:extLst>
            <a:ext uri="{FF2B5EF4-FFF2-40B4-BE49-F238E27FC236}">
              <a16:creationId xmlns:a16="http://schemas.microsoft.com/office/drawing/2014/main" id="{6DCC71A8-0496-4109-8620-865467BB30AA}"/>
            </a:ext>
          </a:extLst>
        </xdr:cNvPr>
        <xdr:cNvCxnSpPr/>
      </xdr:nvCxnSpPr>
      <xdr:spPr>
        <a:xfrm flipH="1" flipV="1">
          <a:off x="35417882" y="4949976"/>
          <a:ext cx="4097261" cy="544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635001</xdr:colOff>
      <xdr:row>60</xdr:row>
      <xdr:rowOff>174625</xdr:rowOff>
    </xdr:from>
    <xdr:to>
      <xdr:col>6</xdr:col>
      <xdr:colOff>269876</xdr:colOff>
      <xdr:row>65</xdr:row>
      <xdr:rowOff>38552</xdr:rowOff>
    </xdr:to>
    <xdr:pic>
      <xdr:nvPicPr>
        <xdr:cNvPr id="92" name="Picture 91">
          <a:extLst>
            <a:ext uri="{FF2B5EF4-FFF2-40B4-BE49-F238E27FC236}">
              <a16:creationId xmlns:a16="http://schemas.microsoft.com/office/drawing/2014/main" id="{99751F28-573A-4F61-9553-60094820E734}"/>
            </a:ext>
          </a:extLst>
        </xdr:cNvPr>
        <xdr:cNvPicPr>
          <a:picLocks noChangeAspect="1"/>
        </xdr:cNvPicPr>
      </xdr:nvPicPr>
      <xdr:blipFill>
        <a:blip xmlns:r="http://schemas.openxmlformats.org/officeDocument/2006/relationships" r:embed="rId6"/>
        <a:stretch>
          <a:fillRect/>
        </a:stretch>
      </xdr:blipFill>
      <xdr:spPr>
        <a:xfrm>
          <a:off x="3603626" y="12080875"/>
          <a:ext cx="1905000" cy="816428"/>
        </a:xfrm>
        <a:prstGeom prst="rect">
          <a:avLst/>
        </a:prstGeom>
        <a:ln w="28575">
          <a:solidFill>
            <a:schemeClr val="accent2"/>
          </a:solidFill>
        </a:ln>
      </xdr:spPr>
    </xdr:pic>
    <xdr:clientData/>
  </xdr:twoCellAnchor>
  <xdr:twoCellAnchor>
    <xdr:from>
      <xdr:col>6</xdr:col>
      <xdr:colOff>269876</xdr:colOff>
      <xdr:row>61</xdr:row>
      <xdr:rowOff>165100</xdr:rowOff>
    </xdr:from>
    <xdr:to>
      <xdr:col>7</xdr:col>
      <xdr:colOff>0</xdr:colOff>
      <xdr:row>63</xdr:row>
      <xdr:rowOff>11339</xdr:rowOff>
    </xdr:to>
    <xdr:cxnSp macro="">
      <xdr:nvCxnSpPr>
        <xdr:cNvPr id="94" name="Straight Arrow Connector 93">
          <a:extLst>
            <a:ext uri="{FF2B5EF4-FFF2-40B4-BE49-F238E27FC236}">
              <a16:creationId xmlns:a16="http://schemas.microsoft.com/office/drawing/2014/main" id="{50DF0716-CFDE-4D9E-BEE9-966B12F294E8}"/>
            </a:ext>
          </a:extLst>
        </xdr:cNvPr>
        <xdr:cNvCxnSpPr>
          <a:stCxn id="92" idx="3"/>
        </xdr:cNvCxnSpPr>
      </xdr:nvCxnSpPr>
      <xdr:spPr>
        <a:xfrm flipV="1">
          <a:off x="5540376" y="12268200"/>
          <a:ext cx="1343024" cy="227239"/>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29</xdr:col>
      <xdr:colOff>393124</xdr:colOff>
      <xdr:row>25</xdr:row>
      <xdr:rowOff>183285</xdr:rowOff>
    </xdr:from>
    <xdr:to>
      <xdr:col>30</xdr:col>
      <xdr:colOff>600364</xdr:colOff>
      <xdr:row>27</xdr:row>
      <xdr:rowOff>57728</xdr:rowOff>
    </xdr:to>
    <xdr:sp macro="" textlink="">
      <xdr:nvSpPr>
        <xdr:cNvPr id="97" name="Rectangle: Rounded Corners 96">
          <a:extLst>
            <a:ext uri="{FF2B5EF4-FFF2-40B4-BE49-F238E27FC236}">
              <a16:creationId xmlns:a16="http://schemas.microsoft.com/office/drawing/2014/main" id="{90F106B6-94C9-4471-A978-F6111C5301DA}"/>
            </a:ext>
          </a:extLst>
        </xdr:cNvPr>
        <xdr:cNvSpPr/>
      </xdr:nvSpPr>
      <xdr:spPr>
        <a:xfrm>
          <a:off x="29048942" y="4916921"/>
          <a:ext cx="819149" cy="44017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a:t>Day1</a:t>
          </a:r>
        </a:p>
      </xdr:txBody>
    </xdr:sp>
    <xdr:clientData/>
  </xdr:twoCellAnchor>
  <xdr:twoCellAnchor>
    <xdr:from>
      <xdr:col>29</xdr:col>
      <xdr:colOff>395433</xdr:colOff>
      <xdr:row>51</xdr:row>
      <xdr:rowOff>174048</xdr:rowOff>
    </xdr:from>
    <xdr:to>
      <xdr:col>30</xdr:col>
      <xdr:colOff>602673</xdr:colOff>
      <xdr:row>54</xdr:row>
      <xdr:rowOff>36946</xdr:rowOff>
    </xdr:to>
    <xdr:sp macro="" textlink="">
      <xdr:nvSpPr>
        <xdr:cNvPr id="98" name="Rectangle: Rounded Corners 97">
          <a:extLst>
            <a:ext uri="{FF2B5EF4-FFF2-40B4-BE49-F238E27FC236}">
              <a16:creationId xmlns:a16="http://schemas.microsoft.com/office/drawing/2014/main" id="{E0505992-A520-441D-BB0B-709DD9E10985}"/>
            </a:ext>
          </a:extLst>
        </xdr:cNvPr>
        <xdr:cNvSpPr/>
      </xdr:nvSpPr>
      <xdr:spPr>
        <a:xfrm>
          <a:off x="29051251" y="9964593"/>
          <a:ext cx="819149" cy="44017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a:t>Day2</a:t>
          </a:r>
        </a:p>
      </xdr:txBody>
    </xdr:sp>
    <xdr:clientData/>
  </xdr:twoCellAnchor>
  <xdr:twoCellAnchor editAs="oneCell">
    <xdr:from>
      <xdr:col>23</xdr:col>
      <xdr:colOff>25400</xdr:colOff>
      <xdr:row>84</xdr:row>
      <xdr:rowOff>0</xdr:rowOff>
    </xdr:from>
    <xdr:to>
      <xdr:col>28</xdr:col>
      <xdr:colOff>1079500</xdr:colOff>
      <xdr:row>89</xdr:row>
      <xdr:rowOff>0</xdr:rowOff>
    </xdr:to>
    <xdr:pic>
      <xdr:nvPicPr>
        <xdr:cNvPr id="99" name="Picture 98">
          <a:extLst>
            <a:ext uri="{FF2B5EF4-FFF2-40B4-BE49-F238E27FC236}">
              <a16:creationId xmlns:a16="http://schemas.microsoft.com/office/drawing/2014/main" id="{8F636EB8-5ABF-479A-B4D2-742A4BF294EA}"/>
            </a:ext>
          </a:extLst>
        </xdr:cNvPr>
        <xdr:cNvPicPr>
          <a:picLocks noChangeAspect="1"/>
        </xdr:cNvPicPr>
      </xdr:nvPicPr>
      <xdr:blipFill>
        <a:blip xmlns:r="http://schemas.openxmlformats.org/officeDocument/2006/relationships" r:embed="rId7"/>
        <a:stretch>
          <a:fillRect/>
        </a:stretch>
      </xdr:blipFill>
      <xdr:spPr>
        <a:xfrm>
          <a:off x="21539200" y="16370300"/>
          <a:ext cx="6248400" cy="952500"/>
        </a:xfrm>
        <a:prstGeom prst="rect">
          <a:avLst/>
        </a:prstGeom>
        <a:ln w="19050">
          <a:solidFill>
            <a:srgbClr val="57D3FF"/>
          </a:solidFill>
        </a:ln>
      </xdr:spPr>
    </xdr:pic>
    <xdr:clientData/>
  </xdr:twoCellAnchor>
  <xdr:twoCellAnchor>
    <xdr:from>
      <xdr:col>24</xdr:col>
      <xdr:colOff>292100</xdr:colOff>
      <xdr:row>83</xdr:row>
      <xdr:rowOff>0</xdr:rowOff>
    </xdr:from>
    <xdr:to>
      <xdr:col>25</xdr:col>
      <xdr:colOff>419100</xdr:colOff>
      <xdr:row>84</xdr:row>
      <xdr:rowOff>0</xdr:rowOff>
    </xdr:to>
    <xdr:cxnSp macro="">
      <xdr:nvCxnSpPr>
        <xdr:cNvPr id="101" name="Straight Arrow Connector 100">
          <a:extLst>
            <a:ext uri="{FF2B5EF4-FFF2-40B4-BE49-F238E27FC236}">
              <a16:creationId xmlns:a16="http://schemas.microsoft.com/office/drawing/2014/main" id="{58A63B07-6D11-4A6F-814B-062E5BFB85BD}"/>
            </a:ext>
          </a:extLst>
        </xdr:cNvPr>
        <xdr:cNvCxnSpPr>
          <a:endCxn id="99" idx="0"/>
        </xdr:cNvCxnSpPr>
      </xdr:nvCxnSpPr>
      <xdr:spPr>
        <a:xfrm>
          <a:off x="23202900" y="16179800"/>
          <a:ext cx="146050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11547</xdr:colOff>
      <xdr:row>7</xdr:row>
      <xdr:rowOff>173182</xdr:rowOff>
    </xdr:from>
    <xdr:to>
      <xdr:col>6</xdr:col>
      <xdr:colOff>1</xdr:colOff>
      <xdr:row>11</xdr:row>
      <xdr:rowOff>11546</xdr:rowOff>
    </xdr:to>
    <xdr:sp macro="" textlink="">
      <xdr:nvSpPr>
        <xdr:cNvPr id="2" name="Rectangle: Rounded Corners 1">
          <a:extLst>
            <a:ext uri="{FF2B5EF4-FFF2-40B4-BE49-F238E27FC236}">
              <a16:creationId xmlns:a16="http://schemas.microsoft.com/office/drawing/2014/main" id="{A2632B54-FFFC-4520-BC71-BA0B828CC917}"/>
            </a:ext>
          </a:extLst>
        </xdr:cNvPr>
        <xdr:cNvSpPr/>
      </xdr:nvSpPr>
      <xdr:spPr>
        <a:xfrm>
          <a:off x="623456" y="1547091"/>
          <a:ext cx="4641272" cy="577273"/>
        </a:xfrm>
        <a:prstGeom prst="roundRect">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800" b="1">
              <a:solidFill>
                <a:schemeClr val="tx1">
                  <a:lumMod val="95000"/>
                  <a:lumOff val="5000"/>
                </a:schemeClr>
              </a:solidFill>
            </a:rPr>
            <a:t>Milk Collection Problem</a:t>
          </a:r>
        </a:p>
      </xdr:txBody>
    </xdr:sp>
    <xdr:clientData/>
  </xdr:twoCellAnchor>
  <xdr:twoCellAnchor>
    <xdr:from>
      <xdr:col>1</xdr:col>
      <xdr:colOff>88322</xdr:colOff>
      <xdr:row>82</xdr:row>
      <xdr:rowOff>98714</xdr:rowOff>
    </xdr:from>
    <xdr:to>
      <xdr:col>6</xdr:col>
      <xdr:colOff>793749</xdr:colOff>
      <xdr:row>88</xdr:row>
      <xdr:rowOff>95250</xdr:rowOff>
    </xdr:to>
    <xdr:sp macro="" textlink="">
      <xdr:nvSpPr>
        <xdr:cNvPr id="42" name="Rectangle: Rounded Corners 41">
          <a:extLst>
            <a:ext uri="{FF2B5EF4-FFF2-40B4-BE49-F238E27FC236}">
              <a16:creationId xmlns:a16="http://schemas.microsoft.com/office/drawing/2014/main" id="{5927D9C9-B29B-40AC-BCA9-D1C0CD1266CE}"/>
            </a:ext>
          </a:extLst>
        </xdr:cNvPr>
        <xdr:cNvSpPr/>
      </xdr:nvSpPr>
      <xdr:spPr>
        <a:xfrm>
          <a:off x="691572" y="16053089"/>
          <a:ext cx="5340927" cy="113953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800"/>
            <a:t>Comparison</a:t>
          </a:r>
          <a:r>
            <a:rPr lang="en-IN" sz="2800" baseline="0"/>
            <a:t> between all the solutions is on next sheet</a:t>
          </a:r>
          <a:endParaRPr lang="en-IN" sz="2800"/>
        </a:p>
      </xdr:txBody>
    </xdr:sp>
    <xdr:clientData/>
  </xdr:twoCellAnchor>
  <xdr:twoCellAnchor>
    <xdr:from>
      <xdr:col>5</xdr:col>
      <xdr:colOff>1047749</xdr:colOff>
      <xdr:row>83</xdr:row>
      <xdr:rowOff>142875</xdr:rowOff>
    </xdr:from>
    <xdr:to>
      <xdr:col>6</xdr:col>
      <xdr:colOff>603249</xdr:colOff>
      <xdr:row>87</xdr:row>
      <xdr:rowOff>95250</xdr:rowOff>
    </xdr:to>
    <xdr:sp macro="" textlink="">
      <xdr:nvSpPr>
        <xdr:cNvPr id="3" name="Arrow: Up 2">
          <a:extLst>
            <a:ext uri="{FF2B5EF4-FFF2-40B4-BE49-F238E27FC236}">
              <a16:creationId xmlns:a16="http://schemas.microsoft.com/office/drawing/2014/main" id="{35C49413-11F2-4A54-81A1-9A4453E14021}"/>
            </a:ext>
          </a:extLst>
        </xdr:cNvPr>
        <xdr:cNvSpPr/>
      </xdr:nvSpPr>
      <xdr:spPr>
        <a:xfrm rot="5400000">
          <a:off x="5127624" y="16287750"/>
          <a:ext cx="714375" cy="714375"/>
        </a:xfrm>
        <a:prstGeom prst="up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clientData/>
  </xdr:twoCellAnchor>
  <xdr:twoCellAnchor>
    <xdr:from>
      <xdr:col>54</xdr:col>
      <xdr:colOff>507999</xdr:colOff>
      <xdr:row>18</xdr:row>
      <xdr:rowOff>137583</xdr:rowOff>
    </xdr:from>
    <xdr:to>
      <xdr:col>57</xdr:col>
      <xdr:colOff>42332</xdr:colOff>
      <xdr:row>25</xdr:row>
      <xdr:rowOff>63500</xdr:rowOff>
    </xdr:to>
    <xdr:sp macro="" textlink="">
      <xdr:nvSpPr>
        <xdr:cNvPr id="5" name="Rectangle: Rounded Corners 4">
          <a:extLst>
            <a:ext uri="{FF2B5EF4-FFF2-40B4-BE49-F238E27FC236}">
              <a16:creationId xmlns:a16="http://schemas.microsoft.com/office/drawing/2014/main" id="{727804A2-1B67-4EEA-82BB-F12EC77F1662}"/>
            </a:ext>
          </a:extLst>
        </xdr:cNvPr>
        <xdr:cNvSpPr/>
      </xdr:nvSpPr>
      <xdr:spPr>
        <a:xfrm>
          <a:off x="38586832" y="3471333"/>
          <a:ext cx="2444750" cy="1206500"/>
        </a:xfrm>
        <a:prstGeom prst="round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aseline="0">
              <a:solidFill>
                <a:schemeClr val="tx1"/>
              </a:solidFill>
              <a:latin typeface="+mn-lt"/>
              <a:ea typeface="+mn-ea"/>
              <a:cs typeface="+mn-cs"/>
            </a:rPr>
            <a:t>For preventing unnecessary repitative comparison of routes- force farm 11 to be visited on first day-</a:t>
          </a:r>
        </a:p>
      </xdr:txBody>
    </xdr:sp>
    <xdr:clientData/>
  </xdr:twoCellAnchor>
  <xdr:twoCellAnchor>
    <xdr:from>
      <xdr:col>54</xdr:col>
      <xdr:colOff>507999</xdr:colOff>
      <xdr:row>22</xdr:row>
      <xdr:rowOff>21166</xdr:rowOff>
    </xdr:from>
    <xdr:to>
      <xdr:col>55</xdr:col>
      <xdr:colOff>275166</xdr:colOff>
      <xdr:row>26</xdr:row>
      <xdr:rowOff>127000</xdr:rowOff>
    </xdr:to>
    <xdr:cxnSp macro="">
      <xdr:nvCxnSpPr>
        <xdr:cNvPr id="9" name="Connector: Elbow 8">
          <a:extLst>
            <a:ext uri="{FF2B5EF4-FFF2-40B4-BE49-F238E27FC236}">
              <a16:creationId xmlns:a16="http://schemas.microsoft.com/office/drawing/2014/main" id="{28F7222E-78E3-4EC7-8C55-EA5BF20A39E7}"/>
            </a:ext>
          </a:extLst>
        </xdr:cNvPr>
        <xdr:cNvCxnSpPr>
          <a:stCxn id="5" idx="1"/>
        </xdr:cNvCxnSpPr>
      </xdr:nvCxnSpPr>
      <xdr:spPr>
        <a:xfrm rot="10800000" flipH="1" flipV="1">
          <a:off x="38586832" y="4074583"/>
          <a:ext cx="1185334" cy="857250"/>
        </a:xfrm>
        <a:prstGeom prst="bentConnector3">
          <a:avLst>
            <a:gd name="adj1" fmla="val -1928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1100664</xdr:colOff>
      <xdr:row>63</xdr:row>
      <xdr:rowOff>95250</xdr:rowOff>
    </xdr:from>
    <xdr:to>
      <xdr:col>9</xdr:col>
      <xdr:colOff>994833</xdr:colOff>
      <xdr:row>65</xdr:row>
      <xdr:rowOff>190499</xdr:rowOff>
    </xdr:to>
    <xdr:sp macro="" textlink="">
      <xdr:nvSpPr>
        <xdr:cNvPr id="8" name="Rectangle: Rounded Corners 7">
          <a:extLst>
            <a:ext uri="{FF2B5EF4-FFF2-40B4-BE49-F238E27FC236}">
              <a16:creationId xmlns:a16="http://schemas.microsoft.com/office/drawing/2014/main" id="{EA220272-CCA5-4537-8956-F4E4A5251846}"/>
            </a:ext>
          </a:extLst>
        </xdr:cNvPr>
        <xdr:cNvSpPr/>
      </xdr:nvSpPr>
      <xdr:spPr>
        <a:xfrm>
          <a:off x="5217581" y="11948583"/>
          <a:ext cx="4699002" cy="46566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Z = SUM[i= 1 to 21][j=1 to 21]C_i_j * x_i_j_k     for k=1,2 and for every i&gt;j</a:t>
          </a:r>
        </a:p>
      </xdr:txBody>
    </xdr:sp>
    <xdr:clientData/>
  </xdr:twoCellAnchor>
  <xdr:twoCellAnchor>
    <xdr:from>
      <xdr:col>13</xdr:col>
      <xdr:colOff>268815</xdr:colOff>
      <xdr:row>62</xdr:row>
      <xdr:rowOff>120651</xdr:rowOff>
    </xdr:from>
    <xdr:to>
      <xdr:col>16</xdr:col>
      <xdr:colOff>74084</xdr:colOff>
      <xdr:row>65</xdr:row>
      <xdr:rowOff>35984</xdr:rowOff>
    </xdr:to>
    <xdr:sp macro="" textlink="">
      <xdr:nvSpPr>
        <xdr:cNvPr id="50" name="Rectangle: Rounded Corners 49">
          <a:extLst>
            <a:ext uri="{FF2B5EF4-FFF2-40B4-BE49-F238E27FC236}">
              <a16:creationId xmlns:a16="http://schemas.microsoft.com/office/drawing/2014/main" id="{C39C7821-6F9E-4759-8EB0-8D8C67C7AFBA}"/>
            </a:ext>
          </a:extLst>
        </xdr:cNvPr>
        <xdr:cNvSpPr/>
      </xdr:nvSpPr>
      <xdr:spPr>
        <a:xfrm>
          <a:off x="12841815" y="11794068"/>
          <a:ext cx="2736852" cy="46566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SUM[i = 1</a:t>
          </a:r>
          <a:r>
            <a:rPr lang="en-IN" sz="1100" baseline="0"/>
            <a:t> </a:t>
          </a:r>
          <a:r>
            <a:rPr lang="en-IN" sz="1100"/>
            <a:t>to 21] K_i * y_i_k &lt;= C ; for k=1,2</a:t>
          </a:r>
        </a:p>
      </xdr:txBody>
    </xdr:sp>
    <xdr:clientData/>
  </xdr:twoCellAnchor>
  <xdr:twoCellAnchor>
    <xdr:from>
      <xdr:col>25</xdr:col>
      <xdr:colOff>654047</xdr:colOff>
      <xdr:row>81</xdr:row>
      <xdr:rowOff>156633</xdr:rowOff>
    </xdr:from>
    <xdr:to>
      <xdr:col>28</xdr:col>
      <xdr:colOff>1026582</xdr:colOff>
      <xdr:row>84</xdr:row>
      <xdr:rowOff>82549</xdr:rowOff>
    </xdr:to>
    <xdr:sp macro="" textlink="">
      <xdr:nvSpPr>
        <xdr:cNvPr id="53" name="Rectangle: Rounded Corners 52">
          <a:extLst>
            <a:ext uri="{FF2B5EF4-FFF2-40B4-BE49-F238E27FC236}">
              <a16:creationId xmlns:a16="http://schemas.microsoft.com/office/drawing/2014/main" id="{1CD5D727-76F2-4216-B98E-B76782066908}"/>
            </a:ext>
          </a:extLst>
        </xdr:cNvPr>
        <xdr:cNvSpPr/>
      </xdr:nvSpPr>
      <xdr:spPr>
        <a:xfrm>
          <a:off x="24805214" y="15449550"/>
          <a:ext cx="2817285" cy="46566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SUM[i = 1</a:t>
          </a:r>
          <a:r>
            <a:rPr lang="en-IN" sz="1100" baseline="0"/>
            <a:t> </a:t>
          </a:r>
          <a:r>
            <a:rPr lang="en-IN" sz="1100"/>
            <a:t>to 21] K_i * y_i_k &lt;= C ; for k=1,2</a:t>
          </a:r>
        </a:p>
      </xdr:txBody>
    </xdr:sp>
    <xdr:clientData/>
  </xdr:twoCellAnchor>
  <xdr:twoCellAnchor>
    <xdr:from>
      <xdr:col>61</xdr:col>
      <xdr:colOff>520697</xdr:colOff>
      <xdr:row>62</xdr:row>
      <xdr:rowOff>76199</xdr:rowOff>
    </xdr:from>
    <xdr:to>
      <xdr:col>69</xdr:col>
      <xdr:colOff>285750</xdr:colOff>
      <xdr:row>67</xdr:row>
      <xdr:rowOff>10583</xdr:rowOff>
    </xdr:to>
    <xdr:sp macro="" textlink="">
      <xdr:nvSpPr>
        <xdr:cNvPr id="54" name="Rectangle: Rounded Corners 53">
          <a:extLst>
            <a:ext uri="{FF2B5EF4-FFF2-40B4-BE49-F238E27FC236}">
              <a16:creationId xmlns:a16="http://schemas.microsoft.com/office/drawing/2014/main" id="{9531C816-310F-423D-AA88-056EC10E2264}"/>
            </a:ext>
          </a:extLst>
        </xdr:cNvPr>
        <xdr:cNvSpPr/>
      </xdr:nvSpPr>
      <xdr:spPr>
        <a:xfrm>
          <a:off x="44356864" y="11749616"/>
          <a:ext cx="4993219" cy="85513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0" i="0" u="none" strike="noStrike">
              <a:solidFill>
                <a:schemeClr val="lt1"/>
              </a:solidFill>
              <a:effectLst/>
              <a:latin typeface="+mn-lt"/>
              <a:ea typeface="+mn-ea"/>
              <a:cs typeface="+mn-cs"/>
            </a:rPr>
            <a:t>SUM[i=1 to 10]  x_i_j_k  for every i:i&gt;j </a:t>
          </a:r>
        </a:p>
        <a:p>
          <a:pPr algn="l"/>
          <a:r>
            <a:rPr lang="en-IN" sz="1400" b="0" i="0" u="none" strike="noStrike">
              <a:solidFill>
                <a:schemeClr val="lt1"/>
              </a:solidFill>
              <a:effectLst/>
              <a:latin typeface="+mn-lt"/>
              <a:ea typeface="+mn-ea"/>
              <a:cs typeface="+mn-cs"/>
            </a:rPr>
            <a:t>+ SUM[i=1 to 10]x_j_i_k  for every i: j&gt;i 	=2 ; </a:t>
          </a:r>
        </a:p>
        <a:p>
          <a:pPr algn="l"/>
          <a:r>
            <a:rPr lang="en-IN" sz="1400" b="0" i="0" u="none" strike="noStrike">
              <a:solidFill>
                <a:schemeClr val="lt1"/>
              </a:solidFill>
              <a:effectLst/>
              <a:latin typeface="+mn-lt"/>
              <a:ea typeface="+mn-ea"/>
              <a:cs typeface="+mn-cs"/>
            </a:rPr>
            <a:t>for every k=1,2 ,for every j=1 to 21</a:t>
          </a:r>
          <a:r>
            <a:rPr lang="en-IN" sz="1400"/>
            <a:t> </a:t>
          </a:r>
        </a:p>
      </xdr:txBody>
    </xdr:sp>
    <xdr:clientData/>
  </xdr:twoCellAnchor>
  <xdr:twoCellAnchor>
    <xdr:from>
      <xdr:col>61</xdr:col>
      <xdr:colOff>514347</xdr:colOff>
      <xdr:row>69</xdr:row>
      <xdr:rowOff>133349</xdr:rowOff>
    </xdr:from>
    <xdr:to>
      <xdr:col>69</xdr:col>
      <xdr:colOff>279400</xdr:colOff>
      <xdr:row>74</xdr:row>
      <xdr:rowOff>46567</xdr:rowOff>
    </xdr:to>
    <xdr:sp macro="" textlink="">
      <xdr:nvSpPr>
        <xdr:cNvPr id="55" name="Rectangle: Rounded Corners 54">
          <a:extLst>
            <a:ext uri="{FF2B5EF4-FFF2-40B4-BE49-F238E27FC236}">
              <a16:creationId xmlns:a16="http://schemas.microsoft.com/office/drawing/2014/main" id="{DFFA3F20-6E1E-42F6-AB5A-0610CA7EBC6A}"/>
            </a:ext>
          </a:extLst>
        </xdr:cNvPr>
        <xdr:cNvSpPr/>
      </xdr:nvSpPr>
      <xdr:spPr>
        <a:xfrm>
          <a:off x="44350514" y="13108516"/>
          <a:ext cx="4993219" cy="85513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0" i="0" u="none" strike="noStrike">
              <a:solidFill>
                <a:schemeClr val="lt1"/>
              </a:solidFill>
              <a:effectLst/>
              <a:latin typeface="+mn-lt"/>
              <a:ea typeface="+mn-ea"/>
              <a:cs typeface="+mn-cs"/>
            </a:rPr>
            <a:t>SUM[j=1 to 21] x_i_j_k for every j:i&gt;j </a:t>
          </a:r>
        </a:p>
        <a:p>
          <a:pPr algn="l"/>
          <a:r>
            <a:rPr lang="en-IN" sz="1400" b="0" i="0" u="none" strike="noStrike">
              <a:solidFill>
                <a:schemeClr val="lt1"/>
              </a:solidFill>
              <a:effectLst/>
              <a:latin typeface="+mn-lt"/>
              <a:ea typeface="+mn-ea"/>
              <a:cs typeface="+mn-cs"/>
            </a:rPr>
            <a:t>+ SUM[j=1 to 21]x_j_i_k for every j:i&lt;j 	- 2* y_i_k =0 </a:t>
          </a:r>
        </a:p>
        <a:p>
          <a:pPr algn="l"/>
          <a:r>
            <a:rPr lang="en-IN" sz="1400" b="0" i="0" u="none" strike="noStrike">
              <a:solidFill>
                <a:schemeClr val="lt1"/>
              </a:solidFill>
              <a:effectLst/>
              <a:latin typeface="+mn-lt"/>
              <a:ea typeface="+mn-ea"/>
              <a:cs typeface="+mn-cs"/>
            </a:rPr>
            <a:t>for every k=1,2 for every i=11 to 21</a:t>
          </a:r>
          <a:endParaRPr lang="en-IN" sz="1400"/>
        </a:p>
      </xdr:txBody>
    </xdr:sp>
    <xdr:clientData/>
  </xdr:twoCellAnchor>
  <xdr:twoCellAnchor editAs="oneCell">
    <xdr:from>
      <xdr:col>55</xdr:col>
      <xdr:colOff>21166</xdr:colOff>
      <xdr:row>77</xdr:row>
      <xdr:rowOff>10582</xdr:rowOff>
    </xdr:from>
    <xdr:to>
      <xdr:col>62</xdr:col>
      <xdr:colOff>17368</xdr:colOff>
      <xdr:row>81</xdr:row>
      <xdr:rowOff>169333</xdr:rowOff>
    </xdr:to>
    <xdr:pic>
      <xdr:nvPicPr>
        <xdr:cNvPr id="10" name="Picture 9">
          <a:extLst>
            <a:ext uri="{FF2B5EF4-FFF2-40B4-BE49-F238E27FC236}">
              <a16:creationId xmlns:a16="http://schemas.microsoft.com/office/drawing/2014/main" id="{C6D4DE28-1404-4FCE-8EE9-3E09483C9945}"/>
            </a:ext>
          </a:extLst>
        </xdr:cNvPr>
        <xdr:cNvPicPr>
          <a:picLocks noChangeAspect="1"/>
        </xdr:cNvPicPr>
      </xdr:nvPicPr>
      <xdr:blipFill>
        <a:blip xmlns:r="http://schemas.openxmlformats.org/officeDocument/2006/relationships" r:embed="rId8"/>
        <a:stretch>
          <a:fillRect/>
        </a:stretch>
      </xdr:blipFill>
      <xdr:spPr>
        <a:xfrm>
          <a:off x="39518166" y="14552082"/>
          <a:ext cx="4980952" cy="910168"/>
        </a:xfrm>
        <a:prstGeom prst="rect">
          <a:avLst/>
        </a:prstGeom>
        <a:ln w="19050">
          <a:solidFill>
            <a:srgbClr val="00B0F0"/>
          </a:solidFill>
        </a:ln>
      </xdr:spPr>
    </xdr:pic>
    <xdr:clientData/>
  </xdr:twoCellAnchor>
  <xdr:twoCellAnchor>
    <xdr:from>
      <xdr:col>61</xdr:col>
      <xdr:colOff>507997</xdr:colOff>
      <xdr:row>78</xdr:row>
      <xdr:rowOff>52916</xdr:rowOff>
    </xdr:from>
    <xdr:to>
      <xdr:col>69</xdr:col>
      <xdr:colOff>273050</xdr:colOff>
      <xdr:row>80</xdr:row>
      <xdr:rowOff>52917</xdr:rowOff>
    </xdr:to>
    <xdr:sp macro="" textlink="">
      <xdr:nvSpPr>
        <xdr:cNvPr id="56" name="Rectangle: Rounded Corners 55">
          <a:extLst>
            <a:ext uri="{FF2B5EF4-FFF2-40B4-BE49-F238E27FC236}">
              <a16:creationId xmlns:a16="http://schemas.microsoft.com/office/drawing/2014/main" id="{4574B8F3-F025-4776-8A1B-D1CC644E7133}"/>
            </a:ext>
          </a:extLst>
        </xdr:cNvPr>
        <xdr:cNvSpPr/>
      </xdr:nvSpPr>
      <xdr:spPr>
        <a:xfrm>
          <a:off x="44344164" y="14784916"/>
          <a:ext cx="4993219" cy="38100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a:t>y_i_1 +y_i_2 =1; 		 for i=11 to 21</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36945</xdr:colOff>
      <xdr:row>0</xdr:row>
      <xdr:rowOff>181705</xdr:rowOff>
    </xdr:from>
    <xdr:to>
      <xdr:col>12</xdr:col>
      <xdr:colOff>11545</xdr:colOff>
      <xdr:row>19</xdr:row>
      <xdr:rowOff>5052</xdr:rowOff>
    </xdr:to>
    <xdr:pic>
      <xdr:nvPicPr>
        <xdr:cNvPr id="2" name="Picture 1">
          <a:extLst>
            <a:ext uri="{FF2B5EF4-FFF2-40B4-BE49-F238E27FC236}">
              <a16:creationId xmlns:a16="http://schemas.microsoft.com/office/drawing/2014/main" id="{3B8EAAE4-2343-4F1B-8115-4F4065D23ADF}"/>
            </a:ext>
          </a:extLst>
        </xdr:cNvPr>
        <xdr:cNvPicPr>
          <a:picLocks noChangeAspect="1"/>
        </xdr:cNvPicPr>
      </xdr:nvPicPr>
      <xdr:blipFill>
        <a:blip xmlns:r="http://schemas.openxmlformats.org/officeDocument/2006/relationships" r:embed="rId1"/>
        <a:stretch>
          <a:fillRect/>
        </a:stretch>
      </xdr:blipFill>
      <xdr:spPr>
        <a:xfrm>
          <a:off x="36945" y="181705"/>
          <a:ext cx="7317509" cy="3564074"/>
        </a:xfrm>
        <a:prstGeom prst="rect">
          <a:avLst/>
        </a:prstGeom>
      </xdr:spPr>
    </xdr:pic>
    <xdr:clientData/>
  </xdr:twoCellAnchor>
  <xdr:twoCellAnchor editAs="oneCell">
    <xdr:from>
      <xdr:col>0</xdr:col>
      <xdr:colOff>46182</xdr:colOff>
      <xdr:row>22</xdr:row>
      <xdr:rowOff>11545</xdr:rowOff>
    </xdr:from>
    <xdr:to>
      <xdr:col>11</xdr:col>
      <xdr:colOff>599209</xdr:colOff>
      <xdr:row>41</xdr:row>
      <xdr:rowOff>58339</xdr:rowOff>
    </xdr:to>
    <xdr:pic>
      <xdr:nvPicPr>
        <xdr:cNvPr id="4" name="Picture 3">
          <a:extLst>
            <a:ext uri="{FF2B5EF4-FFF2-40B4-BE49-F238E27FC236}">
              <a16:creationId xmlns:a16="http://schemas.microsoft.com/office/drawing/2014/main" id="{7F695811-553B-4B23-ABB6-F8089566CDCE}"/>
            </a:ext>
          </a:extLst>
        </xdr:cNvPr>
        <xdr:cNvPicPr>
          <a:picLocks noChangeAspect="1"/>
        </xdr:cNvPicPr>
      </xdr:nvPicPr>
      <xdr:blipFill>
        <a:blip xmlns:r="http://schemas.openxmlformats.org/officeDocument/2006/relationships" r:embed="rId2"/>
        <a:stretch>
          <a:fillRect/>
        </a:stretch>
      </xdr:blipFill>
      <xdr:spPr>
        <a:xfrm>
          <a:off x="46182" y="4306454"/>
          <a:ext cx="7284027" cy="3683612"/>
        </a:xfrm>
        <a:prstGeom prst="rect">
          <a:avLst/>
        </a:prstGeom>
        <a:ln>
          <a:solidFill>
            <a:schemeClr val="tx1"/>
          </a:solidFill>
        </a:ln>
      </xdr:spPr>
    </xdr:pic>
    <xdr:clientData/>
  </xdr:twoCellAnchor>
  <xdr:twoCellAnchor>
    <xdr:from>
      <xdr:col>0</xdr:col>
      <xdr:colOff>239573</xdr:colOff>
      <xdr:row>22</xdr:row>
      <xdr:rowOff>12700</xdr:rowOff>
    </xdr:from>
    <xdr:to>
      <xdr:col>3</xdr:col>
      <xdr:colOff>195123</xdr:colOff>
      <xdr:row>30</xdr:row>
      <xdr:rowOff>133350</xdr:rowOff>
    </xdr:to>
    <xdr:sp macro="" textlink="">
      <xdr:nvSpPr>
        <xdr:cNvPr id="5" name="Oval 4">
          <a:extLst>
            <a:ext uri="{FF2B5EF4-FFF2-40B4-BE49-F238E27FC236}">
              <a16:creationId xmlns:a16="http://schemas.microsoft.com/office/drawing/2014/main" id="{B1AA2D2C-0CB3-4FD8-BFD6-76095E582134}"/>
            </a:ext>
          </a:extLst>
        </xdr:cNvPr>
        <xdr:cNvSpPr/>
      </xdr:nvSpPr>
      <xdr:spPr>
        <a:xfrm>
          <a:off x="239573" y="4307609"/>
          <a:ext cx="1791277" cy="1713923"/>
        </a:xfrm>
        <a:prstGeom prst="ellipse">
          <a:avLst/>
        </a:prstGeom>
        <a:noFill/>
        <a:ln>
          <a:solidFill>
            <a:srgbClr val="FF0000"/>
          </a:solidFill>
          <a:prstDash val="lg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258623</xdr:colOff>
      <xdr:row>22</xdr:row>
      <xdr:rowOff>88900</xdr:rowOff>
    </xdr:from>
    <xdr:to>
      <xdr:col>9</xdr:col>
      <xdr:colOff>214173</xdr:colOff>
      <xdr:row>31</xdr:row>
      <xdr:rowOff>25400</xdr:rowOff>
    </xdr:to>
    <xdr:sp macro="" textlink="">
      <xdr:nvSpPr>
        <xdr:cNvPr id="6" name="Oval 5">
          <a:extLst>
            <a:ext uri="{FF2B5EF4-FFF2-40B4-BE49-F238E27FC236}">
              <a16:creationId xmlns:a16="http://schemas.microsoft.com/office/drawing/2014/main" id="{861E54F5-04EB-4E05-8E76-A44DAB921A6F}"/>
            </a:ext>
          </a:extLst>
        </xdr:cNvPr>
        <xdr:cNvSpPr/>
      </xdr:nvSpPr>
      <xdr:spPr>
        <a:xfrm>
          <a:off x="3930078" y="4383809"/>
          <a:ext cx="1791277" cy="1726046"/>
        </a:xfrm>
        <a:prstGeom prst="ellipse">
          <a:avLst/>
        </a:prstGeom>
        <a:noFill/>
        <a:ln>
          <a:solidFill>
            <a:srgbClr val="FF0000"/>
          </a:solidFill>
          <a:prstDash val="lg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21</xdr:col>
      <xdr:colOff>54428</xdr:colOff>
      <xdr:row>4</xdr:row>
      <xdr:rowOff>18142</xdr:rowOff>
    </xdr:from>
    <xdr:to>
      <xdr:col>32</xdr:col>
      <xdr:colOff>359937</xdr:colOff>
      <xdr:row>44</xdr:row>
      <xdr:rowOff>110705</xdr:rowOff>
    </xdr:to>
    <xdr:pic>
      <xdr:nvPicPr>
        <xdr:cNvPr id="3" name="Picture 2">
          <a:extLst>
            <a:ext uri="{FF2B5EF4-FFF2-40B4-BE49-F238E27FC236}">
              <a16:creationId xmlns:a16="http://schemas.microsoft.com/office/drawing/2014/main" id="{15DF69FF-DBCF-48E6-8157-F2D800ADD79F}"/>
            </a:ext>
          </a:extLst>
        </xdr:cNvPr>
        <xdr:cNvPicPr>
          <a:picLocks noChangeAspect="1"/>
        </xdr:cNvPicPr>
      </xdr:nvPicPr>
      <xdr:blipFill>
        <a:blip xmlns:r="http://schemas.openxmlformats.org/officeDocument/2006/relationships" r:embed="rId3"/>
        <a:stretch>
          <a:fillRect/>
        </a:stretch>
      </xdr:blipFill>
      <xdr:spPr>
        <a:xfrm>
          <a:off x="13171714" y="834571"/>
          <a:ext cx="6991151" cy="7621848"/>
        </a:xfrm>
        <a:prstGeom prst="rect">
          <a:avLst/>
        </a:prstGeom>
        <a:ln>
          <a:solidFill>
            <a:schemeClr val="tx1"/>
          </a:solidFill>
        </a:ln>
      </xdr:spPr>
    </xdr:pic>
    <xdr:clientData/>
  </xdr:twoCellAnchor>
  <xdr:twoCellAnchor>
    <xdr:from>
      <xdr:col>20</xdr:col>
      <xdr:colOff>121228</xdr:colOff>
      <xdr:row>14</xdr:row>
      <xdr:rowOff>154215</xdr:rowOff>
    </xdr:from>
    <xdr:to>
      <xdr:col>21</xdr:col>
      <xdr:colOff>28863</xdr:colOff>
      <xdr:row>18</xdr:row>
      <xdr:rowOff>94013</xdr:rowOff>
    </xdr:to>
    <xdr:sp macro="" textlink="">
      <xdr:nvSpPr>
        <xdr:cNvPr id="7" name="Arrow: Up 6">
          <a:extLst>
            <a:ext uri="{FF2B5EF4-FFF2-40B4-BE49-F238E27FC236}">
              <a16:creationId xmlns:a16="http://schemas.microsoft.com/office/drawing/2014/main" id="{E9387D14-3B8A-4685-89FF-787139E68C5C}"/>
            </a:ext>
          </a:extLst>
        </xdr:cNvPr>
        <xdr:cNvSpPr/>
      </xdr:nvSpPr>
      <xdr:spPr>
        <a:xfrm rot="5400000">
          <a:off x="12519397" y="2941617"/>
          <a:ext cx="738084" cy="515421"/>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2309</xdr:colOff>
      <xdr:row>4</xdr:row>
      <xdr:rowOff>36945</xdr:rowOff>
    </xdr:from>
    <xdr:to>
      <xdr:col>12</xdr:col>
      <xdr:colOff>521854</xdr:colOff>
      <xdr:row>8</xdr:row>
      <xdr:rowOff>25400</xdr:rowOff>
    </xdr:to>
    <xdr:sp macro="" textlink="">
      <xdr:nvSpPr>
        <xdr:cNvPr id="8" name="Arrow: Up 7">
          <a:extLst>
            <a:ext uri="{FF2B5EF4-FFF2-40B4-BE49-F238E27FC236}">
              <a16:creationId xmlns:a16="http://schemas.microsoft.com/office/drawing/2014/main" id="{23CE23E5-C167-4AB9-8FA1-98E40FC3BA90}"/>
            </a:ext>
          </a:extLst>
        </xdr:cNvPr>
        <xdr:cNvSpPr/>
      </xdr:nvSpPr>
      <xdr:spPr>
        <a:xfrm rot="16200000">
          <a:off x="7229763" y="983673"/>
          <a:ext cx="750455" cy="51954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39257</xdr:colOff>
      <xdr:row>25</xdr:row>
      <xdr:rowOff>223982</xdr:rowOff>
    </xdr:from>
    <xdr:to>
      <xdr:col>12</xdr:col>
      <xdr:colOff>558802</xdr:colOff>
      <xdr:row>29</xdr:row>
      <xdr:rowOff>154709</xdr:rowOff>
    </xdr:to>
    <xdr:sp macro="" textlink="">
      <xdr:nvSpPr>
        <xdr:cNvPr id="9" name="Arrow: Up 8">
          <a:extLst>
            <a:ext uri="{FF2B5EF4-FFF2-40B4-BE49-F238E27FC236}">
              <a16:creationId xmlns:a16="http://schemas.microsoft.com/office/drawing/2014/main" id="{92C32E7C-D86A-4E53-B927-BE0D1C073A7E}"/>
            </a:ext>
          </a:extLst>
        </xdr:cNvPr>
        <xdr:cNvSpPr/>
      </xdr:nvSpPr>
      <xdr:spPr>
        <a:xfrm rot="16200000">
          <a:off x="7266711" y="5223164"/>
          <a:ext cx="750455" cy="51954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0</xdr:colOff>
      <xdr:row>42</xdr:row>
      <xdr:rowOff>57727</xdr:rowOff>
    </xdr:from>
    <xdr:to>
      <xdr:col>12</xdr:col>
      <xdr:colOff>92364</xdr:colOff>
      <xdr:row>62</xdr:row>
      <xdr:rowOff>14670</xdr:rowOff>
    </xdr:to>
    <xdr:pic>
      <xdr:nvPicPr>
        <xdr:cNvPr id="10" name="Picture 9">
          <a:extLst>
            <a:ext uri="{FF2B5EF4-FFF2-40B4-BE49-F238E27FC236}">
              <a16:creationId xmlns:a16="http://schemas.microsoft.com/office/drawing/2014/main" id="{B6BE2410-2F20-4624-A30E-9C23AA93CD91}"/>
            </a:ext>
          </a:extLst>
        </xdr:cNvPr>
        <xdr:cNvPicPr>
          <a:picLocks noChangeAspect="1"/>
        </xdr:cNvPicPr>
      </xdr:nvPicPr>
      <xdr:blipFill>
        <a:blip xmlns:r="http://schemas.openxmlformats.org/officeDocument/2006/relationships" r:embed="rId4"/>
        <a:stretch>
          <a:fillRect/>
        </a:stretch>
      </xdr:blipFill>
      <xdr:spPr>
        <a:xfrm>
          <a:off x="0" y="8278091"/>
          <a:ext cx="7435273" cy="3773541"/>
        </a:xfrm>
        <a:prstGeom prst="rect">
          <a:avLst/>
        </a:prstGeom>
      </xdr:spPr>
    </xdr:pic>
    <xdr:clientData/>
  </xdr:twoCellAnchor>
  <xdr:twoCellAnchor>
    <xdr:from>
      <xdr:col>12</xdr:col>
      <xdr:colOff>27711</xdr:colOff>
      <xdr:row>46</xdr:row>
      <xdr:rowOff>212437</xdr:rowOff>
    </xdr:from>
    <xdr:to>
      <xdr:col>12</xdr:col>
      <xdr:colOff>547256</xdr:colOff>
      <xdr:row>50</xdr:row>
      <xdr:rowOff>154709</xdr:rowOff>
    </xdr:to>
    <xdr:sp macro="" textlink="">
      <xdr:nvSpPr>
        <xdr:cNvPr id="11" name="Arrow: Up 10">
          <a:extLst>
            <a:ext uri="{FF2B5EF4-FFF2-40B4-BE49-F238E27FC236}">
              <a16:creationId xmlns:a16="http://schemas.microsoft.com/office/drawing/2014/main" id="{8E7F899D-58EC-42D5-99E8-7654312C94CB}"/>
            </a:ext>
          </a:extLst>
        </xdr:cNvPr>
        <xdr:cNvSpPr/>
      </xdr:nvSpPr>
      <xdr:spPr>
        <a:xfrm rot="16200000">
          <a:off x="7255166" y="9217891"/>
          <a:ext cx="750454" cy="51954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0</xdr:colOff>
      <xdr:row>64</xdr:row>
      <xdr:rowOff>9072</xdr:rowOff>
    </xdr:from>
    <xdr:to>
      <xdr:col>12</xdr:col>
      <xdr:colOff>222250</xdr:colOff>
      <xdr:row>83</xdr:row>
      <xdr:rowOff>139826</xdr:rowOff>
    </xdr:to>
    <xdr:pic>
      <xdr:nvPicPr>
        <xdr:cNvPr id="12" name="Picture 11">
          <a:extLst>
            <a:ext uri="{FF2B5EF4-FFF2-40B4-BE49-F238E27FC236}">
              <a16:creationId xmlns:a16="http://schemas.microsoft.com/office/drawing/2014/main" id="{C3B43C3A-083C-485C-B475-E4FA2D063556}"/>
            </a:ext>
          </a:extLst>
        </xdr:cNvPr>
        <xdr:cNvPicPr>
          <a:picLocks noChangeAspect="1"/>
        </xdr:cNvPicPr>
      </xdr:nvPicPr>
      <xdr:blipFill>
        <a:blip xmlns:r="http://schemas.openxmlformats.org/officeDocument/2006/relationships" r:embed="rId5"/>
        <a:stretch>
          <a:fillRect/>
        </a:stretch>
      </xdr:blipFill>
      <xdr:spPr>
        <a:xfrm>
          <a:off x="0" y="12155715"/>
          <a:ext cx="7515679" cy="3712367"/>
        </a:xfrm>
        <a:prstGeom prst="rect">
          <a:avLst/>
        </a:prstGeom>
      </xdr:spPr>
    </xdr:pic>
    <xdr:clientData/>
  </xdr:twoCellAnchor>
  <xdr:twoCellAnchor>
    <xdr:from>
      <xdr:col>18</xdr:col>
      <xdr:colOff>879928</xdr:colOff>
      <xdr:row>74</xdr:row>
      <xdr:rowOff>99786</xdr:rowOff>
    </xdr:from>
    <xdr:to>
      <xdr:col>19</xdr:col>
      <xdr:colOff>181429</xdr:colOff>
      <xdr:row>76</xdr:row>
      <xdr:rowOff>163286</xdr:rowOff>
    </xdr:to>
    <xdr:sp macro="" textlink="">
      <xdr:nvSpPr>
        <xdr:cNvPr id="13" name="Oval 12">
          <a:extLst>
            <a:ext uri="{FF2B5EF4-FFF2-40B4-BE49-F238E27FC236}">
              <a16:creationId xmlns:a16="http://schemas.microsoft.com/office/drawing/2014/main" id="{FC34FD8E-712E-4110-A57B-C456543C538F}"/>
            </a:ext>
          </a:extLst>
        </xdr:cNvPr>
        <xdr:cNvSpPr/>
      </xdr:nvSpPr>
      <xdr:spPr>
        <a:xfrm>
          <a:off x="12173857" y="14097000"/>
          <a:ext cx="780143" cy="444500"/>
        </a:xfrm>
        <a:prstGeom prst="ellipse">
          <a:avLst/>
        </a:prstGeom>
        <a:noFill/>
        <a:ln w="38100">
          <a:solidFill>
            <a:srgbClr val="FF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clientData/>
  </xdr:twoCellAnchor>
  <xdr:twoCellAnchor>
    <xdr:from>
      <xdr:col>19</xdr:col>
      <xdr:colOff>181429</xdr:colOff>
      <xdr:row>73</xdr:row>
      <xdr:rowOff>93671</xdr:rowOff>
    </xdr:from>
    <xdr:to>
      <xdr:col>22</xdr:col>
      <xdr:colOff>136496</xdr:colOff>
      <xdr:row>75</xdr:row>
      <xdr:rowOff>131536</xdr:rowOff>
    </xdr:to>
    <xdr:cxnSp macro="">
      <xdr:nvCxnSpPr>
        <xdr:cNvPr id="15" name="Straight Arrow Connector 14">
          <a:extLst>
            <a:ext uri="{FF2B5EF4-FFF2-40B4-BE49-F238E27FC236}">
              <a16:creationId xmlns:a16="http://schemas.microsoft.com/office/drawing/2014/main" id="{F044E971-772D-4A99-8FF3-25879E478BC1}"/>
            </a:ext>
          </a:extLst>
        </xdr:cNvPr>
        <xdr:cNvCxnSpPr>
          <a:stCxn id="16" idx="3"/>
          <a:endCxn id="13" idx="6"/>
        </xdr:cNvCxnSpPr>
      </xdr:nvCxnSpPr>
      <xdr:spPr>
        <a:xfrm flipH="1">
          <a:off x="12954000" y="13909457"/>
          <a:ext cx="2386210" cy="4097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462643</xdr:colOff>
      <xdr:row>67</xdr:row>
      <xdr:rowOff>136072</xdr:rowOff>
    </xdr:from>
    <xdr:to>
      <xdr:col>24</xdr:col>
      <xdr:colOff>562428</xdr:colOff>
      <xdr:row>74</xdr:row>
      <xdr:rowOff>108858</xdr:rowOff>
    </xdr:to>
    <xdr:sp macro="" textlink="">
      <xdr:nvSpPr>
        <xdr:cNvPr id="16" name="Oval 15">
          <a:extLst>
            <a:ext uri="{FF2B5EF4-FFF2-40B4-BE49-F238E27FC236}">
              <a16:creationId xmlns:a16="http://schemas.microsoft.com/office/drawing/2014/main" id="{7AF73E9C-4EAF-407E-A631-CA0E881E4DD5}"/>
            </a:ext>
          </a:extLst>
        </xdr:cNvPr>
        <xdr:cNvSpPr/>
      </xdr:nvSpPr>
      <xdr:spPr>
        <a:xfrm>
          <a:off x="15058572" y="12763501"/>
          <a:ext cx="1923142" cy="1342571"/>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400"/>
            <a:t>1245</a:t>
          </a:r>
        </a:p>
      </xdr:txBody>
    </xdr:sp>
    <xdr:clientData/>
  </xdr:twoCellAnchor>
  <xdr:twoCellAnchor>
    <xdr:from>
      <xdr:col>18</xdr:col>
      <xdr:colOff>1170214</xdr:colOff>
      <xdr:row>50</xdr:row>
      <xdr:rowOff>0</xdr:rowOff>
    </xdr:from>
    <xdr:to>
      <xdr:col>20</xdr:col>
      <xdr:colOff>62110</xdr:colOff>
      <xdr:row>53</xdr:row>
      <xdr:rowOff>164427</xdr:rowOff>
    </xdr:to>
    <xdr:cxnSp macro="">
      <xdr:nvCxnSpPr>
        <xdr:cNvPr id="19" name="Straight Arrow Connector 18">
          <a:extLst>
            <a:ext uri="{FF2B5EF4-FFF2-40B4-BE49-F238E27FC236}">
              <a16:creationId xmlns:a16="http://schemas.microsoft.com/office/drawing/2014/main" id="{7C4A34A1-2063-44DE-9487-C425EF4B77E2}"/>
            </a:ext>
          </a:extLst>
        </xdr:cNvPr>
        <xdr:cNvCxnSpPr/>
      </xdr:nvCxnSpPr>
      <xdr:spPr>
        <a:xfrm flipH="1" flipV="1">
          <a:off x="12464143" y="9534071"/>
          <a:ext cx="1586110" cy="7177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34472</xdr:colOff>
      <xdr:row>51</xdr:row>
      <xdr:rowOff>7258</xdr:rowOff>
    </xdr:from>
    <xdr:to>
      <xdr:col>23</xdr:col>
      <xdr:colOff>134257</xdr:colOff>
      <xdr:row>58</xdr:row>
      <xdr:rowOff>79829</xdr:rowOff>
    </xdr:to>
    <xdr:sp macro="" textlink="">
      <xdr:nvSpPr>
        <xdr:cNvPr id="21" name="Oval 20">
          <a:extLst>
            <a:ext uri="{FF2B5EF4-FFF2-40B4-BE49-F238E27FC236}">
              <a16:creationId xmlns:a16="http://schemas.microsoft.com/office/drawing/2014/main" id="{26EB4B0C-1884-4B25-A2AE-44231C29FADC}"/>
            </a:ext>
          </a:extLst>
        </xdr:cNvPr>
        <xdr:cNvSpPr/>
      </xdr:nvSpPr>
      <xdr:spPr>
        <a:xfrm>
          <a:off x="14022615" y="9731829"/>
          <a:ext cx="1923142" cy="1342571"/>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400"/>
            <a:t>1229</a:t>
          </a:r>
        </a:p>
      </xdr:txBody>
    </xdr:sp>
    <xdr:clientData/>
  </xdr:twoCellAnchor>
  <xdr:twoCellAnchor>
    <xdr:from>
      <xdr:col>18</xdr:col>
      <xdr:colOff>324757</xdr:colOff>
      <xdr:row>29</xdr:row>
      <xdr:rowOff>61685</xdr:rowOff>
    </xdr:from>
    <xdr:to>
      <xdr:col>19</xdr:col>
      <xdr:colOff>432225</xdr:colOff>
      <xdr:row>33</xdr:row>
      <xdr:rowOff>44684</xdr:rowOff>
    </xdr:to>
    <xdr:cxnSp macro="">
      <xdr:nvCxnSpPr>
        <xdr:cNvPr id="22" name="Straight Arrow Connector 21">
          <a:extLst>
            <a:ext uri="{FF2B5EF4-FFF2-40B4-BE49-F238E27FC236}">
              <a16:creationId xmlns:a16="http://schemas.microsoft.com/office/drawing/2014/main" id="{597AF210-860F-481F-8301-03ADD4BA5EE2}"/>
            </a:ext>
          </a:extLst>
        </xdr:cNvPr>
        <xdr:cNvCxnSpPr/>
      </xdr:nvCxnSpPr>
      <xdr:spPr>
        <a:xfrm flipH="1" flipV="1">
          <a:off x="11618686" y="5667828"/>
          <a:ext cx="1586110" cy="7177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404587</xdr:colOff>
      <xdr:row>30</xdr:row>
      <xdr:rowOff>78015</xdr:rowOff>
    </xdr:from>
    <xdr:to>
      <xdr:col>21</xdr:col>
      <xdr:colOff>504371</xdr:colOff>
      <xdr:row>37</xdr:row>
      <xdr:rowOff>141514</xdr:rowOff>
    </xdr:to>
    <xdr:sp macro="" textlink="">
      <xdr:nvSpPr>
        <xdr:cNvPr id="23" name="Oval 22">
          <a:extLst>
            <a:ext uri="{FF2B5EF4-FFF2-40B4-BE49-F238E27FC236}">
              <a16:creationId xmlns:a16="http://schemas.microsoft.com/office/drawing/2014/main" id="{90E05C96-5749-4E94-BE20-CFFBB11FC27E}"/>
            </a:ext>
          </a:extLst>
        </xdr:cNvPr>
        <xdr:cNvSpPr/>
      </xdr:nvSpPr>
      <xdr:spPr>
        <a:xfrm>
          <a:off x="13177158" y="5865586"/>
          <a:ext cx="1923142" cy="1342571"/>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800"/>
            <a:t>1230.56</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51BFE-EB30-43F4-B000-19870E8948F8}">
  <dimension ref="A1:CB84"/>
  <sheetViews>
    <sheetView tabSelected="1" topLeftCell="Y7" zoomScale="40" zoomScaleNormal="40" workbookViewId="0">
      <selection activeCell="AF89" sqref="AF89"/>
    </sheetView>
  </sheetViews>
  <sheetFormatPr defaultRowHeight="14.5" x14ac:dyDescent="0.35"/>
  <cols>
    <col min="2" max="2" width="14.81640625" customWidth="1"/>
    <col min="3" max="3" width="10.54296875" customWidth="1"/>
    <col min="5" max="5" width="15.90625" customWidth="1"/>
    <col min="6" max="6" width="16.54296875" customWidth="1"/>
    <col min="7" max="7" width="23.08984375" customWidth="1"/>
    <col min="8" max="8" width="13.54296875" customWidth="1"/>
    <col min="9" max="9" width="15.81640625" customWidth="1"/>
    <col min="10" max="10" width="17.54296875" bestFit="1" customWidth="1"/>
    <col min="11" max="11" width="10.453125" bestFit="1" customWidth="1"/>
    <col min="12" max="15" width="12.1796875" bestFit="1" customWidth="1"/>
    <col min="16" max="16" width="17.7265625" customWidth="1"/>
    <col min="17" max="23" width="12.1796875" bestFit="1" customWidth="1"/>
    <col min="24" max="24" width="19.90625" customWidth="1"/>
    <col min="25" max="25" width="19.08984375" bestFit="1" customWidth="1"/>
    <col min="26" max="26" width="10.81640625" bestFit="1" customWidth="1"/>
    <col min="27" max="27" width="12.08984375" bestFit="1" customWidth="1"/>
    <col min="28" max="28" width="12.1796875" bestFit="1" customWidth="1"/>
    <col min="29" max="29" width="28.08984375" bestFit="1" customWidth="1"/>
    <col min="32" max="32" width="37.90625" bestFit="1" customWidth="1"/>
    <col min="33" max="33" width="9.26953125" bestFit="1" customWidth="1"/>
    <col min="34" max="53" width="3.54296875" customWidth="1"/>
    <col min="54" max="54" width="2" bestFit="1" customWidth="1"/>
    <col min="55" max="55" width="20.26953125" customWidth="1"/>
    <col min="56" max="56" width="12.6328125" customWidth="1"/>
    <col min="59" max="60" width="11.36328125" bestFit="1" customWidth="1"/>
    <col min="61" max="68" width="9.1796875" bestFit="1" customWidth="1"/>
    <col min="69" max="69" width="10.08984375" bestFit="1" customWidth="1"/>
    <col min="70" max="70" width="9.7265625" bestFit="1" customWidth="1"/>
    <col min="71" max="78" width="10.08984375" bestFit="1" customWidth="1"/>
    <col min="79" max="79" width="10.453125" bestFit="1" customWidth="1"/>
    <col min="80" max="80" width="10.08984375" bestFit="1" customWidth="1"/>
  </cols>
  <sheetData>
    <row r="1" spans="2:30" ht="15" thickBot="1" x14ac:dyDescent="0.4"/>
    <row r="2" spans="2:30" ht="19" thickBot="1" x14ac:dyDescent="0.5">
      <c r="B2" s="47"/>
      <c r="C2" s="88" t="s">
        <v>25</v>
      </c>
      <c r="D2" s="75"/>
      <c r="E2" s="75"/>
      <c r="F2" s="75"/>
      <c r="G2" s="75"/>
      <c r="H2" s="74" t="s">
        <v>22</v>
      </c>
      <c r="I2" s="75"/>
      <c r="J2" s="75"/>
      <c r="K2" s="76"/>
      <c r="V2" s="112" t="s">
        <v>52</v>
      </c>
      <c r="W2" s="92"/>
      <c r="X2" s="92"/>
      <c r="Y2" s="92"/>
      <c r="Z2" s="92"/>
      <c r="AA2" s="92"/>
      <c r="AB2" s="92"/>
      <c r="AC2" s="93"/>
    </row>
    <row r="3" spans="2:30" x14ac:dyDescent="0.35">
      <c r="B3" s="91">
        <v>1</v>
      </c>
      <c r="C3" s="87" t="s">
        <v>23</v>
      </c>
      <c r="D3" s="83"/>
      <c r="E3" s="83"/>
      <c r="F3" s="83"/>
      <c r="G3" s="84"/>
      <c r="H3" s="106" t="s">
        <v>26</v>
      </c>
      <c r="I3" s="107"/>
      <c r="J3" s="87"/>
      <c r="K3" s="85">
        <v>80</v>
      </c>
      <c r="V3" s="94"/>
      <c r="W3" s="95"/>
      <c r="X3" s="95"/>
      <c r="Y3" s="95"/>
      <c r="Z3" s="95"/>
      <c r="AA3" s="95"/>
      <c r="AB3" s="95"/>
      <c r="AC3" s="96"/>
    </row>
    <row r="4" spans="2:30" x14ac:dyDescent="0.35">
      <c r="B4" s="37"/>
      <c r="C4" s="108" t="s">
        <v>24</v>
      </c>
      <c r="D4" s="108"/>
      <c r="E4" s="108"/>
      <c r="F4" s="108"/>
      <c r="G4" s="108"/>
      <c r="H4" s="109"/>
      <c r="I4" s="108"/>
      <c r="J4" s="108"/>
      <c r="K4" s="110"/>
      <c r="V4" s="94" t="s">
        <v>55</v>
      </c>
      <c r="W4" s="95"/>
      <c r="X4" s="95"/>
      <c r="Y4" s="95"/>
      <c r="Z4" s="95"/>
      <c r="AA4" s="95"/>
      <c r="AB4" s="95"/>
      <c r="AC4" s="96"/>
    </row>
    <row r="5" spans="2:30" x14ac:dyDescent="0.35">
      <c r="B5" s="89">
        <v>2</v>
      </c>
      <c r="C5" s="108" t="s">
        <v>0</v>
      </c>
      <c r="D5" s="108"/>
      <c r="E5" s="108"/>
      <c r="F5" s="108"/>
      <c r="G5" s="108"/>
      <c r="H5" s="109" t="s">
        <v>11</v>
      </c>
      <c r="I5" s="108"/>
      <c r="J5" s="111"/>
      <c r="K5" s="86">
        <v>11</v>
      </c>
      <c r="V5" s="94" t="s">
        <v>53</v>
      </c>
      <c r="W5" s="95"/>
      <c r="X5" s="95"/>
      <c r="Y5" s="95"/>
      <c r="Z5" s="95"/>
      <c r="AA5" s="95"/>
      <c r="AB5" s="95"/>
      <c r="AC5" s="96"/>
    </row>
    <row r="6" spans="2:30" x14ac:dyDescent="0.35">
      <c r="B6" s="90">
        <v>3</v>
      </c>
      <c r="C6" s="108" t="s">
        <v>1</v>
      </c>
      <c r="D6" s="108"/>
      <c r="E6" s="108"/>
      <c r="F6" s="108"/>
      <c r="G6" s="108"/>
      <c r="H6" s="109" t="s">
        <v>12</v>
      </c>
      <c r="I6" s="108"/>
      <c r="J6" s="111"/>
      <c r="K6" s="86">
        <v>9</v>
      </c>
      <c r="V6" s="94" t="s">
        <v>54</v>
      </c>
      <c r="W6" s="95"/>
      <c r="X6" s="95"/>
      <c r="Y6" s="95"/>
      <c r="Z6" s="95"/>
      <c r="AA6" s="95"/>
      <c r="AB6" s="95"/>
      <c r="AC6" s="96"/>
    </row>
    <row r="7" spans="2:30" ht="15" thickBot="1" x14ac:dyDescent="0.4">
      <c r="B7" s="38"/>
      <c r="C7" s="68"/>
      <c r="D7" s="68"/>
      <c r="E7" s="68"/>
      <c r="F7" s="68"/>
      <c r="G7" s="68"/>
      <c r="H7" s="67"/>
      <c r="I7" s="68"/>
      <c r="J7" s="68"/>
      <c r="K7" s="69"/>
      <c r="V7" s="94" t="s">
        <v>68</v>
      </c>
      <c r="W7" s="95"/>
      <c r="X7" s="95"/>
      <c r="Y7" s="95"/>
      <c r="Z7" s="95"/>
      <c r="AA7" s="95"/>
      <c r="AB7" s="95"/>
      <c r="AC7" s="96"/>
    </row>
    <row r="8" spans="2:30" x14ac:dyDescent="0.35">
      <c r="V8" s="94" t="s">
        <v>67</v>
      </c>
      <c r="W8" s="95"/>
      <c r="X8" s="95"/>
      <c r="Y8" s="95"/>
      <c r="Z8" s="95"/>
      <c r="AA8" s="95"/>
      <c r="AB8" s="95"/>
      <c r="AC8" s="96"/>
    </row>
    <row r="9" spans="2:30" x14ac:dyDescent="0.35">
      <c r="V9" s="94" t="s">
        <v>73</v>
      </c>
      <c r="W9" s="95"/>
      <c r="X9" s="95"/>
      <c r="Y9" s="95"/>
      <c r="Z9" s="95"/>
      <c r="AA9" s="95"/>
      <c r="AB9" s="95"/>
      <c r="AC9" s="96"/>
    </row>
    <row r="10" spans="2:30" x14ac:dyDescent="0.35">
      <c r="V10" s="120" t="s">
        <v>74</v>
      </c>
      <c r="W10" s="95" t="s">
        <v>69</v>
      </c>
      <c r="X10" s="95"/>
      <c r="Y10" s="95"/>
      <c r="Z10" s="95"/>
      <c r="AA10" s="95"/>
      <c r="AB10" s="95"/>
      <c r="AC10" s="96"/>
    </row>
    <row r="11" spans="2:30" x14ac:dyDescent="0.35">
      <c r="V11" s="120" t="s">
        <v>75</v>
      </c>
      <c r="W11" s="95" t="s">
        <v>70</v>
      </c>
      <c r="X11" s="95"/>
      <c r="Y11" s="95"/>
      <c r="Z11" s="95"/>
      <c r="AA11" s="95"/>
      <c r="AB11" s="95"/>
      <c r="AC11" s="96"/>
    </row>
    <row r="12" spans="2:30" x14ac:dyDescent="0.35">
      <c r="V12" s="120" t="s">
        <v>76</v>
      </c>
      <c r="W12" s="95" t="s">
        <v>71</v>
      </c>
      <c r="X12" s="95"/>
      <c r="Y12" s="95"/>
      <c r="Z12" s="95"/>
      <c r="AA12" s="95"/>
      <c r="AB12" s="95"/>
      <c r="AC12" s="96"/>
    </row>
    <row r="13" spans="2:30" x14ac:dyDescent="0.35">
      <c r="V13" s="120" t="s">
        <v>77</v>
      </c>
      <c r="W13" s="95" t="s">
        <v>72</v>
      </c>
      <c r="X13" s="95"/>
      <c r="Y13" s="95"/>
      <c r="Z13" s="95"/>
      <c r="AA13" s="95"/>
      <c r="AB13" s="95"/>
      <c r="AC13" s="96"/>
    </row>
    <row r="14" spans="2:30" x14ac:dyDescent="0.35">
      <c r="V14" s="198" t="s">
        <v>78</v>
      </c>
      <c r="W14" s="199"/>
      <c r="X14" s="199"/>
      <c r="Y14" s="199"/>
      <c r="Z14" s="199"/>
      <c r="AA14" s="199"/>
      <c r="AB14" s="199"/>
      <c r="AC14" s="200"/>
    </row>
    <row r="15" spans="2:30" ht="15" thickBot="1" x14ac:dyDescent="0.4">
      <c r="V15" s="201"/>
      <c r="W15" s="202"/>
      <c r="X15" s="202"/>
      <c r="Y15" s="202"/>
      <c r="Z15" s="202"/>
      <c r="AA15" s="202"/>
      <c r="AB15" s="202"/>
      <c r="AC15" s="203"/>
    </row>
    <row r="16" spans="2:30" x14ac:dyDescent="0.35">
      <c r="U16" s="6"/>
      <c r="V16" s="160"/>
      <c r="W16" s="6"/>
      <c r="X16" s="6"/>
      <c r="Y16" s="6"/>
      <c r="Z16" s="6"/>
      <c r="AA16" s="6"/>
      <c r="AB16" s="6"/>
      <c r="AC16" s="6"/>
      <c r="AD16" s="6"/>
    </row>
    <row r="17" spans="2:80" x14ac:dyDescent="0.35">
      <c r="U17" s="6"/>
      <c r="V17" s="160"/>
      <c r="W17" s="6"/>
      <c r="X17" s="6"/>
      <c r="Y17" s="6"/>
      <c r="Z17" s="6"/>
      <c r="AA17" s="6"/>
      <c r="AB17" s="6"/>
      <c r="AC17" s="6"/>
      <c r="AD17" s="6"/>
    </row>
    <row r="18" spans="2:80" x14ac:dyDescent="0.35">
      <c r="U18" s="6"/>
      <c r="V18" s="160"/>
      <c r="W18" s="6"/>
      <c r="X18" s="6"/>
      <c r="Y18" s="6"/>
      <c r="Z18" s="6"/>
      <c r="AA18" s="6"/>
      <c r="AB18" s="6"/>
      <c r="AC18" s="6"/>
      <c r="AD18" s="6"/>
    </row>
    <row r="19" spans="2:80" x14ac:dyDescent="0.35">
      <c r="U19" s="6"/>
      <c r="V19" s="160"/>
      <c r="W19" s="6"/>
      <c r="X19" s="6"/>
      <c r="Y19" s="6"/>
      <c r="Z19" s="6"/>
      <c r="AA19" s="6"/>
      <c r="AB19" s="6"/>
      <c r="AC19" s="6"/>
      <c r="AD19" s="6"/>
    </row>
    <row r="20" spans="2:80" x14ac:dyDescent="0.35">
      <c r="U20" s="6"/>
      <c r="V20" s="160"/>
      <c r="W20" s="6"/>
      <c r="X20" s="6"/>
      <c r="Y20" s="6"/>
      <c r="Z20" s="6"/>
      <c r="AA20" s="6"/>
      <c r="AB20" s="6"/>
      <c r="AC20" s="6"/>
      <c r="AD20" s="6"/>
    </row>
    <row r="21" spans="2:80" x14ac:dyDescent="0.35">
      <c r="U21" s="6"/>
      <c r="V21" s="160"/>
      <c r="W21" s="6"/>
      <c r="X21" s="6"/>
      <c r="Y21" s="6"/>
      <c r="Z21" s="6"/>
      <c r="AA21" s="6"/>
      <c r="AB21" s="6"/>
      <c r="AC21" s="6"/>
      <c r="AD21" s="6"/>
    </row>
    <row r="22" spans="2:80" x14ac:dyDescent="0.35">
      <c r="U22" s="6"/>
      <c r="V22" s="6"/>
      <c r="W22" s="6"/>
      <c r="X22" s="6"/>
      <c r="Y22" s="6"/>
      <c r="Z22" s="6"/>
      <c r="AA22" s="6"/>
      <c r="AB22" s="6"/>
      <c r="AC22" s="6"/>
      <c r="AD22" s="6"/>
    </row>
    <row r="23" spans="2:80" x14ac:dyDescent="0.35">
      <c r="U23" s="6"/>
      <c r="V23" s="6"/>
      <c r="W23" s="6"/>
      <c r="X23" s="6"/>
      <c r="Y23" s="6"/>
      <c r="Z23" s="6"/>
      <c r="AA23" s="6"/>
      <c r="AB23" s="6"/>
      <c r="AC23" s="6"/>
      <c r="AD23" s="6"/>
    </row>
    <row r="24" spans="2:80" ht="15" thickBot="1" x14ac:dyDescent="0.4"/>
    <row r="25" spans="2:80" ht="15" thickBot="1" x14ac:dyDescent="0.4">
      <c r="AF25" s="165" t="s">
        <v>28</v>
      </c>
      <c r="AG25" s="20">
        <v>0</v>
      </c>
      <c r="AH25" s="18">
        <v>5</v>
      </c>
      <c r="AI25" s="18">
        <v>4</v>
      </c>
      <c r="AJ25" s="18">
        <v>3</v>
      </c>
      <c r="AK25" s="18">
        <v>6</v>
      </c>
      <c r="AL25" s="18">
        <v>7</v>
      </c>
      <c r="AM25" s="18">
        <v>3</v>
      </c>
      <c r="AN25" s="18">
        <v>4</v>
      </c>
      <c r="AO25" s="18">
        <v>6</v>
      </c>
      <c r="AP25" s="18">
        <v>5</v>
      </c>
      <c r="AQ25" s="18">
        <v>4</v>
      </c>
      <c r="AR25" s="18">
        <v>7</v>
      </c>
      <c r="AS25" s="18">
        <v>3</v>
      </c>
      <c r="AT25" s="18">
        <v>4</v>
      </c>
      <c r="AU25" s="18">
        <v>5</v>
      </c>
      <c r="AV25" s="18">
        <v>6</v>
      </c>
      <c r="AW25" s="18">
        <v>8</v>
      </c>
      <c r="AX25" s="18">
        <v>5</v>
      </c>
      <c r="AY25" s="18">
        <v>7</v>
      </c>
      <c r="AZ25" s="18">
        <v>6</v>
      </c>
      <c r="BA25" s="19">
        <v>6</v>
      </c>
    </row>
    <row r="26" spans="2:80" ht="15" thickBot="1" x14ac:dyDescent="0.4"/>
    <row r="27" spans="2:80" ht="29.5" thickBot="1" x14ac:dyDescent="0.4">
      <c r="B27" s="191" t="s">
        <v>5</v>
      </c>
      <c r="C27" s="193" t="s">
        <v>17</v>
      </c>
      <c r="D27" s="194"/>
      <c r="E27" s="184" t="s">
        <v>8</v>
      </c>
      <c r="F27" s="135" t="s">
        <v>9</v>
      </c>
      <c r="H27" s="188" t="s">
        <v>27</v>
      </c>
      <c r="I27" s="189"/>
      <c r="J27" s="189"/>
      <c r="K27" s="189"/>
      <c r="L27" s="189"/>
      <c r="M27" s="189"/>
      <c r="N27" s="189"/>
      <c r="O27" s="189"/>
      <c r="P27" s="189"/>
      <c r="Q27" s="189"/>
      <c r="R27" s="189"/>
      <c r="S27" s="189"/>
      <c r="T27" s="189"/>
      <c r="U27" s="189"/>
      <c r="V27" s="189"/>
      <c r="W27" s="189"/>
      <c r="X27" s="189"/>
      <c r="Y27" s="189"/>
      <c r="Z27" s="189"/>
      <c r="AA27" s="189"/>
      <c r="AB27" s="189"/>
      <c r="AC27" s="190"/>
      <c r="AD27" s="4"/>
      <c r="AF27" s="165" t="s">
        <v>18</v>
      </c>
      <c r="AG27" s="21">
        <v>1</v>
      </c>
      <c r="AH27" s="11">
        <v>1</v>
      </c>
      <c r="AI27" s="11">
        <v>1</v>
      </c>
      <c r="AJ27" s="11">
        <v>1</v>
      </c>
      <c r="AK27" s="11">
        <v>1</v>
      </c>
      <c r="AL27" s="11">
        <v>1</v>
      </c>
      <c r="AM27" s="11">
        <v>1</v>
      </c>
      <c r="AN27" s="11">
        <v>1</v>
      </c>
      <c r="AO27" s="11">
        <v>1</v>
      </c>
      <c r="AP27" s="11">
        <v>1</v>
      </c>
      <c r="AQ27" s="12">
        <v>1</v>
      </c>
      <c r="AR27" s="12">
        <v>1</v>
      </c>
      <c r="AS27" s="12">
        <v>0</v>
      </c>
      <c r="AT27" s="12">
        <v>0</v>
      </c>
      <c r="AU27" s="12">
        <v>1</v>
      </c>
      <c r="AV27" s="12">
        <v>0</v>
      </c>
      <c r="AW27" s="12">
        <v>0</v>
      </c>
      <c r="AX27" s="12">
        <v>0</v>
      </c>
      <c r="AY27" s="12">
        <v>0</v>
      </c>
      <c r="AZ27" s="12">
        <v>1</v>
      </c>
      <c r="BA27" s="13">
        <v>1</v>
      </c>
      <c r="BD27" s="170" t="s">
        <v>115</v>
      </c>
      <c r="BE27" s="169">
        <v>1</v>
      </c>
      <c r="BG27" s="224" t="s">
        <v>104</v>
      </c>
      <c r="BH27" s="189"/>
      <c r="BI27" s="189"/>
      <c r="BJ27" s="189"/>
      <c r="BK27" s="189"/>
      <c r="BL27" s="189"/>
      <c r="BM27" s="189"/>
      <c r="BN27" s="189"/>
      <c r="BO27" s="189"/>
      <c r="BP27" s="189"/>
      <c r="BQ27" s="189"/>
      <c r="BR27" s="189"/>
      <c r="BS27" s="189"/>
      <c r="BT27" s="189"/>
      <c r="BU27" s="189"/>
      <c r="BV27" s="189"/>
      <c r="BW27" s="189"/>
      <c r="BX27" s="189"/>
      <c r="BY27" s="189"/>
      <c r="BZ27" s="189"/>
      <c r="CA27" s="189"/>
      <c r="CB27" s="190"/>
    </row>
    <row r="28" spans="2:80" ht="15" thickBot="1" x14ac:dyDescent="0.4">
      <c r="B28" s="192"/>
      <c r="C28" s="136" t="s">
        <v>6</v>
      </c>
      <c r="D28" s="136" t="s">
        <v>7</v>
      </c>
      <c r="E28" s="185"/>
      <c r="F28" s="137" t="s">
        <v>10</v>
      </c>
      <c r="G28" s="4"/>
      <c r="H28" s="35"/>
      <c r="I28" s="60" t="s">
        <v>2</v>
      </c>
      <c r="J28" s="61" t="s">
        <v>30</v>
      </c>
      <c r="K28" s="61" t="s">
        <v>31</v>
      </c>
      <c r="L28" s="61" t="s">
        <v>32</v>
      </c>
      <c r="M28" s="61" t="s">
        <v>33</v>
      </c>
      <c r="N28" s="61" t="s">
        <v>34</v>
      </c>
      <c r="O28" s="61" t="s">
        <v>35</v>
      </c>
      <c r="P28" s="61" t="s">
        <v>36</v>
      </c>
      <c r="Q28" s="61" t="s">
        <v>37</v>
      </c>
      <c r="R28" s="61" t="s">
        <v>38</v>
      </c>
      <c r="S28" s="62" t="s">
        <v>39</v>
      </c>
      <c r="T28" s="62" t="s">
        <v>40</v>
      </c>
      <c r="U28" s="62" t="s">
        <v>41</v>
      </c>
      <c r="V28" s="62" t="s">
        <v>42</v>
      </c>
      <c r="W28" s="62" t="s">
        <v>43</v>
      </c>
      <c r="X28" s="62" t="s">
        <v>44</v>
      </c>
      <c r="Y28" s="62" t="s">
        <v>45</v>
      </c>
      <c r="Z28" s="62" t="s">
        <v>46</v>
      </c>
      <c r="AA28" s="62" t="s">
        <v>47</v>
      </c>
      <c r="AB28" s="62" t="s">
        <v>48</v>
      </c>
      <c r="AC28" s="62" t="s">
        <v>49</v>
      </c>
      <c r="AD28" s="4"/>
      <c r="AF28" s="22"/>
      <c r="AG28" s="25" t="s">
        <v>2</v>
      </c>
      <c r="AH28" s="25">
        <v>2</v>
      </c>
      <c r="AI28" s="25">
        <v>3</v>
      </c>
      <c r="AJ28" s="25">
        <v>4</v>
      </c>
      <c r="AK28" s="25">
        <v>5</v>
      </c>
      <c r="AL28" s="25">
        <v>6</v>
      </c>
      <c r="AM28" s="25">
        <v>7</v>
      </c>
      <c r="AN28" s="25">
        <v>8</v>
      </c>
      <c r="AO28" s="25">
        <v>9</v>
      </c>
      <c r="AP28" s="25">
        <v>10</v>
      </c>
      <c r="AQ28" s="26">
        <v>11</v>
      </c>
      <c r="AR28" s="26">
        <v>12</v>
      </c>
      <c r="AS28" s="26">
        <v>13</v>
      </c>
      <c r="AT28" s="26">
        <v>14</v>
      </c>
      <c r="AU28" s="26">
        <v>15</v>
      </c>
      <c r="AV28" s="26">
        <v>16</v>
      </c>
      <c r="AW28" s="26">
        <v>17</v>
      </c>
      <c r="AX28" s="26">
        <v>18</v>
      </c>
      <c r="AY28" s="26">
        <v>19</v>
      </c>
      <c r="AZ28" s="26">
        <v>20</v>
      </c>
      <c r="BA28" s="27">
        <v>21</v>
      </c>
      <c r="BG28" s="59"/>
      <c r="BH28" s="60" t="s">
        <v>2</v>
      </c>
      <c r="BI28" s="61" t="s">
        <v>30</v>
      </c>
      <c r="BJ28" s="61" t="s">
        <v>31</v>
      </c>
      <c r="BK28" s="61" t="s">
        <v>32</v>
      </c>
      <c r="BL28" s="61" t="s">
        <v>33</v>
      </c>
      <c r="BM28" s="61" t="s">
        <v>34</v>
      </c>
      <c r="BN28" s="61" t="s">
        <v>35</v>
      </c>
      <c r="BO28" s="61" t="s">
        <v>36</v>
      </c>
      <c r="BP28" s="61" t="s">
        <v>37</v>
      </c>
      <c r="BQ28" s="61" t="s">
        <v>38</v>
      </c>
      <c r="BR28" s="62" t="s">
        <v>39</v>
      </c>
      <c r="BS28" s="62" t="s">
        <v>40</v>
      </c>
      <c r="BT28" s="62" t="s">
        <v>41</v>
      </c>
      <c r="BU28" s="62" t="s">
        <v>42</v>
      </c>
      <c r="BV28" s="62" t="s">
        <v>43</v>
      </c>
      <c r="BW28" s="62" t="s">
        <v>44</v>
      </c>
      <c r="BX28" s="62" t="s">
        <v>45</v>
      </c>
      <c r="BY28" s="62" t="s">
        <v>46</v>
      </c>
      <c r="BZ28" s="62" t="s">
        <v>47</v>
      </c>
      <c r="CA28" s="62" t="s">
        <v>48</v>
      </c>
      <c r="CB28" s="62" t="s">
        <v>49</v>
      </c>
    </row>
    <row r="29" spans="2:80" x14ac:dyDescent="0.35">
      <c r="B29" s="70" t="s">
        <v>2</v>
      </c>
      <c r="C29" s="40">
        <v>0</v>
      </c>
      <c r="D29" s="41">
        <v>0</v>
      </c>
      <c r="E29" s="71">
        <v>0</v>
      </c>
      <c r="F29" s="42">
        <v>0</v>
      </c>
      <c r="G29" s="5"/>
      <c r="H29" s="34" t="s">
        <v>2</v>
      </c>
      <c r="I29" s="161">
        <v>999</v>
      </c>
      <c r="J29" s="161">
        <v>999</v>
      </c>
      <c r="K29" s="161">
        <v>999</v>
      </c>
      <c r="L29" s="161">
        <v>999</v>
      </c>
      <c r="M29" s="161">
        <v>999</v>
      </c>
      <c r="N29" s="161">
        <v>999</v>
      </c>
      <c r="O29" s="161">
        <v>999</v>
      </c>
      <c r="P29" s="161">
        <v>999</v>
      </c>
      <c r="Q29" s="161">
        <v>999</v>
      </c>
      <c r="R29" s="161">
        <v>999</v>
      </c>
      <c r="S29" s="161">
        <v>999</v>
      </c>
      <c r="T29" s="161">
        <v>999</v>
      </c>
      <c r="U29" s="161">
        <v>999</v>
      </c>
      <c r="V29" s="161">
        <v>999</v>
      </c>
      <c r="W29" s="161">
        <v>999</v>
      </c>
      <c r="X29" s="161">
        <v>999</v>
      </c>
      <c r="Y29" s="161">
        <v>999</v>
      </c>
      <c r="Z29" s="161">
        <v>999</v>
      </c>
      <c r="AA29" s="161">
        <v>999</v>
      </c>
      <c r="AB29" s="161">
        <v>999</v>
      </c>
      <c r="AC29" s="161">
        <v>999</v>
      </c>
      <c r="AD29" s="4"/>
      <c r="AF29" s="23" t="s">
        <v>2</v>
      </c>
      <c r="AG29" s="63">
        <v>0</v>
      </c>
      <c r="AH29" s="63">
        <v>0</v>
      </c>
      <c r="AI29" s="63">
        <v>0</v>
      </c>
      <c r="AJ29" s="63">
        <v>0</v>
      </c>
      <c r="AK29" s="63">
        <v>0</v>
      </c>
      <c r="AL29" s="63">
        <v>0</v>
      </c>
      <c r="AM29" s="63">
        <v>0</v>
      </c>
      <c r="AN29" s="63">
        <v>0</v>
      </c>
      <c r="AO29" s="63">
        <v>0</v>
      </c>
      <c r="AP29" s="63">
        <v>0</v>
      </c>
      <c r="AQ29" s="63">
        <v>0</v>
      </c>
      <c r="AR29" s="63">
        <v>0</v>
      </c>
      <c r="AS29" s="63">
        <v>0</v>
      </c>
      <c r="AT29" s="63">
        <v>0</v>
      </c>
      <c r="AU29" s="63">
        <v>0</v>
      </c>
      <c r="AV29" s="63">
        <v>0</v>
      </c>
      <c r="AW29" s="63">
        <v>0</v>
      </c>
      <c r="AX29" s="63">
        <v>0</v>
      </c>
      <c r="AY29" s="63">
        <v>0</v>
      </c>
      <c r="AZ29" s="63">
        <v>0</v>
      </c>
      <c r="BA29" s="64">
        <v>0</v>
      </c>
      <c r="BC29" s="3"/>
      <c r="BD29" s="3"/>
      <c r="BG29" s="56" t="s">
        <v>2</v>
      </c>
      <c r="BH29" s="49">
        <f t="shared" ref="BH29:BH49" si="0">ROUND(I29,0)</f>
        <v>999</v>
      </c>
      <c r="BI29" s="50">
        <f t="shared" ref="BI29:BI49" si="1">ROUND(J29,0)</f>
        <v>999</v>
      </c>
      <c r="BJ29" s="50">
        <f t="shared" ref="BJ29:BJ49" si="2">ROUND(K29,0)</f>
        <v>999</v>
      </c>
      <c r="BK29" s="50">
        <f t="shared" ref="BK29:BK49" si="3">ROUND(L29,0)</f>
        <v>999</v>
      </c>
      <c r="BL29" s="50">
        <f t="shared" ref="BL29:BL49" si="4">ROUND(M29,0)</f>
        <v>999</v>
      </c>
      <c r="BM29" s="50">
        <f t="shared" ref="BM29:BM49" si="5">ROUND(N29,0)</f>
        <v>999</v>
      </c>
      <c r="BN29" s="50">
        <f t="shared" ref="BN29:BN49" si="6">ROUND(O29,0)</f>
        <v>999</v>
      </c>
      <c r="BO29" s="50">
        <f t="shared" ref="BO29:BO49" si="7">ROUND(P29,0)</f>
        <v>999</v>
      </c>
      <c r="BP29" s="50">
        <f t="shared" ref="BP29:BP49" si="8">ROUND(Q29,0)</f>
        <v>999</v>
      </c>
      <c r="BQ29" s="50">
        <f t="shared" ref="BQ29:BQ49" si="9">ROUND(R29,0)</f>
        <v>999</v>
      </c>
      <c r="BR29" s="50">
        <f t="shared" ref="BR29:BR49" si="10">ROUND(S29,0)</f>
        <v>999</v>
      </c>
      <c r="BS29" s="50">
        <f t="shared" ref="BS29:BS49" si="11">ROUND(T29,0)</f>
        <v>999</v>
      </c>
      <c r="BT29" s="50">
        <f t="shared" ref="BT29:BT49" si="12">ROUND(U29,0)</f>
        <v>999</v>
      </c>
      <c r="BU29" s="50">
        <f t="shared" ref="BU29:BU49" si="13">ROUND(V29,0)</f>
        <v>999</v>
      </c>
      <c r="BV29" s="50">
        <f t="shared" ref="BV29:BV49" si="14">ROUND(W29,0)</f>
        <v>999</v>
      </c>
      <c r="BW29" s="50">
        <f t="shared" ref="BW29:BW49" si="15">ROUND(X29,0)</f>
        <v>999</v>
      </c>
      <c r="BX29" s="50">
        <f t="shared" ref="BX29:BX49" si="16">ROUND(Y29,0)</f>
        <v>999</v>
      </c>
      <c r="BY29" s="50">
        <f t="shared" ref="BY29:BY49" si="17">ROUND(Z29,0)</f>
        <v>999</v>
      </c>
      <c r="BZ29" s="50">
        <f t="shared" ref="BZ29:BZ49" si="18">ROUND(AA29,0)</f>
        <v>999</v>
      </c>
      <c r="CA29" s="50">
        <f t="shared" ref="CA29:CA49" si="19">ROUND(AB29,0)</f>
        <v>999</v>
      </c>
      <c r="CB29" s="51">
        <f t="shared" ref="CB29:CB49" si="20">ROUND(AC29,0)</f>
        <v>999</v>
      </c>
    </row>
    <row r="30" spans="2:80" x14ac:dyDescent="0.35">
      <c r="B30" s="32">
        <v>2</v>
      </c>
      <c r="C30" s="39">
        <v>-30</v>
      </c>
      <c r="D30" s="2">
        <v>30</v>
      </c>
      <c r="E30" s="72" t="s">
        <v>3</v>
      </c>
      <c r="F30" s="43">
        <v>5</v>
      </c>
      <c r="G30" s="5"/>
      <c r="H30" s="32">
        <v>2</v>
      </c>
      <c r="I30" s="31">
        <f t="shared" ref="I30:I49" si="21">SQRT((C30-$C$29)^2+(D30-$D$29)^2)</f>
        <v>42.426406871192853</v>
      </c>
      <c r="J30" s="162">
        <v>999</v>
      </c>
      <c r="K30" s="162">
        <v>999</v>
      </c>
      <c r="L30" s="162">
        <v>999</v>
      </c>
      <c r="M30" s="162">
        <v>999</v>
      </c>
      <c r="N30" s="162">
        <v>999</v>
      </c>
      <c r="O30" s="162">
        <v>999</v>
      </c>
      <c r="P30" s="162">
        <v>999</v>
      </c>
      <c r="Q30" s="162">
        <v>999</v>
      </c>
      <c r="R30" s="162">
        <v>999</v>
      </c>
      <c r="S30" s="162">
        <v>999</v>
      </c>
      <c r="T30" s="162">
        <v>999</v>
      </c>
      <c r="U30" s="162">
        <v>999</v>
      </c>
      <c r="V30" s="162">
        <v>999</v>
      </c>
      <c r="W30" s="162">
        <v>999</v>
      </c>
      <c r="X30" s="162">
        <v>999</v>
      </c>
      <c r="Y30" s="162">
        <v>999</v>
      </c>
      <c r="Z30" s="162">
        <v>999</v>
      </c>
      <c r="AA30" s="162">
        <v>999</v>
      </c>
      <c r="AB30" s="162">
        <v>999</v>
      </c>
      <c r="AC30" s="162">
        <v>999</v>
      </c>
      <c r="AD30" s="4"/>
      <c r="AF30" s="23">
        <v>2</v>
      </c>
      <c r="AG30" s="1">
        <v>1</v>
      </c>
      <c r="AH30" s="63">
        <v>0</v>
      </c>
      <c r="AI30" s="63">
        <v>0</v>
      </c>
      <c r="AJ30" s="63">
        <v>0</v>
      </c>
      <c r="AK30" s="63">
        <v>0</v>
      </c>
      <c r="AL30" s="63">
        <v>0</v>
      </c>
      <c r="AM30" s="63">
        <v>0</v>
      </c>
      <c r="AN30" s="63">
        <v>0</v>
      </c>
      <c r="AO30" s="63">
        <v>0</v>
      </c>
      <c r="AP30" s="63">
        <v>0</v>
      </c>
      <c r="AQ30" s="63">
        <v>0</v>
      </c>
      <c r="AR30" s="63">
        <v>0</v>
      </c>
      <c r="AS30" s="63">
        <v>0</v>
      </c>
      <c r="AT30" s="63">
        <v>0</v>
      </c>
      <c r="AU30" s="63">
        <v>0</v>
      </c>
      <c r="AV30" s="63">
        <v>0</v>
      </c>
      <c r="AW30" s="63">
        <v>0</v>
      </c>
      <c r="AX30" s="63">
        <v>0</v>
      </c>
      <c r="AY30" s="63">
        <v>0</v>
      </c>
      <c r="AZ30" s="63">
        <v>0</v>
      </c>
      <c r="BA30" s="64">
        <v>0</v>
      </c>
      <c r="BC30" s="3"/>
      <c r="BD30" s="3"/>
      <c r="BG30" s="57">
        <v>2</v>
      </c>
      <c r="BH30" s="48">
        <f t="shared" si="0"/>
        <v>42</v>
      </c>
      <c r="BI30" s="8">
        <f t="shared" si="1"/>
        <v>999</v>
      </c>
      <c r="BJ30" s="8">
        <f t="shared" si="2"/>
        <v>999</v>
      </c>
      <c r="BK30" s="8">
        <f t="shared" si="3"/>
        <v>999</v>
      </c>
      <c r="BL30" s="8">
        <f t="shared" si="4"/>
        <v>999</v>
      </c>
      <c r="BM30" s="8">
        <f t="shared" si="5"/>
        <v>999</v>
      </c>
      <c r="BN30" s="8">
        <f t="shared" si="6"/>
        <v>999</v>
      </c>
      <c r="BO30" s="8">
        <f t="shared" si="7"/>
        <v>999</v>
      </c>
      <c r="BP30" s="8">
        <f t="shared" si="8"/>
        <v>999</v>
      </c>
      <c r="BQ30" s="8">
        <f t="shared" si="9"/>
        <v>999</v>
      </c>
      <c r="BR30" s="8">
        <f t="shared" si="10"/>
        <v>999</v>
      </c>
      <c r="BS30" s="8">
        <f t="shared" si="11"/>
        <v>999</v>
      </c>
      <c r="BT30" s="8">
        <f t="shared" si="12"/>
        <v>999</v>
      </c>
      <c r="BU30" s="8">
        <f t="shared" si="13"/>
        <v>999</v>
      </c>
      <c r="BV30" s="8">
        <f t="shared" si="14"/>
        <v>999</v>
      </c>
      <c r="BW30" s="8">
        <f t="shared" si="15"/>
        <v>999</v>
      </c>
      <c r="BX30" s="8">
        <f t="shared" si="16"/>
        <v>999</v>
      </c>
      <c r="BY30" s="8">
        <f t="shared" si="17"/>
        <v>999</v>
      </c>
      <c r="BZ30" s="8">
        <f t="shared" si="18"/>
        <v>999</v>
      </c>
      <c r="CA30" s="8">
        <f t="shared" si="19"/>
        <v>999</v>
      </c>
      <c r="CB30" s="52">
        <f t="shared" si="20"/>
        <v>999</v>
      </c>
    </row>
    <row r="31" spans="2:80" x14ac:dyDescent="0.35">
      <c r="B31" s="32">
        <v>3</v>
      </c>
      <c r="C31" s="39">
        <v>10</v>
      </c>
      <c r="D31" s="2">
        <v>110</v>
      </c>
      <c r="E31" s="72" t="s">
        <v>3</v>
      </c>
      <c r="F31" s="43">
        <v>4</v>
      </c>
      <c r="G31" s="5"/>
      <c r="H31" s="32">
        <v>3</v>
      </c>
      <c r="I31" s="31">
        <f t="shared" si="21"/>
        <v>110.45361017187261</v>
      </c>
      <c r="J31" s="9">
        <f t="shared" ref="J31:J49" si="22">SQRT(($C$30-C31)^2+($D$30-D31)^2)</f>
        <v>89.442719099991592</v>
      </c>
      <c r="K31" s="162">
        <v>999</v>
      </c>
      <c r="L31" s="162">
        <v>999</v>
      </c>
      <c r="M31" s="162">
        <v>999</v>
      </c>
      <c r="N31" s="162">
        <v>999</v>
      </c>
      <c r="O31" s="162">
        <v>999</v>
      </c>
      <c r="P31" s="162">
        <v>999</v>
      </c>
      <c r="Q31" s="162">
        <v>999</v>
      </c>
      <c r="R31" s="162">
        <v>999</v>
      </c>
      <c r="S31" s="162">
        <v>999</v>
      </c>
      <c r="T31" s="162">
        <v>999</v>
      </c>
      <c r="U31" s="162">
        <v>999</v>
      </c>
      <c r="V31" s="162">
        <v>999</v>
      </c>
      <c r="W31" s="162">
        <v>999</v>
      </c>
      <c r="X31" s="162">
        <v>999</v>
      </c>
      <c r="Y31" s="162">
        <v>999</v>
      </c>
      <c r="Z31" s="162">
        <v>999</v>
      </c>
      <c r="AA31" s="162">
        <v>999</v>
      </c>
      <c r="AB31" s="162">
        <v>999</v>
      </c>
      <c r="AC31" s="162">
        <v>999</v>
      </c>
      <c r="AD31" s="4"/>
      <c r="AF31" s="23">
        <v>3</v>
      </c>
      <c r="AG31" s="1">
        <v>0</v>
      </c>
      <c r="AH31" s="1">
        <v>0</v>
      </c>
      <c r="AI31" s="63">
        <v>0</v>
      </c>
      <c r="AJ31" s="63">
        <v>0</v>
      </c>
      <c r="AK31" s="63">
        <v>0</v>
      </c>
      <c r="AL31" s="63">
        <v>0</v>
      </c>
      <c r="AM31" s="63">
        <v>0</v>
      </c>
      <c r="AN31" s="63">
        <v>0</v>
      </c>
      <c r="AO31" s="63">
        <v>0</v>
      </c>
      <c r="AP31" s="63">
        <v>0</v>
      </c>
      <c r="AQ31" s="63">
        <v>0</v>
      </c>
      <c r="AR31" s="63">
        <v>0</v>
      </c>
      <c r="AS31" s="63">
        <v>0</v>
      </c>
      <c r="AT31" s="63">
        <v>0</v>
      </c>
      <c r="AU31" s="63">
        <v>0</v>
      </c>
      <c r="AV31" s="63">
        <v>0</v>
      </c>
      <c r="AW31" s="63">
        <v>0</v>
      </c>
      <c r="AX31" s="63">
        <v>0</v>
      </c>
      <c r="AY31" s="63">
        <v>0</v>
      </c>
      <c r="AZ31" s="63">
        <v>0</v>
      </c>
      <c r="BA31" s="64">
        <v>0</v>
      </c>
      <c r="BC31" s="3"/>
      <c r="BD31" s="3"/>
      <c r="BG31" s="57">
        <v>3</v>
      </c>
      <c r="BH31" s="48">
        <f t="shared" si="0"/>
        <v>110</v>
      </c>
      <c r="BI31" s="8">
        <f t="shared" si="1"/>
        <v>89</v>
      </c>
      <c r="BJ31" s="8">
        <f t="shared" si="2"/>
        <v>999</v>
      </c>
      <c r="BK31" s="8">
        <f t="shared" si="3"/>
        <v>999</v>
      </c>
      <c r="BL31" s="8">
        <f t="shared" si="4"/>
        <v>999</v>
      </c>
      <c r="BM31" s="8">
        <f t="shared" si="5"/>
        <v>999</v>
      </c>
      <c r="BN31" s="8">
        <f t="shared" si="6"/>
        <v>999</v>
      </c>
      <c r="BO31" s="8">
        <f t="shared" si="7"/>
        <v>999</v>
      </c>
      <c r="BP31" s="8">
        <f t="shared" si="8"/>
        <v>999</v>
      </c>
      <c r="BQ31" s="8">
        <f t="shared" si="9"/>
        <v>999</v>
      </c>
      <c r="BR31" s="8">
        <f t="shared" si="10"/>
        <v>999</v>
      </c>
      <c r="BS31" s="8">
        <f t="shared" si="11"/>
        <v>999</v>
      </c>
      <c r="BT31" s="8">
        <f t="shared" si="12"/>
        <v>999</v>
      </c>
      <c r="BU31" s="8">
        <f t="shared" si="13"/>
        <v>999</v>
      </c>
      <c r="BV31" s="8">
        <f t="shared" si="14"/>
        <v>999</v>
      </c>
      <c r="BW31" s="8">
        <f t="shared" si="15"/>
        <v>999</v>
      </c>
      <c r="BX31" s="8">
        <f t="shared" si="16"/>
        <v>999</v>
      </c>
      <c r="BY31" s="8">
        <f t="shared" si="17"/>
        <v>999</v>
      </c>
      <c r="BZ31" s="8">
        <f t="shared" si="18"/>
        <v>999</v>
      </c>
      <c r="CA31" s="8">
        <f t="shared" si="19"/>
        <v>999</v>
      </c>
      <c r="CB31" s="52">
        <f t="shared" si="20"/>
        <v>999</v>
      </c>
    </row>
    <row r="32" spans="2:80" x14ac:dyDescent="0.35">
      <c r="B32" s="32">
        <v>4</v>
      </c>
      <c r="C32" s="39">
        <v>40</v>
      </c>
      <c r="D32" s="2">
        <v>70</v>
      </c>
      <c r="E32" s="72" t="s">
        <v>3</v>
      </c>
      <c r="F32" s="43">
        <v>3</v>
      </c>
      <c r="G32" s="5"/>
      <c r="H32" s="32">
        <v>4</v>
      </c>
      <c r="I32" s="31">
        <f t="shared" si="21"/>
        <v>80.622577482985491</v>
      </c>
      <c r="J32" s="9">
        <f t="shared" si="22"/>
        <v>80.622577482985491</v>
      </c>
      <c r="K32" s="9">
        <f t="shared" ref="K32:K49" si="23">SQRT(($C$31-C32)^2+($D$31-D32)^2)</f>
        <v>50</v>
      </c>
      <c r="L32" s="162">
        <v>999</v>
      </c>
      <c r="M32" s="162">
        <v>999</v>
      </c>
      <c r="N32" s="162">
        <v>999</v>
      </c>
      <c r="O32" s="162">
        <v>999</v>
      </c>
      <c r="P32" s="162">
        <v>999</v>
      </c>
      <c r="Q32" s="162">
        <v>999</v>
      </c>
      <c r="R32" s="162">
        <v>999</v>
      </c>
      <c r="S32" s="162">
        <v>999</v>
      </c>
      <c r="T32" s="162">
        <v>999</v>
      </c>
      <c r="U32" s="162">
        <v>999</v>
      </c>
      <c r="V32" s="162">
        <v>999</v>
      </c>
      <c r="W32" s="162">
        <v>999</v>
      </c>
      <c r="X32" s="162">
        <v>999</v>
      </c>
      <c r="Y32" s="162">
        <v>999</v>
      </c>
      <c r="Z32" s="162">
        <v>999</v>
      </c>
      <c r="AA32" s="162">
        <v>999</v>
      </c>
      <c r="AB32" s="162">
        <v>999</v>
      </c>
      <c r="AC32" s="162">
        <v>999</v>
      </c>
      <c r="AD32" s="4"/>
      <c r="AF32" s="23">
        <v>4</v>
      </c>
      <c r="AG32" s="1">
        <v>0</v>
      </c>
      <c r="AH32" s="1">
        <v>0</v>
      </c>
      <c r="AI32" s="1">
        <v>0</v>
      </c>
      <c r="AJ32" s="63">
        <v>0</v>
      </c>
      <c r="AK32" s="63">
        <v>0</v>
      </c>
      <c r="AL32" s="63">
        <v>0</v>
      </c>
      <c r="AM32" s="63">
        <v>0</v>
      </c>
      <c r="AN32" s="63">
        <v>0</v>
      </c>
      <c r="AO32" s="63">
        <v>0</v>
      </c>
      <c r="AP32" s="63">
        <v>0</v>
      </c>
      <c r="AQ32" s="63">
        <v>0</v>
      </c>
      <c r="AR32" s="63">
        <v>0</v>
      </c>
      <c r="AS32" s="63">
        <v>0</v>
      </c>
      <c r="AT32" s="63">
        <v>0</v>
      </c>
      <c r="AU32" s="63">
        <v>0</v>
      </c>
      <c r="AV32" s="63">
        <v>0</v>
      </c>
      <c r="AW32" s="63">
        <v>0</v>
      </c>
      <c r="AX32" s="63">
        <v>0</v>
      </c>
      <c r="AY32" s="63">
        <v>0</v>
      </c>
      <c r="AZ32" s="63">
        <v>0</v>
      </c>
      <c r="BA32" s="64">
        <v>0</v>
      </c>
      <c r="BC32" s="3"/>
      <c r="BD32" s="3"/>
      <c r="BG32" s="57">
        <v>4</v>
      </c>
      <c r="BH32" s="48">
        <f t="shared" si="0"/>
        <v>81</v>
      </c>
      <c r="BI32" s="8">
        <f t="shared" si="1"/>
        <v>81</v>
      </c>
      <c r="BJ32" s="8">
        <f t="shared" si="2"/>
        <v>50</v>
      </c>
      <c r="BK32" s="8">
        <f t="shared" si="3"/>
        <v>999</v>
      </c>
      <c r="BL32" s="8">
        <f t="shared" si="4"/>
        <v>999</v>
      </c>
      <c r="BM32" s="8">
        <f t="shared" si="5"/>
        <v>999</v>
      </c>
      <c r="BN32" s="8">
        <f t="shared" si="6"/>
        <v>999</v>
      </c>
      <c r="BO32" s="8">
        <f t="shared" si="7"/>
        <v>999</v>
      </c>
      <c r="BP32" s="8">
        <f t="shared" si="8"/>
        <v>999</v>
      </c>
      <c r="BQ32" s="8">
        <f t="shared" si="9"/>
        <v>999</v>
      </c>
      <c r="BR32" s="8">
        <f t="shared" si="10"/>
        <v>999</v>
      </c>
      <c r="BS32" s="8">
        <f t="shared" si="11"/>
        <v>999</v>
      </c>
      <c r="BT32" s="8">
        <f t="shared" si="12"/>
        <v>999</v>
      </c>
      <c r="BU32" s="8">
        <f t="shared" si="13"/>
        <v>999</v>
      </c>
      <c r="BV32" s="8">
        <f t="shared" si="14"/>
        <v>999</v>
      </c>
      <c r="BW32" s="8">
        <f t="shared" si="15"/>
        <v>999</v>
      </c>
      <c r="BX32" s="8">
        <f t="shared" si="16"/>
        <v>999</v>
      </c>
      <c r="BY32" s="8">
        <f t="shared" si="17"/>
        <v>999</v>
      </c>
      <c r="BZ32" s="8">
        <f t="shared" si="18"/>
        <v>999</v>
      </c>
      <c r="CA32" s="8">
        <f t="shared" si="19"/>
        <v>999</v>
      </c>
      <c r="CB32" s="52">
        <f t="shared" si="20"/>
        <v>999</v>
      </c>
    </row>
    <row r="33" spans="2:80" x14ac:dyDescent="0.35">
      <c r="B33" s="32">
        <v>5</v>
      </c>
      <c r="C33" s="39">
        <v>-50</v>
      </c>
      <c r="D33" s="2">
        <v>90</v>
      </c>
      <c r="E33" s="72" t="s">
        <v>3</v>
      </c>
      <c r="F33" s="43">
        <v>6</v>
      </c>
      <c r="G33" s="5"/>
      <c r="H33" s="32">
        <v>5</v>
      </c>
      <c r="I33" s="31">
        <f t="shared" si="21"/>
        <v>102.95630140987001</v>
      </c>
      <c r="J33" s="9">
        <f t="shared" si="22"/>
        <v>63.245553203367585</v>
      </c>
      <c r="K33" s="9">
        <f t="shared" si="23"/>
        <v>63.245553203367585</v>
      </c>
      <c r="L33" s="9">
        <f t="shared" ref="L33:L49" si="24">SQRT(($C$32-C33)^2+($D$32-D33)^2)</f>
        <v>92.195444572928878</v>
      </c>
      <c r="M33" s="162">
        <v>999</v>
      </c>
      <c r="N33" s="162">
        <v>999</v>
      </c>
      <c r="O33" s="162">
        <v>999</v>
      </c>
      <c r="P33" s="162">
        <v>999</v>
      </c>
      <c r="Q33" s="162">
        <v>999</v>
      </c>
      <c r="R33" s="162">
        <v>999</v>
      </c>
      <c r="S33" s="162">
        <v>999</v>
      </c>
      <c r="T33" s="162">
        <v>999</v>
      </c>
      <c r="U33" s="162">
        <v>999</v>
      </c>
      <c r="V33" s="162">
        <v>999</v>
      </c>
      <c r="W33" s="162">
        <v>999</v>
      </c>
      <c r="X33" s="162">
        <v>999</v>
      </c>
      <c r="Y33" s="162">
        <v>999</v>
      </c>
      <c r="Z33" s="162">
        <v>999</v>
      </c>
      <c r="AA33" s="162">
        <v>999</v>
      </c>
      <c r="AB33" s="162">
        <v>999</v>
      </c>
      <c r="AC33" s="162">
        <v>999</v>
      </c>
      <c r="AD33" s="4"/>
      <c r="AF33" s="23">
        <v>5</v>
      </c>
      <c r="AG33" s="1">
        <v>0</v>
      </c>
      <c r="AH33" s="1">
        <v>1</v>
      </c>
      <c r="AI33" s="1">
        <v>1</v>
      </c>
      <c r="AJ33" s="1">
        <v>0</v>
      </c>
      <c r="AK33" s="63">
        <v>0</v>
      </c>
      <c r="AL33" s="63">
        <v>0</v>
      </c>
      <c r="AM33" s="63">
        <v>0</v>
      </c>
      <c r="AN33" s="63">
        <v>0</v>
      </c>
      <c r="AO33" s="63">
        <v>0</v>
      </c>
      <c r="AP33" s="63">
        <v>0</v>
      </c>
      <c r="AQ33" s="63">
        <v>0</v>
      </c>
      <c r="AR33" s="63">
        <v>0</v>
      </c>
      <c r="AS33" s="63">
        <v>0</v>
      </c>
      <c r="AT33" s="63">
        <v>0</v>
      </c>
      <c r="AU33" s="63">
        <v>0</v>
      </c>
      <c r="AV33" s="63">
        <v>0</v>
      </c>
      <c r="AW33" s="63">
        <v>0</v>
      </c>
      <c r="AX33" s="63">
        <v>0</v>
      </c>
      <c r="AY33" s="63">
        <v>0</v>
      </c>
      <c r="AZ33" s="63">
        <v>0</v>
      </c>
      <c r="BA33" s="64">
        <v>0</v>
      </c>
      <c r="BC33" s="3"/>
      <c r="BD33" s="3"/>
      <c r="BG33" s="57">
        <v>5</v>
      </c>
      <c r="BH33" s="48">
        <f t="shared" si="0"/>
        <v>103</v>
      </c>
      <c r="BI33" s="8">
        <f t="shared" si="1"/>
        <v>63</v>
      </c>
      <c r="BJ33" s="8">
        <f t="shared" si="2"/>
        <v>63</v>
      </c>
      <c r="BK33" s="8">
        <f t="shared" si="3"/>
        <v>92</v>
      </c>
      <c r="BL33" s="8">
        <f t="shared" si="4"/>
        <v>999</v>
      </c>
      <c r="BM33" s="8">
        <f t="shared" si="5"/>
        <v>999</v>
      </c>
      <c r="BN33" s="8">
        <f t="shared" si="6"/>
        <v>999</v>
      </c>
      <c r="BO33" s="8">
        <f t="shared" si="7"/>
        <v>999</v>
      </c>
      <c r="BP33" s="8">
        <f t="shared" si="8"/>
        <v>999</v>
      </c>
      <c r="BQ33" s="8">
        <f t="shared" si="9"/>
        <v>999</v>
      </c>
      <c r="BR33" s="8">
        <f t="shared" si="10"/>
        <v>999</v>
      </c>
      <c r="BS33" s="8">
        <f t="shared" si="11"/>
        <v>999</v>
      </c>
      <c r="BT33" s="8">
        <f t="shared" si="12"/>
        <v>999</v>
      </c>
      <c r="BU33" s="8">
        <f t="shared" si="13"/>
        <v>999</v>
      </c>
      <c r="BV33" s="8">
        <f t="shared" si="14"/>
        <v>999</v>
      </c>
      <c r="BW33" s="8">
        <f t="shared" si="15"/>
        <v>999</v>
      </c>
      <c r="BX33" s="8">
        <f t="shared" si="16"/>
        <v>999</v>
      </c>
      <c r="BY33" s="8">
        <f t="shared" si="17"/>
        <v>999</v>
      </c>
      <c r="BZ33" s="8">
        <f t="shared" si="18"/>
        <v>999</v>
      </c>
      <c r="CA33" s="8">
        <f t="shared" si="19"/>
        <v>999</v>
      </c>
      <c r="CB33" s="52">
        <f t="shared" si="20"/>
        <v>999</v>
      </c>
    </row>
    <row r="34" spans="2:80" x14ac:dyDescent="0.35">
      <c r="B34" s="32">
        <v>6</v>
      </c>
      <c r="C34" s="39">
        <v>-50</v>
      </c>
      <c r="D34" s="2">
        <v>-20</v>
      </c>
      <c r="E34" s="72" t="s">
        <v>3</v>
      </c>
      <c r="F34" s="43">
        <v>7</v>
      </c>
      <c r="G34" s="5"/>
      <c r="H34" s="32">
        <v>6</v>
      </c>
      <c r="I34" s="31">
        <f t="shared" si="21"/>
        <v>53.851648071345039</v>
      </c>
      <c r="J34" s="9">
        <f t="shared" si="22"/>
        <v>53.851648071345039</v>
      </c>
      <c r="K34" s="9">
        <f t="shared" si="23"/>
        <v>143.17821063276352</v>
      </c>
      <c r="L34" s="9">
        <f t="shared" si="24"/>
        <v>127.27922061357856</v>
      </c>
      <c r="M34" s="9">
        <f t="shared" ref="M34:M49" si="25">SQRT(($C$33-C34)^2+($D$33-D34)^2)</f>
        <v>110</v>
      </c>
      <c r="N34" s="162">
        <v>999</v>
      </c>
      <c r="O34" s="162">
        <v>999</v>
      </c>
      <c r="P34" s="162">
        <v>999</v>
      </c>
      <c r="Q34" s="162">
        <v>999</v>
      </c>
      <c r="R34" s="162">
        <v>999</v>
      </c>
      <c r="S34" s="162">
        <v>999</v>
      </c>
      <c r="T34" s="162">
        <v>999</v>
      </c>
      <c r="U34" s="162">
        <v>999</v>
      </c>
      <c r="V34" s="162">
        <v>999</v>
      </c>
      <c r="W34" s="162">
        <v>999</v>
      </c>
      <c r="X34" s="162">
        <v>999</v>
      </c>
      <c r="Y34" s="162">
        <v>999</v>
      </c>
      <c r="Z34" s="162">
        <v>999</v>
      </c>
      <c r="AA34" s="162">
        <v>999</v>
      </c>
      <c r="AB34" s="162">
        <v>999</v>
      </c>
      <c r="AC34" s="162">
        <v>999</v>
      </c>
      <c r="AD34" s="4"/>
      <c r="AF34" s="23">
        <v>6</v>
      </c>
      <c r="AG34" s="1">
        <v>0</v>
      </c>
      <c r="AH34" s="1">
        <v>0</v>
      </c>
      <c r="AI34" s="1">
        <v>0</v>
      </c>
      <c r="AJ34" s="1">
        <v>0</v>
      </c>
      <c r="AK34" s="1">
        <v>0</v>
      </c>
      <c r="AL34" s="63">
        <v>0</v>
      </c>
      <c r="AM34" s="63">
        <v>0</v>
      </c>
      <c r="AN34" s="63">
        <v>0</v>
      </c>
      <c r="AO34" s="63">
        <v>0</v>
      </c>
      <c r="AP34" s="63">
        <v>0</v>
      </c>
      <c r="AQ34" s="63">
        <v>0</v>
      </c>
      <c r="AR34" s="63">
        <v>0</v>
      </c>
      <c r="AS34" s="63">
        <v>0</v>
      </c>
      <c r="AT34" s="63">
        <v>0</v>
      </c>
      <c r="AU34" s="63">
        <v>0</v>
      </c>
      <c r="AV34" s="63">
        <v>0</v>
      </c>
      <c r="AW34" s="63">
        <v>0</v>
      </c>
      <c r="AX34" s="63">
        <v>0</v>
      </c>
      <c r="AY34" s="63">
        <v>0</v>
      </c>
      <c r="AZ34" s="63">
        <v>0</v>
      </c>
      <c r="BA34" s="64">
        <v>0</v>
      </c>
      <c r="BC34" s="3"/>
      <c r="BD34" s="3"/>
      <c r="BG34" s="57">
        <v>6</v>
      </c>
      <c r="BH34" s="48">
        <f t="shared" si="0"/>
        <v>54</v>
      </c>
      <c r="BI34" s="8">
        <f t="shared" si="1"/>
        <v>54</v>
      </c>
      <c r="BJ34" s="8">
        <f t="shared" si="2"/>
        <v>143</v>
      </c>
      <c r="BK34" s="8">
        <f t="shared" si="3"/>
        <v>127</v>
      </c>
      <c r="BL34" s="8">
        <f t="shared" si="4"/>
        <v>110</v>
      </c>
      <c r="BM34" s="8">
        <f t="shared" si="5"/>
        <v>999</v>
      </c>
      <c r="BN34" s="8">
        <f t="shared" si="6"/>
        <v>999</v>
      </c>
      <c r="BO34" s="8">
        <f t="shared" si="7"/>
        <v>999</v>
      </c>
      <c r="BP34" s="8">
        <f t="shared" si="8"/>
        <v>999</v>
      </c>
      <c r="BQ34" s="8">
        <f t="shared" si="9"/>
        <v>999</v>
      </c>
      <c r="BR34" s="8">
        <f t="shared" si="10"/>
        <v>999</v>
      </c>
      <c r="BS34" s="8">
        <f t="shared" si="11"/>
        <v>999</v>
      </c>
      <c r="BT34" s="8">
        <f t="shared" si="12"/>
        <v>999</v>
      </c>
      <c r="BU34" s="8">
        <f t="shared" si="13"/>
        <v>999</v>
      </c>
      <c r="BV34" s="8">
        <f t="shared" si="14"/>
        <v>999</v>
      </c>
      <c r="BW34" s="8">
        <f t="shared" si="15"/>
        <v>999</v>
      </c>
      <c r="BX34" s="8">
        <f t="shared" si="16"/>
        <v>999</v>
      </c>
      <c r="BY34" s="8">
        <f t="shared" si="17"/>
        <v>999</v>
      </c>
      <c r="BZ34" s="8">
        <f t="shared" si="18"/>
        <v>999</v>
      </c>
      <c r="CA34" s="8">
        <f t="shared" si="19"/>
        <v>999</v>
      </c>
      <c r="CB34" s="52">
        <f t="shared" si="20"/>
        <v>999</v>
      </c>
    </row>
    <row r="35" spans="2:80" x14ac:dyDescent="0.35">
      <c r="B35" s="32">
        <v>7</v>
      </c>
      <c r="C35" s="39">
        <v>-40</v>
      </c>
      <c r="D35" s="2">
        <v>-70</v>
      </c>
      <c r="E35" s="72" t="s">
        <v>3</v>
      </c>
      <c r="F35" s="43">
        <v>3</v>
      </c>
      <c r="G35" s="5"/>
      <c r="H35" s="32">
        <v>7</v>
      </c>
      <c r="I35" s="31">
        <f t="shared" si="21"/>
        <v>80.622577482985491</v>
      </c>
      <c r="J35" s="9">
        <f t="shared" si="22"/>
        <v>100.4987562112089</v>
      </c>
      <c r="K35" s="9">
        <f t="shared" si="23"/>
        <v>186.81541692269406</v>
      </c>
      <c r="L35" s="9">
        <f t="shared" si="24"/>
        <v>161.24515496597098</v>
      </c>
      <c r="M35" s="9">
        <f t="shared" si="25"/>
        <v>160.31219541881399</v>
      </c>
      <c r="N35" s="9">
        <f t="shared" ref="N35:N49" si="26">SQRT(($C$34-C35)^2+($D$34-D35)^2)</f>
        <v>50.990195135927848</v>
      </c>
      <c r="O35" s="162">
        <v>999</v>
      </c>
      <c r="P35" s="162">
        <v>999</v>
      </c>
      <c r="Q35" s="162">
        <v>999</v>
      </c>
      <c r="R35" s="162">
        <v>999</v>
      </c>
      <c r="S35" s="162">
        <v>999</v>
      </c>
      <c r="T35" s="162">
        <v>999</v>
      </c>
      <c r="U35" s="162">
        <v>999</v>
      </c>
      <c r="V35" s="162">
        <v>999</v>
      </c>
      <c r="W35" s="162">
        <v>999</v>
      </c>
      <c r="X35" s="162">
        <v>999</v>
      </c>
      <c r="Y35" s="162">
        <v>999</v>
      </c>
      <c r="Z35" s="162">
        <v>999</v>
      </c>
      <c r="AA35" s="162">
        <v>999</v>
      </c>
      <c r="AB35" s="162">
        <v>999</v>
      </c>
      <c r="AC35" s="162">
        <v>999</v>
      </c>
      <c r="AD35" s="4"/>
      <c r="AF35" s="23">
        <v>7</v>
      </c>
      <c r="AG35" s="1">
        <v>0</v>
      </c>
      <c r="AH35" s="1">
        <v>0</v>
      </c>
      <c r="AI35" s="1">
        <v>0</v>
      </c>
      <c r="AJ35" s="1">
        <v>0</v>
      </c>
      <c r="AK35" s="1">
        <v>0</v>
      </c>
      <c r="AL35" s="1">
        <v>0</v>
      </c>
      <c r="AM35" s="63">
        <v>0</v>
      </c>
      <c r="AN35" s="63">
        <v>0</v>
      </c>
      <c r="AO35" s="63">
        <v>0</v>
      </c>
      <c r="AP35" s="63">
        <v>0</v>
      </c>
      <c r="AQ35" s="63">
        <v>0</v>
      </c>
      <c r="AR35" s="63">
        <v>0</v>
      </c>
      <c r="AS35" s="63">
        <v>0</v>
      </c>
      <c r="AT35" s="63">
        <v>0</v>
      </c>
      <c r="AU35" s="63">
        <v>0</v>
      </c>
      <c r="AV35" s="63">
        <v>0</v>
      </c>
      <c r="AW35" s="63">
        <v>0</v>
      </c>
      <c r="AX35" s="63">
        <v>0</v>
      </c>
      <c r="AY35" s="63">
        <v>0</v>
      </c>
      <c r="AZ35" s="63">
        <v>0</v>
      </c>
      <c r="BA35" s="64">
        <v>0</v>
      </c>
      <c r="BC35" s="3"/>
      <c r="BG35" s="57">
        <v>7</v>
      </c>
      <c r="BH35" s="48">
        <f t="shared" si="0"/>
        <v>81</v>
      </c>
      <c r="BI35" s="8">
        <f t="shared" si="1"/>
        <v>100</v>
      </c>
      <c r="BJ35" s="8">
        <f t="shared" si="2"/>
        <v>187</v>
      </c>
      <c r="BK35" s="8">
        <f t="shared" si="3"/>
        <v>161</v>
      </c>
      <c r="BL35" s="8">
        <f t="shared" si="4"/>
        <v>160</v>
      </c>
      <c r="BM35" s="8">
        <f t="shared" si="5"/>
        <v>51</v>
      </c>
      <c r="BN35" s="8">
        <f t="shared" si="6"/>
        <v>999</v>
      </c>
      <c r="BO35" s="8">
        <f t="shared" si="7"/>
        <v>999</v>
      </c>
      <c r="BP35" s="8">
        <f t="shared" si="8"/>
        <v>999</v>
      </c>
      <c r="BQ35" s="8">
        <f t="shared" si="9"/>
        <v>999</v>
      </c>
      <c r="BR35" s="8">
        <f t="shared" si="10"/>
        <v>999</v>
      </c>
      <c r="BS35" s="8">
        <f t="shared" si="11"/>
        <v>999</v>
      </c>
      <c r="BT35" s="8">
        <f t="shared" si="12"/>
        <v>999</v>
      </c>
      <c r="BU35" s="8">
        <f t="shared" si="13"/>
        <v>999</v>
      </c>
      <c r="BV35" s="8">
        <f t="shared" si="14"/>
        <v>999</v>
      </c>
      <c r="BW35" s="8">
        <f t="shared" si="15"/>
        <v>999</v>
      </c>
      <c r="BX35" s="8">
        <f t="shared" si="16"/>
        <v>999</v>
      </c>
      <c r="BY35" s="8">
        <f t="shared" si="17"/>
        <v>999</v>
      </c>
      <c r="BZ35" s="8">
        <f t="shared" si="18"/>
        <v>999</v>
      </c>
      <c r="CA35" s="8">
        <f t="shared" si="19"/>
        <v>999</v>
      </c>
      <c r="CB35" s="52">
        <f t="shared" si="20"/>
        <v>999</v>
      </c>
    </row>
    <row r="36" spans="2:80" x14ac:dyDescent="0.35">
      <c r="B36" s="32">
        <v>8</v>
      </c>
      <c r="C36" s="39">
        <v>60</v>
      </c>
      <c r="D36" s="2">
        <v>0</v>
      </c>
      <c r="E36" s="72" t="s">
        <v>3</v>
      </c>
      <c r="F36" s="43">
        <v>4</v>
      </c>
      <c r="G36" s="5"/>
      <c r="H36" s="32">
        <v>8</v>
      </c>
      <c r="I36" s="31">
        <f t="shared" si="21"/>
        <v>60</v>
      </c>
      <c r="J36" s="9">
        <f t="shared" si="22"/>
        <v>94.868329805051374</v>
      </c>
      <c r="K36" s="9">
        <f t="shared" si="23"/>
        <v>120.83045973594572</v>
      </c>
      <c r="L36" s="9">
        <f t="shared" si="24"/>
        <v>72.801098892805186</v>
      </c>
      <c r="M36" s="9">
        <f t="shared" si="25"/>
        <v>142.12670403551894</v>
      </c>
      <c r="N36" s="9">
        <f t="shared" si="26"/>
        <v>111.80339887498948</v>
      </c>
      <c r="O36" s="9">
        <f t="shared" ref="O36:O49" si="27">SQRT(($C$35-C36)^2+($D$35-D36)^2)</f>
        <v>122.06555615733703</v>
      </c>
      <c r="P36" s="162">
        <v>999</v>
      </c>
      <c r="Q36" s="162">
        <v>999</v>
      </c>
      <c r="R36" s="162">
        <v>999</v>
      </c>
      <c r="S36" s="162">
        <v>999</v>
      </c>
      <c r="T36" s="162">
        <v>999</v>
      </c>
      <c r="U36" s="162">
        <v>999</v>
      </c>
      <c r="V36" s="162">
        <v>999</v>
      </c>
      <c r="W36" s="162">
        <v>999</v>
      </c>
      <c r="X36" s="162">
        <v>999</v>
      </c>
      <c r="Y36" s="162">
        <v>999</v>
      </c>
      <c r="Z36" s="162">
        <v>999</v>
      </c>
      <c r="AA36" s="162">
        <v>999</v>
      </c>
      <c r="AB36" s="162">
        <v>999</v>
      </c>
      <c r="AC36" s="162">
        <v>999</v>
      </c>
      <c r="AD36" s="4"/>
      <c r="AF36" s="23">
        <v>8</v>
      </c>
      <c r="AG36" s="1">
        <v>0</v>
      </c>
      <c r="AH36" s="1">
        <v>0</v>
      </c>
      <c r="AI36" s="1">
        <v>0</v>
      </c>
      <c r="AJ36" s="1">
        <v>0</v>
      </c>
      <c r="AK36" s="1">
        <v>0</v>
      </c>
      <c r="AL36" s="1">
        <v>0</v>
      </c>
      <c r="AM36" s="1">
        <v>0</v>
      </c>
      <c r="AN36" s="63">
        <v>0</v>
      </c>
      <c r="AO36" s="63">
        <v>0</v>
      </c>
      <c r="AP36" s="63">
        <v>0</v>
      </c>
      <c r="AQ36" s="63">
        <v>0</v>
      </c>
      <c r="AR36" s="63">
        <v>0</v>
      </c>
      <c r="AS36" s="63">
        <v>0</v>
      </c>
      <c r="AT36" s="63">
        <v>0</v>
      </c>
      <c r="AU36" s="63">
        <v>0</v>
      </c>
      <c r="AV36" s="63">
        <v>0</v>
      </c>
      <c r="AW36" s="63">
        <v>0</v>
      </c>
      <c r="AX36" s="63">
        <v>0</v>
      </c>
      <c r="AY36" s="63">
        <v>0</v>
      </c>
      <c r="AZ36" s="63">
        <v>0</v>
      </c>
      <c r="BA36" s="64">
        <v>0</v>
      </c>
      <c r="BC36" s="3"/>
      <c r="BG36" s="57">
        <v>8</v>
      </c>
      <c r="BH36" s="48">
        <f t="shared" si="0"/>
        <v>60</v>
      </c>
      <c r="BI36" s="8">
        <f t="shared" si="1"/>
        <v>95</v>
      </c>
      <c r="BJ36" s="8">
        <f t="shared" si="2"/>
        <v>121</v>
      </c>
      <c r="BK36" s="8">
        <f t="shared" si="3"/>
        <v>73</v>
      </c>
      <c r="BL36" s="8">
        <f t="shared" si="4"/>
        <v>142</v>
      </c>
      <c r="BM36" s="8">
        <f t="shared" si="5"/>
        <v>112</v>
      </c>
      <c r="BN36" s="8">
        <f t="shared" si="6"/>
        <v>122</v>
      </c>
      <c r="BO36" s="8">
        <f t="shared" si="7"/>
        <v>999</v>
      </c>
      <c r="BP36" s="8">
        <f t="shared" si="8"/>
        <v>999</v>
      </c>
      <c r="BQ36" s="8">
        <f t="shared" si="9"/>
        <v>999</v>
      </c>
      <c r="BR36" s="8">
        <f t="shared" si="10"/>
        <v>999</v>
      </c>
      <c r="BS36" s="8">
        <f t="shared" si="11"/>
        <v>999</v>
      </c>
      <c r="BT36" s="8">
        <f t="shared" si="12"/>
        <v>999</v>
      </c>
      <c r="BU36" s="8">
        <f t="shared" si="13"/>
        <v>999</v>
      </c>
      <c r="BV36" s="8">
        <f t="shared" si="14"/>
        <v>999</v>
      </c>
      <c r="BW36" s="8">
        <f t="shared" si="15"/>
        <v>999</v>
      </c>
      <c r="BX36" s="8">
        <f t="shared" si="16"/>
        <v>999</v>
      </c>
      <c r="BY36" s="8">
        <f t="shared" si="17"/>
        <v>999</v>
      </c>
      <c r="BZ36" s="8">
        <f t="shared" si="18"/>
        <v>999</v>
      </c>
      <c r="CA36" s="8">
        <f t="shared" si="19"/>
        <v>999</v>
      </c>
      <c r="CB36" s="52">
        <f t="shared" si="20"/>
        <v>999</v>
      </c>
    </row>
    <row r="37" spans="2:80" x14ac:dyDescent="0.35">
      <c r="B37" s="32">
        <v>9</v>
      </c>
      <c r="C37" s="39">
        <v>30</v>
      </c>
      <c r="D37" s="2">
        <v>-60</v>
      </c>
      <c r="E37" s="72" t="s">
        <v>3</v>
      </c>
      <c r="F37" s="43">
        <v>6</v>
      </c>
      <c r="G37" s="5"/>
      <c r="H37" s="32">
        <v>9</v>
      </c>
      <c r="I37" s="31">
        <f t="shared" si="21"/>
        <v>67.082039324993687</v>
      </c>
      <c r="J37" s="9">
        <f t="shared" si="22"/>
        <v>108.16653826391968</v>
      </c>
      <c r="K37" s="9">
        <f t="shared" si="23"/>
        <v>171.17242768623689</v>
      </c>
      <c r="L37" s="9">
        <f t="shared" si="24"/>
        <v>130.38404810405297</v>
      </c>
      <c r="M37" s="9">
        <f t="shared" si="25"/>
        <v>170</v>
      </c>
      <c r="N37" s="9">
        <f t="shared" si="26"/>
        <v>89.442719099991592</v>
      </c>
      <c r="O37" s="9">
        <f t="shared" si="27"/>
        <v>70.710678118654755</v>
      </c>
      <c r="P37" s="9">
        <f t="shared" ref="P37:P49" si="28">SQRT(($C$36-C37)^2+($D$36-D37)^2)</f>
        <v>67.082039324993687</v>
      </c>
      <c r="Q37" s="162">
        <v>999</v>
      </c>
      <c r="R37" s="162">
        <v>999</v>
      </c>
      <c r="S37" s="162">
        <v>999</v>
      </c>
      <c r="T37" s="162">
        <v>999</v>
      </c>
      <c r="U37" s="162">
        <v>999</v>
      </c>
      <c r="V37" s="162">
        <v>999</v>
      </c>
      <c r="W37" s="162">
        <v>999</v>
      </c>
      <c r="X37" s="162">
        <v>999</v>
      </c>
      <c r="Y37" s="162">
        <v>999</v>
      </c>
      <c r="Z37" s="162">
        <v>999</v>
      </c>
      <c r="AA37" s="162">
        <v>999</v>
      </c>
      <c r="AB37" s="162">
        <v>999</v>
      </c>
      <c r="AC37" s="162">
        <v>999</v>
      </c>
      <c r="AD37" s="4"/>
      <c r="AF37" s="23">
        <v>9</v>
      </c>
      <c r="AG37" s="1">
        <v>0</v>
      </c>
      <c r="AH37" s="1">
        <v>0</v>
      </c>
      <c r="AI37" s="1">
        <v>0</v>
      </c>
      <c r="AJ37" s="1">
        <v>0</v>
      </c>
      <c r="AK37" s="1">
        <v>0</v>
      </c>
      <c r="AL37" s="1">
        <v>0</v>
      </c>
      <c r="AM37" s="1">
        <v>0</v>
      </c>
      <c r="AN37" s="1">
        <v>0</v>
      </c>
      <c r="AO37" s="63">
        <v>0</v>
      </c>
      <c r="AP37" s="63">
        <v>0</v>
      </c>
      <c r="AQ37" s="63">
        <v>0</v>
      </c>
      <c r="AR37" s="63">
        <v>0</v>
      </c>
      <c r="AS37" s="63">
        <v>0</v>
      </c>
      <c r="AT37" s="63">
        <v>0</v>
      </c>
      <c r="AU37" s="63">
        <v>0</v>
      </c>
      <c r="AV37" s="63">
        <v>0</v>
      </c>
      <c r="AW37" s="63">
        <v>0</v>
      </c>
      <c r="AX37" s="63">
        <v>0</v>
      </c>
      <c r="AY37" s="63">
        <v>0</v>
      </c>
      <c r="AZ37" s="63">
        <v>0</v>
      </c>
      <c r="BA37" s="64">
        <v>0</v>
      </c>
      <c r="BC37" s="3"/>
      <c r="BG37" s="57">
        <v>9</v>
      </c>
      <c r="BH37" s="48">
        <f t="shared" si="0"/>
        <v>67</v>
      </c>
      <c r="BI37" s="8">
        <f t="shared" si="1"/>
        <v>108</v>
      </c>
      <c r="BJ37" s="8">
        <f t="shared" si="2"/>
        <v>171</v>
      </c>
      <c r="BK37" s="8">
        <f t="shared" si="3"/>
        <v>130</v>
      </c>
      <c r="BL37" s="8">
        <f t="shared" si="4"/>
        <v>170</v>
      </c>
      <c r="BM37" s="8">
        <f t="shared" si="5"/>
        <v>89</v>
      </c>
      <c r="BN37" s="8">
        <f t="shared" si="6"/>
        <v>71</v>
      </c>
      <c r="BO37" s="8">
        <f t="shared" si="7"/>
        <v>67</v>
      </c>
      <c r="BP37" s="8">
        <f t="shared" si="8"/>
        <v>999</v>
      </c>
      <c r="BQ37" s="8">
        <f t="shared" si="9"/>
        <v>999</v>
      </c>
      <c r="BR37" s="8">
        <f t="shared" si="10"/>
        <v>999</v>
      </c>
      <c r="BS37" s="8">
        <f t="shared" si="11"/>
        <v>999</v>
      </c>
      <c r="BT37" s="8">
        <f t="shared" si="12"/>
        <v>999</v>
      </c>
      <c r="BU37" s="8">
        <f t="shared" si="13"/>
        <v>999</v>
      </c>
      <c r="BV37" s="8">
        <f t="shared" si="14"/>
        <v>999</v>
      </c>
      <c r="BW37" s="8">
        <f t="shared" si="15"/>
        <v>999</v>
      </c>
      <c r="BX37" s="8">
        <f t="shared" si="16"/>
        <v>999</v>
      </c>
      <c r="BY37" s="8">
        <f t="shared" si="17"/>
        <v>999</v>
      </c>
      <c r="BZ37" s="8">
        <f t="shared" si="18"/>
        <v>999</v>
      </c>
      <c r="CA37" s="8">
        <f t="shared" si="19"/>
        <v>999</v>
      </c>
      <c r="CB37" s="52">
        <f t="shared" si="20"/>
        <v>999</v>
      </c>
    </row>
    <row r="38" spans="2:80" ht="15" thickBot="1" x14ac:dyDescent="0.4">
      <c r="B38" s="33">
        <v>10</v>
      </c>
      <c r="C38" s="44">
        <v>-10</v>
      </c>
      <c r="D38" s="45">
        <v>-30</v>
      </c>
      <c r="E38" s="73" t="s">
        <v>3</v>
      </c>
      <c r="F38" s="46">
        <v>5</v>
      </c>
      <c r="G38" s="5"/>
      <c r="H38" s="32">
        <v>10</v>
      </c>
      <c r="I38" s="31">
        <f t="shared" si="21"/>
        <v>31.622776601683793</v>
      </c>
      <c r="J38" s="9">
        <f t="shared" si="22"/>
        <v>63.245553203367585</v>
      </c>
      <c r="K38" s="9">
        <f t="shared" si="23"/>
        <v>141.42135623730951</v>
      </c>
      <c r="L38" s="9">
        <f t="shared" si="24"/>
        <v>111.80339887498948</v>
      </c>
      <c r="M38" s="9">
        <f t="shared" si="25"/>
        <v>126.49110640673517</v>
      </c>
      <c r="N38" s="9">
        <f t="shared" si="26"/>
        <v>41.231056256176608</v>
      </c>
      <c r="O38" s="9">
        <f t="shared" si="27"/>
        <v>50</v>
      </c>
      <c r="P38" s="9">
        <f t="shared" si="28"/>
        <v>76.157731058639087</v>
      </c>
      <c r="Q38" s="9">
        <f t="shared" ref="Q38:Q49" si="29">SQRT(($C$37-C38)^2+($D$37-D38)^2)</f>
        <v>50</v>
      </c>
      <c r="R38" s="162">
        <v>999</v>
      </c>
      <c r="S38" s="162">
        <v>999</v>
      </c>
      <c r="T38" s="162">
        <v>999</v>
      </c>
      <c r="U38" s="162">
        <v>999</v>
      </c>
      <c r="V38" s="162">
        <v>999</v>
      </c>
      <c r="W38" s="162">
        <v>999</v>
      </c>
      <c r="X38" s="162">
        <v>999</v>
      </c>
      <c r="Y38" s="162">
        <v>999</v>
      </c>
      <c r="Z38" s="162">
        <v>999</v>
      </c>
      <c r="AA38" s="162">
        <v>999</v>
      </c>
      <c r="AB38" s="162">
        <v>999</v>
      </c>
      <c r="AC38" s="162">
        <v>999</v>
      </c>
      <c r="AD38" s="4"/>
      <c r="AF38" s="23">
        <v>10</v>
      </c>
      <c r="AG38" s="1">
        <v>1</v>
      </c>
      <c r="AH38" s="1">
        <v>0</v>
      </c>
      <c r="AI38" s="1">
        <v>0</v>
      </c>
      <c r="AJ38" s="1">
        <v>0</v>
      </c>
      <c r="AK38" s="1">
        <v>0</v>
      </c>
      <c r="AL38" s="1">
        <v>1</v>
      </c>
      <c r="AM38" s="1">
        <v>0</v>
      </c>
      <c r="AN38" s="1">
        <v>0</v>
      </c>
      <c r="AO38" s="1">
        <v>0</v>
      </c>
      <c r="AP38" s="63">
        <v>0</v>
      </c>
      <c r="AQ38" s="63">
        <v>0</v>
      </c>
      <c r="AR38" s="63">
        <v>0</v>
      </c>
      <c r="AS38" s="63">
        <v>0</v>
      </c>
      <c r="AT38" s="63">
        <v>0</v>
      </c>
      <c r="AU38" s="63">
        <v>0</v>
      </c>
      <c r="AV38" s="63">
        <v>0</v>
      </c>
      <c r="AW38" s="63">
        <v>0</v>
      </c>
      <c r="AX38" s="63">
        <v>0</v>
      </c>
      <c r="AY38" s="63">
        <v>0</v>
      </c>
      <c r="AZ38" s="63">
        <v>0</v>
      </c>
      <c r="BA38" s="64">
        <v>0</v>
      </c>
      <c r="BC38" s="7"/>
      <c r="BD38" s="7"/>
      <c r="BG38" s="57">
        <v>10</v>
      </c>
      <c r="BH38" s="48">
        <f t="shared" si="0"/>
        <v>32</v>
      </c>
      <c r="BI38" s="8">
        <f t="shared" si="1"/>
        <v>63</v>
      </c>
      <c r="BJ38" s="8">
        <f t="shared" si="2"/>
        <v>141</v>
      </c>
      <c r="BK38" s="8">
        <f t="shared" si="3"/>
        <v>112</v>
      </c>
      <c r="BL38" s="8">
        <f t="shared" si="4"/>
        <v>126</v>
      </c>
      <c r="BM38" s="8">
        <f t="shared" si="5"/>
        <v>41</v>
      </c>
      <c r="BN38" s="8">
        <f t="shared" si="6"/>
        <v>50</v>
      </c>
      <c r="BO38" s="8">
        <f t="shared" si="7"/>
        <v>76</v>
      </c>
      <c r="BP38" s="8">
        <f t="shared" si="8"/>
        <v>50</v>
      </c>
      <c r="BQ38" s="8">
        <f t="shared" si="9"/>
        <v>999</v>
      </c>
      <c r="BR38" s="8">
        <f t="shared" si="10"/>
        <v>999</v>
      </c>
      <c r="BS38" s="8">
        <f t="shared" si="11"/>
        <v>999</v>
      </c>
      <c r="BT38" s="8">
        <f t="shared" si="12"/>
        <v>999</v>
      </c>
      <c r="BU38" s="8">
        <f t="shared" si="13"/>
        <v>999</v>
      </c>
      <c r="BV38" s="8">
        <f t="shared" si="14"/>
        <v>999</v>
      </c>
      <c r="BW38" s="8">
        <f t="shared" si="15"/>
        <v>999</v>
      </c>
      <c r="BX38" s="8">
        <f t="shared" si="16"/>
        <v>999</v>
      </c>
      <c r="BY38" s="8">
        <f t="shared" si="17"/>
        <v>999</v>
      </c>
      <c r="BZ38" s="8">
        <f t="shared" si="18"/>
        <v>999</v>
      </c>
      <c r="CA38" s="8">
        <f t="shared" si="19"/>
        <v>999</v>
      </c>
      <c r="CB38" s="52">
        <f t="shared" si="20"/>
        <v>999</v>
      </c>
    </row>
    <row r="39" spans="2:80" x14ac:dyDescent="0.35">
      <c r="B39" s="34">
        <v>11</v>
      </c>
      <c r="C39" s="77">
        <v>0</v>
      </c>
      <c r="D39" s="78">
        <v>-60</v>
      </c>
      <c r="E39" s="79" t="s">
        <v>4</v>
      </c>
      <c r="F39" s="80">
        <v>4</v>
      </c>
      <c r="G39" s="5"/>
      <c r="H39" s="32">
        <v>11</v>
      </c>
      <c r="I39" s="31">
        <f t="shared" si="21"/>
        <v>60</v>
      </c>
      <c r="J39" s="9">
        <f t="shared" si="22"/>
        <v>94.868329805051374</v>
      </c>
      <c r="K39" s="9">
        <f t="shared" si="23"/>
        <v>170.29386365926402</v>
      </c>
      <c r="L39" s="9">
        <f t="shared" si="24"/>
        <v>136.01470508735443</v>
      </c>
      <c r="M39" s="9">
        <f t="shared" si="25"/>
        <v>158.11388300841898</v>
      </c>
      <c r="N39" s="9">
        <f t="shared" si="26"/>
        <v>64.031242374328485</v>
      </c>
      <c r="O39" s="9">
        <f t="shared" si="27"/>
        <v>41.231056256176608</v>
      </c>
      <c r="P39" s="9">
        <f t="shared" si="28"/>
        <v>84.852813742385706</v>
      </c>
      <c r="Q39" s="9">
        <f t="shared" si="29"/>
        <v>30</v>
      </c>
      <c r="R39" s="9">
        <f t="shared" ref="R39:R49" si="30">SQRT(($C$38-C39)^2+($D$38-D39)^2)</f>
        <v>31.622776601683793</v>
      </c>
      <c r="S39" s="162">
        <v>999</v>
      </c>
      <c r="T39" s="162">
        <v>999</v>
      </c>
      <c r="U39" s="162">
        <v>999</v>
      </c>
      <c r="V39" s="162">
        <v>999</v>
      </c>
      <c r="W39" s="162">
        <v>999</v>
      </c>
      <c r="X39" s="162">
        <v>999</v>
      </c>
      <c r="Y39" s="162">
        <v>999</v>
      </c>
      <c r="Z39" s="162">
        <v>999</v>
      </c>
      <c r="AA39" s="162">
        <v>999</v>
      </c>
      <c r="AB39" s="162">
        <v>999</v>
      </c>
      <c r="AC39" s="162">
        <v>999</v>
      </c>
      <c r="AD39" s="4"/>
      <c r="AF39" s="23">
        <v>11</v>
      </c>
      <c r="AG39" s="1">
        <v>0</v>
      </c>
      <c r="AH39" s="1">
        <v>0</v>
      </c>
      <c r="AI39" s="1">
        <v>0</v>
      </c>
      <c r="AJ39" s="1">
        <v>0</v>
      </c>
      <c r="AK39" s="1">
        <v>0</v>
      </c>
      <c r="AL39" s="1">
        <v>0</v>
      </c>
      <c r="AM39" s="1">
        <v>1</v>
      </c>
      <c r="AN39" s="1">
        <v>0</v>
      </c>
      <c r="AO39" s="1">
        <v>1</v>
      </c>
      <c r="AP39" s="1">
        <v>0</v>
      </c>
      <c r="AQ39" s="63">
        <v>0</v>
      </c>
      <c r="AR39" s="63">
        <v>0</v>
      </c>
      <c r="AS39" s="63">
        <v>0</v>
      </c>
      <c r="AT39" s="63">
        <v>0</v>
      </c>
      <c r="AU39" s="63">
        <v>0</v>
      </c>
      <c r="AV39" s="63">
        <v>0</v>
      </c>
      <c r="AW39" s="63">
        <v>0</v>
      </c>
      <c r="AX39" s="63">
        <v>0</v>
      </c>
      <c r="AY39" s="63">
        <v>0</v>
      </c>
      <c r="AZ39" s="63">
        <v>0</v>
      </c>
      <c r="BA39" s="64">
        <v>0</v>
      </c>
      <c r="BC39" s="7"/>
      <c r="BD39" s="7"/>
      <c r="BG39" s="57">
        <v>11</v>
      </c>
      <c r="BH39" s="48">
        <f t="shared" si="0"/>
        <v>60</v>
      </c>
      <c r="BI39" s="8">
        <f t="shared" si="1"/>
        <v>95</v>
      </c>
      <c r="BJ39" s="8">
        <f t="shared" si="2"/>
        <v>170</v>
      </c>
      <c r="BK39" s="8">
        <f t="shared" si="3"/>
        <v>136</v>
      </c>
      <c r="BL39" s="8">
        <f t="shared" si="4"/>
        <v>158</v>
      </c>
      <c r="BM39" s="8">
        <f t="shared" si="5"/>
        <v>64</v>
      </c>
      <c r="BN39" s="8">
        <f t="shared" si="6"/>
        <v>41</v>
      </c>
      <c r="BO39" s="8">
        <f t="shared" si="7"/>
        <v>85</v>
      </c>
      <c r="BP39" s="8">
        <f t="shared" si="8"/>
        <v>30</v>
      </c>
      <c r="BQ39" s="8">
        <f t="shared" si="9"/>
        <v>32</v>
      </c>
      <c r="BR39" s="8">
        <f t="shared" si="10"/>
        <v>999</v>
      </c>
      <c r="BS39" s="8">
        <f t="shared" si="11"/>
        <v>999</v>
      </c>
      <c r="BT39" s="8">
        <f t="shared" si="12"/>
        <v>999</v>
      </c>
      <c r="BU39" s="8">
        <f t="shared" si="13"/>
        <v>999</v>
      </c>
      <c r="BV39" s="8">
        <f t="shared" si="14"/>
        <v>999</v>
      </c>
      <c r="BW39" s="8">
        <f t="shared" si="15"/>
        <v>999</v>
      </c>
      <c r="BX39" s="8">
        <f t="shared" si="16"/>
        <v>999</v>
      </c>
      <c r="BY39" s="8">
        <f t="shared" si="17"/>
        <v>999</v>
      </c>
      <c r="BZ39" s="8">
        <f t="shared" si="18"/>
        <v>999</v>
      </c>
      <c r="CA39" s="8">
        <f t="shared" si="19"/>
        <v>999</v>
      </c>
      <c r="CB39" s="52">
        <f t="shared" si="20"/>
        <v>999</v>
      </c>
    </row>
    <row r="40" spans="2:80" x14ac:dyDescent="0.35">
      <c r="B40" s="32">
        <v>12</v>
      </c>
      <c r="C40" s="39">
        <v>60</v>
      </c>
      <c r="D40" s="2">
        <v>40</v>
      </c>
      <c r="E40" s="72" t="s">
        <v>4</v>
      </c>
      <c r="F40" s="43">
        <v>7</v>
      </c>
      <c r="G40" s="5"/>
      <c r="H40" s="32">
        <v>12</v>
      </c>
      <c r="I40" s="31">
        <f t="shared" si="21"/>
        <v>72.111025509279784</v>
      </c>
      <c r="J40" s="9">
        <f t="shared" si="22"/>
        <v>90.553851381374173</v>
      </c>
      <c r="K40" s="9">
        <f t="shared" si="23"/>
        <v>86.023252670426274</v>
      </c>
      <c r="L40" s="9">
        <f t="shared" si="24"/>
        <v>36.055512754639892</v>
      </c>
      <c r="M40" s="9">
        <f t="shared" si="25"/>
        <v>120.83045973594572</v>
      </c>
      <c r="N40" s="9">
        <f t="shared" si="26"/>
        <v>125.29964086141668</v>
      </c>
      <c r="O40" s="9">
        <f t="shared" si="27"/>
        <v>148.66068747318505</v>
      </c>
      <c r="P40" s="9">
        <f t="shared" si="28"/>
        <v>40</v>
      </c>
      <c r="Q40" s="9">
        <f t="shared" si="29"/>
        <v>104.4030650891055</v>
      </c>
      <c r="R40" s="9">
        <f t="shared" si="30"/>
        <v>98.994949366116657</v>
      </c>
      <c r="S40" s="9">
        <f t="shared" ref="S40:S49" si="31">SQRT(($C$39-C40)^2+($D$39-D40)^2)</f>
        <v>116.61903789690601</v>
      </c>
      <c r="T40" s="162">
        <v>999</v>
      </c>
      <c r="U40" s="162">
        <v>999</v>
      </c>
      <c r="V40" s="162">
        <v>999</v>
      </c>
      <c r="W40" s="162">
        <v>999</v>
      </c>
      <c r="X40" s="162">
        <v>999</v>
      </c>
      <c r="Y40" s="162">
        <v>999</v>
      </c>
      <c r="Z40" s="162">
        <v>999</v>
      </c>
      <c r="AA40" s="162">
        <v>999</v>
      </c>
      <c r="AB40" s="162">
        <v>999</v>
      </c>
      <c r="AC40" s="162">
        <v>999</v>
      </c>
      <c r="AD40" s="4"/>
      <c r="AF40" s="23">
        <v>12</v>
      </c>
      <c r="AG40" s="1">
        <v>0</v>
      </c>
      <c r="AH40" s="1">
        <v>0</v>
      </c>
      <c r="AI40" s="1">
        <v>0</v>
      </c>
      <c r="AJ40" s="1">
        <v>1</v>
      </c>
      <c r="AK40" s="1">
        <v>0</v>
      </c>
      <c r="AL40" s="1">
        <v>0</v>
      </c>
      <c r="AM40" s="1">
        <v>0</v>
      </c>
      <c r="AN40" s="1">
        <v>1</v>
      </c>
      <c r="AO40" s="1">
        <v>0</v>
      </c>
      <c r="AP40" s="1">
        <v>0</v>
      </c>
      <c r="AQ40" s="1">
        <v>0</v>
      </c>
      <c r="AR40" s="63">
        <v>0</v>
      </c>
      <c r="AS40" s="63">
        <v>0</v>
      </c>
      <c r="AT40" s="63">
        <v>0</v>
      </c>
      <c r="AU40" s="63">
        <v>0</v>
      </c>
      <c r="AV40" s="63">
        <v>0</v>
      </c>
      <c r="AW40" s="63">
        <v>0</v>
      </c>
      <c r="AX40" s="63">
        <v>0</v>
      </c>
      <c r="AY40" s="63">
        <v>0</v>
      </c>
      <c r="AZ40" s="63">
        <v>0</v>
      </c>
      <c r="BA40" s="64">
        <v>0</v>
      </c>
      <c r="BC40" s="7"/>
      <c r="BD40" s="7"/>
      <c r="BG40" s="57">
        <v>12</v>
      </c>
      <c r="BH40" s="48">
        <f t="shared" si="0"/>
        <v>72</v>
      </c>
      <c r="BI40" s="8">
        <f t="shared" si="1"/>
        <v>91</v>
      </c>
      <c r="BJ40" s="8">
        <f t="shared" si="2"/>
        <v>86</v>
      </c>
      <c r="BK40" s="8">
        <f t="shared" si="3"/>
        <v>36</v>
      </c>
      <c r="BL40" s="8">
        <f t="shared" si="4"/>
        <v>121</v>
      </c>
      <c r="BM40" s="8">
        <f t="shared" si="5"/>
        <v>125</v>
      </c>
      <c r="BN40" s="8">
        <f t="shared" si="6"/>
        <v>149</v>
      </c>
      <c r="BO40" s="8">
        <f t="shared" si="7"/>
        <v>40</v>
      </c>
      <c r="BP40" s="8">
        <f t="shared" si="8"/>
        <v>104</v>
      </c>
      <c r="BQ40" s="8">
        <f t="shared" si="9"/>
        <v>99</v>
      </c>
      <c r="BR40" s="8">
        <f t="shared" si="10"/>
        <v>117</v>
      </c>
      <c r="BS40" s="8">
        <f t="shared" si="11"/>
        <v>999</v>
      </c>
      <c r="BT40" s="8">
        <f t="shared" si="12"/>
        <v>999</v>
      </c>
      <c r="BU40" s="8">
        <f t="shared" si="13"/>
        <v>999</v>
      </c>
      <c r="BV40" s="8">
        <f t="shared" si="14"/>
        <v>999</v>
      </c>
      <c r="BW40" s="8">
        <f t="shared" si="15"/>
        <v>999</v>
      </c>
      <c r="BX40" s="8">
        <f t="shared" si="16"/>
        <v>999</v>
      </c>
      <c r="BY40" s="8">
        <f t="shared" si="17"/>
        <v>999</v>
      </c>
      <c r="BZ40" s="8">
        <f t="shared" si="18"/>
        <v>999</v>
      </c>
      <c r="CA40" s="8">
        <f t="shared" si="19"/>
        <v>999</v>
      </c>
      <c r="CB40" s="52">
        <f t="shared" si="20"/>
        <v>999</v>
      </c>
    </row>
    <row r="41" spans="2:80" x14ac:dyDescent="0.35">
      <c r="B41" s="32">
        <v>13</v>
      </c>
      <c r="C41" s="39">
        <v>20</v>
      </c>
      <c r="D41" s="2">
        <v>50</v>
      </c>
      <c r="E41" s="72" t="s">
        <v>4</v>
      </c>
      <c r="F41" s="43">
        <v>3</v>
      </c>
      <c r="G41" s="5"/>
      <c r="H41" s="32">
        <v>13</v>
      </c>
      <c r="I41" s="31">
        <f t="shared" si="21"/>
        <v>53.851648071345039</v>
      </c>
      <c r="J41" s="9">
        <f t="shared" si="22"/>
        <v>53.851648071345039</v>
      </c>
      <c r="K41" s="9">
        <f t="shared" si="23"/>
        <v>60.827625302982199</v>
      </c>
      <c r="L41" s="9">
        <f t="shared" si="24"/>
        <v>28.284271247461902</v>
      </c>
      <c r="M41" s="9">
        <f t="shared" si="25"/>
        <v>80.622577482985491</v>
      </c>
      <c r="N41" s="9">
        <f t="shared" si="26"/>
        <v>98.994949366116657</v>
      </c>
      <c r="O41" s="9">
        <f t="shared" si="27"/>
        <v>134.16407864998737</v>
      </c>
      <c r="P41" s="9">
        <f t="shared" si="28"/>
        <v>64.031242374328485</v>
      </c>
      <c r="Q41" s="9">
        <f t="shared" si="29"/>
        <v>110.45361017187261</v>
      </c>
      <c r="R41" s="9">
        <f t="shared" si="30"/>
        <v>85.440037453175307</v>
      </c>
      <c r="S41" s="9">
        <f t="shared" si="31"/>
        <v>111.80339887498948</v>
      </c>
      <c r="T41" s="9">
        <f t="shared" ref="T41:T49" si="32">SQRT(($C$40-C41)^2+($D$40-D41)^2)</f>
        <v>41.231056256176608</v>
      </c>
      <c r="U41" s="162">
        <v>999</v>
      </c>
      <c r="V41" s="162">
        <v>999</v>
      </c>
      <c r="W41" s="162">
        <v>999</v>
      </c>
      <c r="X41" s="162">
        <v>999</v>
      </c>
      <c r="Y41" s="162">
        <v>999</v>
      </c>
      <c r="Z41" s="162">
        <v>999</v>
      </c>
      <c r="AA41" s="162">
        <v>999</v>
      </c>
      <c r="AB41" s="162">
        <v>999</v>
      </c>
      <c r="AC41" s="162">
        <v>999</v>
      </c>
      <c r="AD41" s="4"/>
      <c r="AF41" s="23">
        <v>13</v>
      </c>
      <c r="AG41" s="1">
        <v>0</v>
      </c>
      <c r="AH41" s="1">
        <v>0</v>
      </c>
      <c r="AI41" s="1">
        <v>0</v>
      </c>
      <c r="AJ41" s="1">
        <v>0</v>
      </c>
      <c r="AK41" s="1">
        <v>0</v>
      </c>
      <c r="AL41" s="1">
        <v>0</v>
      </c>
      <c r="AM41" s="1">
        <v>0</v>
      </c>
      <c r="AN41" s="1">
        <v>0</v>
      </c>
      <c r="AO41" s="1">
        <v>0</v>
      </c>
      <c r="AP41" s="1">
        <v>0</v>
      </c>
      <c r="AQ41" s="1">
        <v>0</v>
      </c>
      <c r="AR41" s="1">
        <v>0</v>
      </c>
      <c r="AS41" s="63">
        <v>0</v>
      </c>
      <c r="AT41" s="63">
        <v>0</v>
      </c>
      <c r="AU41" s="63">
        <v>0</v>
      </c>
      <c r="AV41" s="63">
        <v>0</v>
      </c>
      <c r="AW41" s="63">
        <v>0</v>
      </c>
      <c r="AX41" s="63">
        <v>0</v>
      </c>
      <c r="AY41" s="63">
        <v>0</v>
      </c>
      <c r="AZ41" s="63">
        <v>0</v>
      </c>
      <c r="BA41" s="64">
        <v>0</v>
      </c>
      <c r="BC41" s="7"/>
      <c r="BD41" s="7"/>
      <c r="BG41" s="57">
        <v>13</v>
      </c>
      <c r="BH41" s="48">
        <f t="shared" si="0"/>
        <v>54</v>
      </c>
      <c r="BI41" s="8">
        <f t="shared" si="1"/>
        <v>54</v>
      </c>
      <c r="BJ41" s="8">
        <f t="shared" si="2"/>
        <v>61</v>
      </c>
      <c r="BK41" s="8">
        <f t="shared" si="3"/>
        <v>28</v>
      </c>
      <c r="BL41" s="8">
        <f t="shared" si="4"/>
        <v>81</v>
      </c>
      <c r="BM41" s="8">
        <f t="shared" si="5"/>
        <v>99</v>
      </c>
      <c r="BN41" s="8">
        <f t="shared" si="6"/>
        <v>134</v>
      </c>
      <c r="BO41" s="8">
        <f t="shared" si="7"/>
        <v>64</v>
      </c>
      <c r="BP41" s="8">
        <f t="shared" si="8"/>
        <v>110</v>
      </c>
      <c r="BQ41" s="8">
        <f t="shared" si="9"/>
        <v>85</v>
      </c>
      <c r="BR41" s="8">
        <f t="shared" si="10"/>
        <v>112</v>
      </c>
      <c r="BS41" s="8">
        <f t="shared" si="11"/>
        <v>41</v>
      </c>
      <c r="BT41" s="8">
        <f t="shared" si="12"/>
        <v>999</v>
      </c>
      <c r="BU41" s="8">
        <f t="shared" si="13"/>
        <v>999</v>
      </c>
      <c r="BV41" s="8">
        <f t="shared" si="14"/>
        <v>999</v>
      </c>
      <c r="BW41" s="8">
        <f t="shared" si="15"/>
        <v>999</v>
      </c>
      <c r="BX41" s="8">
        <f t="shared" si="16"/>
        <v>999</v>
      </c>
      <c r="BY41" s="8">
        <f t="shared" si="17"/>
        <v>999</v>
      </c>
      <c r="BZ41" s="8">
        <f t="shared" si="18"/>
        <v>999</v>
      </c>
      <c r="CA41" s="8">
        <f t="shared" si="19"/>
        <v>999</v>
      </c>
      <c r="CB41" s="52">
        <f t="shared" si="20"/>
        <v>999</v>
      </c>
    </row>
    <row r="42" spans="2:80" x14ac:dyDescent="0.35">
      <c r="B42" s="32">
        <v>14</v>
      </c>
      <c r="C42" s="39">
        <v>-20</v>
      </c>
      <c r="D42" s="2">
        <v>80</v>
      </c>
      <c r="E42" s="72" t="s">
        <v>4</v>
      </c>
      <c r="F42" s="43">
        <v>4</v>
      </c>
      <c r="G42" s="5"/>
      <c r="H42" s="32">
        <v>14</v>
      </c>
      <c r="I42" s="31">
        <f t="shared" si="21"/>
        <v>82.462112512353215</v>
      </c>
      <c r="J42" s="9">
        <f t="shared" si="22"/>
        <v>50.990195135927848</v>
      </c>
      <c r="K42" s="9">
        <f t="shared" si="23"/>
        <v>42.426406871192853</v>
      </c>
      <c r="L42" s="9">
        <f t="shared" si="24"/>
        <v>60.827625302982199</v>
      </c>
      <c r="M42" s="9">
        <f t="shared" si="25"/>
        <v>31.622776601683793</v>
      </c>
      <c r="N42" s="9">
        <f t="shared" si="26"/>
        <v>104.4030650891055</v>
      </c>
      <c r="O42" s="9">
        <f t="shared" si="27"/>
        <v>151.32745950421557</v>
      </c>
      <c r="P42" s="9">
        <f t="shared" si="28"/>
        <v>113.13708498984761</v>
      </c>
      <c r="Q42" s="9">
        <f t="shared" si="29"/>
        <v>148.66068747318505</v>
      </c>
      <c r="R42" s="9">
        <f t="shared" si="30"/>
        <v>110.45361017187261</v>
      </c>
      <c r="S42" s="9">
        <f t="shared" si="31"/>
        <v>141.42135623730951</v>
      </c>
      <c r="T42" s="9">
        <f t="shared" si="32"/>
        <v>89.442719099991592</v>
      </c>
      <c r="U42" s="9">
        <f t="shared" ref="U42:U49" si="33">SQRT(($C$41-C42)^2+($D$41-D42)^2)</f>
        <v>50</v>
      </c>
      <c r="V42" s="162">
        <v>999</v>
      </c>
      <c r="W42" s="162">
        <v>999</v>
      </c>
      <c r="X42" s="162">
        <v>999</v>
      </c>
      <c r="Y42" s="162">
        <v>999</v>
      </c>
      <c r="Z42" s="162">
        <v>999</v>
      </c>
      <c r="AA42" s="162">
        <v>999</v>
      </c>
      <c r="AB42" s="162">
        <v>999</v>
      </c>
      <c r="AC42" s="162">
        <v>999</v>
      </c>
      <c r="AD42" s="4"/>
      <c r="AF42" s="23">
        <v>14</v>
      </c>
      <c r="AG42" s="1">
        <v>0</v>
      </c>
      <c r="AH42" s="1">
        <v>0</v>
      </c>
      <c r="AI42" s="1">
        <v>0</v>
      </c>
      <c r="AJ42" s="1">
        <v>0</v>
      </c>
      <c r="AK42" s="1">
        <v>0</v>
      </c>
      <c r="AL42" s="1">
        <v>0</v>
      </c>
      <c r="AM42" s="1">
        <v>0</v>
      </c>
      <c r="AN42" s="1">
        <v>0</v>
      </c>
      <c r="AO42" s="1">
        <v>0</v>
      </c>
      <c r="AP42" s="1">
        <v>0</v>
      </c>
      <c r="AQ42" s="1">
        <v>0</v>
      </c>
      <c r="AR42" s="1">
        <v>0</v>
      </c>
      <c r="AS42" s="1">
        <v>0</v>
      </c>
      <c r="AT42" s="63">
        <v>0</v>
      </c>
      <c r="AU42" s="63">
        <v>0</v>
      </c>
      <c r="AV42" s="63">
        <v>0</v>
      </c>
      <c r="AW42" s="63">
        <v>0</v>
      </c>
      <c r="AX42" s="63">
        <v>0</v>
      </c>
      <c r="AY42" s="63">
        <v>0</v>
      </c>
      <c r="AZ42" s="63">
        <v>0</v>
      </c>
      <c r="BA42" s="64">
        <v>0</v>
      </c>
      <c r="BC42" s="7"/>
      <c r="BD42" s="7"/>
      <c r="BG42" s="57">
        <v>14</v>
      </c>
      <c r="BH42" s="48">
        <f t="shared" si="0"/>
        <v>82</v>
      </c>
      <c r="BI42" s="8">
        <f t="shared" si="1"/>
        <v>51</v>
      </c>
      <c r="BJ42" s="8">
        <f t="shared" si="2"/>
        <v>42</v>
      </c>
      <c r="BK42" s="8">
        <f t="shared" si="3"/>
        <v>61</v>
      </c>
      <c r="BL42" s="8">
        <f t="shared" si="4"/>
        <v>32</v>
      </c>
      <c r="BM42" s="8">
        <f t="shared" si="5"/>
        <v>104</v>
      </c>
      <c r="BN42" s="8">
        <f t="shared" si="6"/>
        <v>151</v>
      </c>
      <c r="BO42" s="8">
        <f t="shared" si="7"/>
        <v>113</v>
      </c>
      <c r="BP42" s="8">
        <f t="shared" si="8"/>
        <v>149</v>
      </c>
      <c r="BQ42" s="8">
        <f t="shared" si="9"/>
        <v>110</v>
      </c>
      <c r="BR42" s="8">
        <f t="shared" si="10"/>
        <v>141</v>
      </c>
      <c r="BS42" s="8">
        <f t="shared" si="11"/>
        <v>89</v>
      </c>
      <c r="BT42" s="8">
        <f t="shared" si="12"/>
        <v>50</v>
      </c>
      <c r="BU42" s="8">
        <f t="shared" si="13"/>
        <v>999</v>
      </c>
      <c r="BV42" s="8">
        <f t="shared" si="14"/>
        <v>999</v>
      </c>
      <c r="BW42" s="8">
        <f t="shared" si="15"/>
        <v>999</v>
      </c>
      <c r="BX42" s="8">
        <f t="shared" si="16"/>
        <v>999</v>
      </c>
      <c r="BY42" s="8">
        <f t="shared" si="17"/>
        <v>999</v>
      </c>
      <c r="BZ42" s="8">
        <f t="shared" si="18"/>
        <v>999</v>
      </c>
      <c r="CA42" s="8">
        <f t="shared" si="19"/>
        <v>999</v>
      </c>
      <c r="CB42" s="52">
        <f t="shared" si="20"/>
        <v>999</v>
      </c>
    </row>
    <row r="43" spans="2:80" x14ac:dyDescent="0.35">
      <c r="B43" s="32">
        <v>15</v>
      </c>
      <c r="C43" s="39">
        <v>60</v>
      </c>
      <c r="D43" s="2">
        <v>100</v>
      </c>
      <c r="E43" s="72" t="s">
        <v>4</v>
      </c>
      <c r="F43" s="43">
        <v>5</v>
      </c>
      <c r="G43" s="5"/>
      <c r="H43" s="32">
        <v>15</v>
      </c>
      <c r="I43" s="31">
        <f t="shared" si="21"/>
        <v>116.61903789690601</v>
      </c>
      <c r="J43" s="9">
        <f t="shared" si="22"/>
        <v>114.0175425099138</v>
      </c>
      <c r="K43" s="9">
        <f t="shared" si="23"/>
        <v>50.990195135927848</v>
      </c>
      <c r="L43" s="9">
        <f t="shared" si="24"/>
        <v>36.055512754639892</v>
      </c>
      <c r="M43" s="9">
        <f t="shared" si="25"/>
        <v>110.45361017187261</v>
      </c>
      <c r="N43" s="9">
        <f t="shared" si="26"/>
        <v>162.78820596099706</v>
      </c>
      <c r="O43" s="9">
        <f t="shared" si="27"/>
        <v>197.23082923316019</v>
      </c>
      <c r="P43" s="9">
        <f t="shared" si="28"/>
        <v>100</v>
      </c>
      <c r="Q43" s="9">
        <f t="shared" si="29"/>
        <v>162.78820596099706</v>
      </c>
      <c r="R43" s="9">
        <f t="shared" si="30"/>
        <v>147.648230602334</v>
      </c>
      <c r="S43" s="9">
        <f t="shared" si="31"/>
        <v>170.88007490635061</v>
      </c>
      <c r="T43" s="9">
        <f t="shared" si="32"/>
        <v>60</v>
      </c>
      <c r="U43" s="9">
        <f t="shared" si="33"/>
        <v>64.031242374328485</v>
      </c>
      <c r="V43" s="9">
        <f t="shared" ref="V43:V49" si="34">SQRT(($C$42-C43)^2+($D$42-D43)^2)</f>
        <v>82.462112512353215</v>
      </c>
      <c r="W43" s="162">
        <v>999</v>
      </c>
      <c r="X43" s="162">
        <v>999</v>
      </c>
      <c r="Y43" s="162">
        <v>999</v>
      </c>
      <c r="Z43" s="162">
        <v>999</v>
      </c>
      <c r="AA43" s="162">
        <v>999</v>
      </c>
      <c r="AB43" s="162">
        <v>999</v>
      </c>
      <c r="AC43" s="162">
        <v>999</v>
      </c>
      <c r="AD43" s="4"/>
      <c r="AF43" s="23">
        <v>15</v>
      </c>
      <c r="AG43" s="1">
        <v>0</v>
      </c>
      <c r="AH43" s="1">
        <v>0</v>
      </c>
      <c r="AI43" s="1">
        <v>1</v>
      </c>
      <c r="AJ43" s="1">
        <v>1</v>
      </c>
      <c r="AK43" s="1">
        <v>0</v>
      </c>
      <c r="AL43" s="1">
        <v>0</v>
      </c>
      <c r="AM43" s="1">
        <v>0</v>
      </c>
      <c r="AN43" s="1">
        <v>0</v>
      </c>
      <c r="AO43" s="1">
        <v>0</v>
      </c>
      <c r="AP43" s="1">
        <v>0</v>
      </c>
      <c r="AQ43" s="1">
        <v>0</v>
      </c>
      <c r="AR43" s="1">
        <v>0</v>
      </c>
      <c r="AS43" s="1">
        <v>0</v>
      </c>
      <c r="AT43" s="1">
        <v>0</v>
      </c>
      <c r="AU43" s="63">
        <v>0</v>
      </c>
      <c r="AV43" s="63">
        <v>0</v>
      </c>
      <c r="AW43" s="63">
        <v>0</v>
      </c>
      <c r="AX43" s="63">
        <v>0</v>
      </c>
      <c r="AY43" s="63">
        <v>0</v>
      </c>
      <c r="AZ43" s="63">
        <v>0</v>
      </c>
      <c r="BA43" s="64">
        <v>0</v>
      </c>
      <c r="BC43" s="7"/>
      <c r="BD43" s="7"/>
      <c r="BG43" s="57">
        <v>15</v>
      </c>
      <c r="BH43" s="48">
        <f t="shared" si="0"/>
        <v>117</v>
      </c>
      <c r="BI43" s="8">
        <f t="shared" si="1"/>
        <v>114</v>
      </c>
      <c r="BJ43" s="8">
        <f t="shared" si="2"/>
        <v>51</v>
      </c>
      <c r="BK43" s="8">
        <f t="shared" si="3"/>
        <v>36</v>
      </c>
      <c r="BL43" s="8">
        <f t="shared" si="4"/>
        <v>110</v>
      </c>
      <c r="BM43" s="8">
        <f t="shared" si="5"/>
        <v>163</v>
      </c>
      <c r="BN43" s="8">
        <f t="shared" si="6"/>
        <v>197</v>
      </c>
      <c r="BO43" s="8">
        <f t="shared" si="7"/>
        <v>100</v>
      </c>
      <c r="BP43" s="8">
        <f t="shared" si="8"/>
        <v>163</v>
      </c>
      <c r="BQ43" s="8">
        <f t="shared" si="9"/>
        <v>148</v>
      </c>
      <c r="BR43" s="8">
        <f t="shared" si="10"/>
        <v>171</v>
      </c>
      <c r="BS43" s="8">
        <f t="shared" si="11"/>
        <v>60</v>
      </c>
      <c r="BT43" s="8">
        <f t="shared" si="12"/>
        <v>64</v>
      </c>
      <c r="BU43" s="8">
        <f t="shared" si="13"/>
        <v>82</v>
      </c>
      <c r="BV43" s="8">
        <f t="shared" si="14"/>
        <v>999</v>
      </c>
      <c r="BW43" s="8">
        <f t="shared" si="15"/>
        <v>999</v>
      </c>
      <c r="BX43" s="8">
        <f t="shared" si="16"/>
        <v>999</v>
      </c>
      <c r="BY43" s="8">
        <f t="shared" si="17"/>
        <v>999</v>
      </c>
      <c r="BZ43" s="8">
        <f t="shared" si="18"/>
        <v>999</v>
      </c>
      <c r="CA43" s="8">
        <f t="shared" si="19"/>
        <v>999</v>
      </c>
      <c r="CB43" s="52">
        <f t="shared" si="20"/>
        <v>999</v>
      </c>
    </row>
    <row r="44" spans="2:80" x14ac:dyDescent="0.35">
      <c r="B44" s="32">
        <v>16</v>
      </c>
      <c r="C44" s="39">
        <v>10</v>
      </c>
      <c r="D44" s="2">
        <v>80</v>
      </c>
      <c r="E44" s="72" t="s">
        <v>4</v>
      </c>
      <c r="F44" s="43">
        <v>6</v>
      </c>
      <c r="G44" s="5"/>
      <c r="H44" s="32">
        <v>16</v>
      </c>
      <c r="I44" s="31">
        <f t="shared" si="21"/>
        <v>80.622577482985491</v>
      </c>
      <c r="J44" s="9">
        <f t="shared" si="22"/>
        <v>64.031242374328485</v>
      </c>
      <c r="K44" s="9">
        <f t="shared" si="23"/>
        <v>30</v>
      </c>
      <c r="L44" s="9">
        <f t="shared" si="24"/>
        <v>31.622776601683793</v>
      </c>
      <c r="M44" s="9">
        <f t="shared" si="25"/>
        <v>60.827625302982199</v>
      </c>
      <c r="N44" s="9">
        <f t="shared" si="26"/>
        <v>116.61903789690601</v>
      </c>
      <c r="O44" s="9">
        <f t="shared" si="27"/>
        <v>158.11388300841898</v>
      </c>
      <c r="P44" s="9">
        <f t="shared" si="28"/>
        <v>94.339811320566042</v>
      </c>
      <c r="Q44" s="9">
        <f t="shared" si="29"/>
        <v>141.42135623730951</v>
      </c>
      <c r="R44" s="9">
        <f t="shared" si="30"/>
        <v>111.80339887498948</v>
      </c>
      <c r="S44" s="9">
        <f t="shared" si="31"/>
        <v>140.356688476182</v>
      </c>
      <c r="T44" s="9">
        <f t="shared" si="32"/>
        <v>64.031242374328485</v>
      </c>
      <c r="U44" s="9">
        <f t="shared" si="33"/>
        <v>31.622776601683793</v>
      </c>
      <c r="V44" s="9">
        <f t="shared" si="34"/>
        <v>30</v>
      </c>
      <c r="W44" s="9">
        <f t="shared" ref="W44:W49" si="35">SQRT(($C$43-C44)^2+($D$43-D44)^2)</f>
        <v>53.851648071345039</v>
      </c>
      <c r="X44" s="162">
        <v>999</v>
      </c>
      <c r="Y44" s="162">
        <v>999</v>
      </c>
      <c r="Z44" s="162">
        <v>999</v>
      </c>
      <c r="AA44" s="162">
        <v>999</v>
      </c>
      <c r="AB44" s="162">
        <v>999</v>
      </c>
      <c r="AC44" s="162">
        <v>999</v>
      </c>
      <c r="AD44" s="4"/>
      <c r="AF44" s="23">
        <v>16</v>
      </c>
      <c r="AG44" s="1">
        <v>0</v>
      </c>
      <c r="AH44" s="1">
        <v>0</v>
      </c>
      <c r="AI44" s="1">
        <v>0</v>
      </c>
      <c r="AJ44" s="1">
        <v>0</v>
      </c>
      <c r="AK44" s="1">
        <v>0</v>
      </c>
      <c r="AL44" s="1">
        <v>0</v>
      </c>
      <c r="AM44" s="1">
        <v>0</v>
      </c>
      <c r="AN44" s="1">
        <v>0</v>
      </c>
      <c r="AO44" s="1">
        <v>0</v>
      </c>
      <c r="AP44" s="1">
        <v>0</v>
      </c>
      <c r="AQ44" s="1">
        <v>0</v>
      </c>
      <c r="AR44" s="1">
        <v>0</v>
      </c>
      <c r="AS44" s="1">
        <v>0</v>
      </c>
      <c r="AT44" s="1">
        <v>0</v>
      </c>
      <c r="AU44" s="1">
        <v>0</v>
      </c>
      <c r="AV44" s="63">
        <v>0</v>
      </c>
      <c r="AW44" s="63">
        <v>0</v>
      </c>
      <c r="AX44" s="63">
        <v>0</v>
      </c>
      <c r="AY44" s="63">
        <v>0</v>
      </c>
      <c r="AZ44" s="63">
        <v>0</v>
      </c>
      <c r="BA44" s="64">
        <v>0</v>
      </c>
      <c r="BC44" s="7"/>
      <c r="BD44" s="7"/>
      <c r="BG44" s="57">
        <v>16</v>
      </c>
      <c r="BH44" s="48">
        <f t="shared" si="0"/>
        <v>81</v>
      </c>
      <c r="BI44" s="8">
        <f t="shared" si="1"/>
        <v>64</v>
      </c>
      <c r="BJ44" s="8">
        <f t="shared" si="2"/>
        <v>30</v>
      </c>
      <c r="BK44" s="8">
        <f t="shared" si="3"/>
        <v>32</v>
      </c>
      <c r="BL44" s="8">
        <f t="shared" si="4"/>
        <v>61</v>
      </c>
      <c r="BM44" s="8">
        <f t="shared" si="5"/>
        <v>117</v>
      </c>
      <c r="BN44" s="8">
        <f t="shared" si="6"/>
        <v>158</v>
      </c>
      <c r="BO44" s="8">
        <f t="shared" si="7"/>
        <v>94</v>
      </c>
      <c r="BP44" s="8">
        <f t="shared" si="8"/>
        <v>141</v>
      </c>
      <c r="BQ44" s="8">
        <f t="shared" si="9"/>
        <v>112</v>
      </c>
      <c r="BR44" s="8">
        <f t="shared" si="10"/>
        <v>140</v>
      </c>
      <c r="BS44" s="8">
        <f t="shared" si="11"/>
        <v>64</v>
      </c>
      <c r="BT44" s="8">
        <f t="shared" si="12"/>
        <v>32</v>
      </c>
      <c r="BU44" s="8">
        <f t="shared" si="13"/>
        <v>30</v>
      </c>
      <c r="BV44" s="8">
        <f t="shared" si="14"/>
        <v>54</v>
      </c>
      <c r="BW44" s="8">
        <f t="shared" si="15"/>
        <v>999</v>
      </c>
      <c r="BX44" s="8">
        <f t="shared" si="16"/>
        <v>999</v>
      </c>
      <c r="BY44" s="8">
        <f t="shared" si="17"/>
        <v>999</v>
      </c>
      <c r="BZ44" s="8">
        <f t="shared" si="18"/>
        <v>999</v>
      </c>
      <c r="CA44" s="8">
        <f t="shared" si="19"/>
        <v>999</v>
      </c>
      <c r="CB44" s="52">
        <f t="shared" si="20"/>
        <v>999</v>
      </c>
    </row>
    <row r="45" spans="2:80" x14ac:dyDescent="0.35">
      <c r="B45" s="32">
        <v>17</v>
      </c>
      <c r="C45" s="39">
        <v>-30</v>
      </c>
      <c r="D45" s="2">
        <v>10</v>
      </c>
      <c r="E45" s="72" t="s">
        <v>4</v>
      </c>
      <c r="F45" s="43">
        <v>8</v>
      </c>
      <c r="G45" s="5"/>
      <c r="H45" s="32">
        <v>17</v>
      </c>
      <c r="I45" s="31">
        <f t="shared" si="21"/>
        <v>31.622776601683793</v>
      </c>
      <c r="J45" s="9">
        <f t="shared" si="22"/>
        <v>20</v>
      </c>
      <c r="K45" s="9">
        <f t="shared" si="23"/>
        <v>107.70329614269008</v>
      </c>
      <c r="L45" s="9">
        <f t="shared" si="24"/>
        <v>92.195444572928878</v>
      </c>
      <c r="M45" s="9">
        <f t="shared" si="25"/>
        <v>82.462112512353215</v>
      </c>
      <c r="N45" s="9">
        <f t="shared" si="26"/>
        <v>36.055512754639892</v>
      </c>
      <c r="O45" s="9">
        <f t="shared" si="27"/>
        <v>80.622577482985491</v>
      </c>
      <c r="P45" s="9">
        <f t="shared" si="28"/>
        <v>90.553851381374173</v>
      </c>
      <c r="Q45" s="9">
        <f t="shared" si="29"/>
        <v>92.195444572928878</v>
      </c>
      <c r="R45" s="9">
        <f t="shared" si="30"/>
        <v>44.721359549995796</v>
      </c>
      <c r="S45" s="9">
        <f t="shared" si="31"/>
        <v>76.157731058639087</v>
      </c>
      <c r="T45" s="9">
        <f t="shared" si="32"/>
        <v>94.868329805051374</v>
      </c>
      <c r="U45" s="9">
        <f t="shared" si="33"/>
        <v>64.031242374328485</v>
      </c>
      <c r="V45" s="9">
        <f t="shared" si="34"/>
        <v>70.710678118654755</v>
      </c>
      <c r="W45" s="9">
        <f t="shared" si="35"/>
        <v>127.27922061357856</v>
      </c>
      <c r="X45" s="9">
        <f t="shared" ref="X45:X49" si="36">SQRT(($C$44-C45)^2+($D$44-D45)^2)</f>
        <v>80.622577482985491</v>
      </c>
      <c r="Y45" s="162">
        <v>999</v>
      </c>
      <c r="Z45" s="162">
        <v>999</v>
      </c>
      <c r="AA45" s="162">
        <v>999</v>
      </c>
      <c r="AB45" s="162">
        <v>999</v>
      </c>
      <c r="AC45" s="162">
        <v>999</v>
      </c>
      <c r="AD45" s="4"/>
      <c r="AF45" s="23">
        <v>17</v>
      </c>
      <c r="AG45" s="1">
        <v>0</v>
      </c>
      <c r="AH45" s="1">
        <v>0</v>
      </c>
      <c r="AI45" s="1">
        <v>0</v>
      </c>
      <c r="AJ45" s="1">
        <v>0</v>
      </c>
      <c r="AK45" s="1">
        <v>0</v>
      </c>
      <c r="AL45" s="1">
        <v>0</v>
      </c>
      <c r="AM45" s="1">
        <v>0</v>
      </c>
      <c r="AN45" s="1">
        <v>0</v>
      </c>
      <c r="AO45" s="1">
        <v>0</v>
      </c>
      <c r="AP45" s="1">
        <v>0</v>
      </c>
      <c r="AQ45" s="1">
        <v>0</v>
      </c>
      <c r="AR45" s="1">
        <v>0</v>
      </c>
      <c r="AS45" s="1">
        <v>0</v>
      </c>
      <c r="AT45" s="1">
        <v>0</v>
      </c>
      <c r="AU45" s="1">
        <v>0</v>
      </c>
      <c r="AV45" s="1">
        <v>0</v>
      </c>
      <c r="AW45" s="63">
        <v>0</v>
      </c>
      <c r="AX45" s="63">
        <v>0</v>
      </c>
      <c r="AY45" s="63">
        <v>0</v>
      </c>
      <c r="AZ45" s="63">
        <v>0</v>
      </c>
      <c r="BA45" s="64">
        <v>0</v>
      </c>
      <c r="BC45" s="7"/>
      <c r="BD45" s="7"/>
      <c r="BG45" s="57">
        <v>17</v>
      </c>
      <c r="BH45" s="48">
        <f t="shared" si="0"/>
        <v>32</v>
      </c>
      <c r="BI45" s="8">
        <f t="shared" si="1"/>
        <v>20</v>
      </c>
      <c r="BJ45" s="8">
        <f t="shared" si="2"/>
        <v>108</v>
      </c>
      <c r="BK45" s="8">
        <f t="shared" si="3"/>
        <v>92</v>
      </c>
      <c r="BL45" s="8">
        <f t="shared" si="4"/>
        <v>82</v>
      </c>
      <c r="BM45" s="8">
        <f t="shared" si="5"/>
        <v>36</v>
      </c>
      <c r="BN45" s="8">
        <f t="shared" si="6"/>
        <v>81</v>
      </c>
      <c r="BO45" s="8">
        <f t="shared" si="7"/>
        <v>91</v>
      </c>
      <c r="BP45" s="8">
        <f t="shared" si="8"/>
        <v>92</v>
      </c>
      <c r="BQ45" s="8">
        <f t="shared" si="9"/>
        <v>45</v>
      </c>
      <c r="BR45" s="8">
        <f t="shared" si="10"/>
        <v>76</v>
      </c>
      <c r="BS45" s="8">
        <f t="shared" si="11"/>
        <v>95</v>
      </c>
      <c r="BT45" s="8">
        <f t="shared" si="12"/>
        <v>64</v>
      </c>
      <c r="BU45" s="8">
        <f t="shared" si="13"/>
        <v>71</v>
      </c>
      <c r="BV45" s="8">
        <f t="shared" si="14"/>
        <v>127</v>
      </c>
      <c r="BW45" s="8">
        <f t="shared" si="15"/>
        <v>81</v>
      </c>
      <c r="BX45" s="8">
        <f t="shared" si="16"/>
        <v>999</v>
      </c>
      <c r="BY45" s="8">
        <f t="shared" si="17"/>
        <v>999</v>
      </c>
      <c r="BZ45" s="8">
        <f t="shared" si="18"/>
        <v>999</v>
      </c>
      <c r="CA45" s="8">
        <f t="shared" si="19"/>
        <v>999</v>
      </c>
      <c r="CB45" s="52">
        <f t="shared" si="20"/>
        <v>999</v>
      </c>
    </row>
    <row r="46" spans="2:80" x14ac:dyDescent="0.35">
      <c r="B46" s="32">
        <v>18</v>
      </c>
      <c r="C46" s="39">
        <v>-60</v>
      </c>
      <c r="D46" s="2">
        <v>50</v>
      </c>
      <c r="E46" s="72" t="s">
        <v>4</v>
      </c>
      <c r="F46" s="43">
        <v>5</v>
      </c>
      <c r="G46" s="5"/>
      <c r="H46" s="32">
        <v>18</v>
      </c>
      <c r="I46" s="31">
        <f t="shared" si="21"/>
        <v>78.10249675906654</v>
      </c>
      <c r="J46" s="9">
        <f t="shared" si="22"/>
        <v>36.055512754639892</v>
      </c>
      <c r="K46" s="9">
        <f t="shared" si="23"/>
        <v>92.195444572928878</v>
      </c>
      <c r="L46" s="9">
        <f t="shared" si="24"/>
        <v>101.9803902718557</v>
      </c>
      <c r="M46" s="9">
        <f t="shared" si="25"/>
        <v>41.231056256176608</v>
      </c>
      <c r="N46" s="9">
        <f t="shared" si="26"/>
        <v>70.710678118654755</v>
      </c>
      <c r="O46" s="9">
        <f t="shared" si="27"/>
        <v>121.6552506059644</v>
      </c>
      <c r="P46" s="9">
        <f t="shared" si="28"/>
        <v>130</v>
      </c>
      <c r="Q46" s="9">
        <f t="shared" si="29"/>
        <v>142.12670403551894</v>
      </c>
      <c r="R46" s="9">
        <f t="shared" si="30"/>
        <v>94.339811320566042</v>
      </c>
      <c r="S46" s="9">
        <f t="shared" si="31"/>
        <v>125.29964086141668</v>
      </c>
      <c r="T46" s="9">
        <f t="shared" si="32"/>
        <v>120.41594578792295</v>
      </c>
      <c r="U46" s="9">
        <f t="shared" si="33"/>
        <v>80</v>
      </c>
      <c r="V46" s="9">
        <f t="shared" si="34"/>
        <v>50</v>
      </c>
      <c r="W46" s="9">
        <f t="shared" si="35"/>
        <v>130</v>
      </c>
      <c r="X46" s="9">
        <f t="shared" si="36"/>
        <v>76.157731058639087</v>
      </c>
      <c r="Y46" s="9">
        <f t="shared" ref="Y46:Y49" si="37">SQRT(($C$45-C46)^2+($D$45-D46)^2)</f>
        <v>50</v>
      </c>
      <c r="Z46" s="162">
        <v>999</v>
      </c>
      <c r="AA46" s="162">
        <v>999</v>
      </c>
      <c r="AB46" s="162">
        <v>999</v>
      </c>
      <c r="AC46" s="162">
        <v>999</v>
      </c>
      <c r="AD46" s="4"/>
      <c r="AF46" s="23">
        <v>18</v>
      </c>
      <c r="AG46" s="1">
        <v>0</v>
      </c>
      <c r="AH46" s="1">
        <v>0</v>
      </c>
      <c r="AI46" s="1">
        <v>0</v>
      </c>
      <c r="AJ46" s="1">
        <v>0</v>
      </c>
      <c r="AK46" s="1">
        <v>0</v>
      </c>
      <c r="AL46" s="1">
        <v>0</v>
      </c>
      <c r="AM46" s="1">
        <v>0</v>
      </c>
      <c r="AN46" s="1">
        <v>0</v>
      </c>
      <c r="AO46" s="1">
        <v>0</v>
      </c>
      <c r="AP46" s="1">
        <v>0</v>
      </c>
      <c r="AQ46" s="1">
        <v>0</v>
      </c>
      <c r="AR46" s="1">
        <v>0</v>
      </c>
      <c r="AS46" s="1">
        <v>0</v>
      </c>
      <c r="AT46" s="1">
        <v>0</v>
      </c>
      <c r="AU46" s="1">
        <v>0</v>
      </c>
      <c r="AV46" s="1">
        <v>0</v>
      </c>
      <c r="AW46" s="1">
        <v>0</v>
      </c>
      <c r="AX46" s="63">
        <v>0</v>
      </c>
      <c r="AY46" s="63">
        <v>0</v>
      </c>
      <c r="AZ46" s="63">
        <v>0</v>
      </c>
      <c r="BA46" s="64">
        <v>0</v>
      </c>
      <c r="BC46" s="7"/>
      <c r="BD46" s="7"/>
      <c r="BG46" s="57">
        <v>18</v>
      </c>
      <c r="BH46" s="48">
        <f t="shared" si="0"/>
        <v>78</v>
      </c>
      <c r="BI46" s="8">
        <f t="shared" si="1"/>
        <v>36</v>
      </c>
      <c r="BJ46" s="8">
        <f t="shared" si="2"/>
        <v>92</v>
      </c>
      <c r="BK46" s="8">
        <f t="shared" si="3"/>
        <v>102</v>
      </c>
      <c r="BL46" s="8">
        <f t="shared" si="4"/>
        <v>41</v>
      </c>
      <c r="BM46" s="8">
        <f t="shared" si="5"/>
        <v>71</v>
      </c>
      <c r="BN46" s="8">
        <f t="shared" si="6"/>
        <v>122</v>
      </c>
      <c r="BO46" s="8">
        <f t="shared" si="7"/>
        <v>130</v>
      </c>
      <c r="BP46" s="8">
        <f t="shared" si="8"/>
        <v>142</v>
      </c>
      <c r="BQ46" s="8">
        <f t="shared" si="9"/>
        <v>94</v>
      </c>
      <c r="BR46" s="8">
        <f t="shared" si="10"/>
        <v>125</v>
      </c>
      <c r="BS46" s="8">
        <f t="shared" si="11"/>
        <v>120</v>
      </c>
      <c r="BT46" s="8">
        <f t="shared" si="12"/>
        <v>80</v>
      </c>
      <c r="BU46" s="8">
        <f t="shared" si="13"/>
        <v>50</v>
      </c>
      <c r="BV46" s="8">
        <f t="shared" si="14"/>
        <v>130</v>
      </c>
      <c r="BW46" s="8">
        <f t="shared" si="15"/>
        <v>76</v>
      </c>
      <c r="BX46" s="8">
        <f t="shared" si="16"/>
        <v>50</v>
      </c>
      <c r="BY46" s="8">
        <f t="shared" si="17"/>
        <v>999</v>
      </c>
      <c r="BZ46" s="8">
        <f t="shared" si="18"/>
        <v>999</v>
      </c>
      <c r="CA46" s="8">
        <f t="shared" si="19"/>
        <v>999</v>
      </c>
      <c r="CB46" s="52">
        <f t="shared" si="20"/>
        <v>999</v>
      </c>
    </row>
    <row r="47" spans="2:80" x14ac:dyDescent="0.35">
      <c r="B47" s="32">
        <v>19</v>
      </c>
      <c r="C47" s="39">
        <v>20</v>
      </c>
      <c r="D47" s="2">
        <v>90</v>
      </c>
      <c r="E47" s="72" t="s">
        <v>4</v>
      </c>
      <c r="F47" s="43">
        <v>7</v>
      </c>
      <c r="G47" s="5"/>
      <c r="H47" s="32">
        <v>19</v>
      </c>
      <c r="I47" s="31">
        <f t="shared" si="21"/>
        <v>92.195444572928878</v>
      </c>
      <c r="J47" s="9">
        <f t="shared" si="22"/>
        <v>78.10249675906654</v>
      </c>
      <c r="K47" s="9">
        <f t="shared" si="23"/>
        <v>22.360679774997898</v>
      </c>
      <c r="L47" s="9">
        <f t="shared" si="24"/>
        <v>28.284271247461902</v>
      </c>
      <c r="M47" s="9">
        <f t="shared" si="25"/>
        <v>70</v>
      </c>
      <c r="N47" s="9">
        <f t="shared" si="26"/>
        <v>130.38404810405297</v>
      </c>
      <c r="O47" s="9">
        <f t="shared" si="27"/>
        <v>170.88007490635061</v>
      </c>
      <c r="P47" s="9">
        <f t="shared" si="28"/>
        <v>98.488578017961046</v>
      </c>
      <c r="Q47" s="9">
        <f t="shared" si="29"/>
        <v>150.33296378372907</v>
      </c>
      <c r="R47" s="9">
        <f t="shared" si="30"/>
        <v>123.69316876852982</v>
      </c>
      <c r="S47" s="9">
        <f t="shared" si="31"/>
        <v>151.32745950421557</v>
      </c>
      <c r="T47" s="9">
        <f t="shared" si="32"/>
        <v>64.031242374328485</v>
      </c>
      <c r="U47" s="9">
        <f t="shared" si="33"/>
        <v>40</v>
      </c>
      <c r="V47" s="9">
        <f t="shared" si="34"/>
        <v>41.231056256176608</v>
      </c>
      <c r="W47" s="9">
        <f t="shared" si="35"/>
        <v>41.231056256176608</v>
      </c>
      <c r="X47" s="9">
        <f t="shared" si="36"/>
        <v>14.142135623730951</v>
      </c>
      <c r="Y47" s="9">
        <f t="shared" si="37"/>
        <v>94.339811320566042</v>
      </c>
      <c r="Z47" s="9">
        <f t="shared" ref="Z47:Z49" si="38">SQRT(($C$46-C47)^2+($D$46-D47)^2)</f>
        <v>89.442719099991592</v>
      </c>
      <c r="AA47" s="162">
        <v>999</v>
      </c>
      <c r="AB47" s="162">
        <v>999</v>
      </c>
      <c r="AC47" s="162">
        <v>999</v>
      </c>
      <c r="AD47" s="4"/>
      <c r="AF47" s="23">
        <v>19</v>
      </c>
      <c r="AG47" s="1">
        <v>0</v>
      </c>
      <c r="AH47" s="1">
        <v>0</v>
      </c>
      <c r="AI47" s="1">
        <v>0</v>
      </c>
      <c r="AJ47" s="1">
        <v>0</v>
      </c>
      <c r="AK47" s="1">
        <v>0</v>
      </c>
      <c r="AL47" s="1">
        <v>0</v>
      </c>
      <c r="AM47" s="1">
        <v>0</v>
      </c>
      <c r="AN47" s="1">
        <v>0</v>
      </c>
      <c r="AO47" s="1">
        <v>0</v>
      </c>
      <c r="AP47" s="1">
        <v>0</v>
      </c>
      <c r="AQ47" s="1">
        <v>0</v>
      </c>
      <c r="AR47" s="1">
        <v>0</v>
      </c>
      <c r="AS47" s="1">
        <v>0</v>
      </c>
      <c r="AT47" s="1">
        <v>0</v>
      </c>
      <c r="AU47" s="1">
        <v>0</v>
      </c>
      <c r="AV47" s="1">
        <v>0</v>
      </c>
      <c r="AW47" s="1">
        <v>0</v>
      </c>
      <c r="AX47" s="1">
        <v>0</v>
      </c>
      <c r="AY47" s="63">
        <v>0</v>
      </c>
      <c r="AZ47" s="63">
        <v>0</v>
      </c>
      <c r="BA47" s="64">
        <v>0</v>
      </c>
      <c r="BC47" s="7"/>
      <c r="BD47" s="7"/>
      <c r="BG47" s="57">
        <v>19</v>
      </c>
      <c r="BH47" s="48">
        <f t="shared" si="0"/>
        <v>92</v>
      </c>
      <c r="BI47" s="8">
        <f t="shared" si="1"/>
        <v>78</v>
      </c>
      <c r="BJ47" s="8">
        <f t="shared" si="2"/>
        <v>22</v>
      </c>
      <c r="BK47" s="8">
        <f t="shared" si="3"/>
        <v>28</v>
      </c>
      <c r="BL47" s="8">
        <f t="shared" si="4"/>
        <v>70</v>
      </c>
      <c r="BM47" s="8">
        <f t="shared" si="5"/>
        <v>130</v>
      </c>
      <c r="BN47" s="8">
        <f t="shared" si="6"/>
        <v>171</v>
      </c>
      <c r="BO47" s="8">
        <f t="shared" si="7"/>
        <v>98</v>
      </c>
      <c r="BP47" s="8">
        <f t="shared" si="8"/>
        <v>150</v>
      </c>
      <c r="BQ47" s="8">
        <f t="shared" si="9"/>
        <v>124</v>
      </c>
      <c r="BR47" s="8">
        <f t="shared" si="10"/>
        <v>151</v>
      </c>
      <c r="BS47" s="8">
        <f t="shared" si="11"/>
        <v>64</v>
      </c>
      <c r="BT47" s="8">
        <f t="shared" si="12"/>
        <v>40</v>
      </c>
      <c r="BU47" s="8">
        <f t="shared" si="13"/>
        <v>41</v>
      </c>
      <c r="BV47" s="8">
        <f t="shared" si="14"/>
        <v>41</v>
      </c>
      <c r="BW47" s="8">
        <f t="shared" si="15"/>
        <v>14</v>
      </c>
      <c r="BX47" s="8">
        <f t="shared" si="16"/>
        <v>94</v>
      </c>
      <c r="BY47" s="8">
        <f t="shared" si="17"/>
        <v>89</v>
      </c>
      <c r="BZ47" s="8">
        <f t="shared" si="18"/>
        <v>999</v>
      </c>
      <c r="CA47" s="8">
        <f t="shared" si="19"/>
        <v>999</v>
      </c>
      <c r="CB47" s="52">
        <f t="shared" si="20"/>
        <v>999</v>
      </c>
    </row>
    <row r="48" spans="2:80" x14ac:dyDescent="0.35">
      <c r="B48" s="32">
        <v>20</v>
      </c>
      <c r="C48" s="39">
        <v>-60</v>
      </c>
      <c r="D48" s="2">
        <v>-50</v>
      </c>
      <c r="E48" s="72" t="s">
        <v>4</v>
      </c>
      <c r="F48" s="43">
        <v>6</v>
      </c>
      <c r="G48" s="5"/>
      <c r="H48" s="32">
        <v>20</v>
      </c>
      <c r="I48" s="31">
        <f t="shared" si="21"/>
        <v>78.10249675906654</v>
      </c>
      <c r="J48" s="9">
        <f t="shared" si="22"/>
        <v>85.440037453175307</v>
      </c>
      <c r="K48" s="9">
        <f t="shared" si="23"/>
        <v>174.64249196572982</v>
      </c>
      <c r="L48" s="9">
        <f t="shared" si="24"/>
        <v>156.20499351813308</v>
      </c>
      <c r="M48" s="9">
        <f t="shared" si="25"/>
        <v>140.356688476182</v>
      </c>
      <c r="N48" s="9">
        <f t="shared" si="26"/>
        <v>31.622776601683793</v>
      </c>
      <c r="O48" s="9">
        <f t="shared" si="27"/>
        <v>28.284271247461902</v>
      </c>
      <c r="P48" s="9">
        <f t="shared" si="28"/>
        <v>130</v>
      </c>
      <c r="Q48" s="9">
        <f t="shared" si="29"/>
        <v>90.553851381374173</v>
      </c>
      <c r="R48" s="9">
        <f t="shared" si="30"/>
        <v>53.851648071345039</v>
      </c>
      <c r="S48" s="9">
        <f t="shared" si="31"/>
        <v>60.827625302982199</v>
      </c>
      <c r="T48" s="9">
        <f t="shared" si="32"/>
        <v>150</v>
      </c>
      <c r="U48" s="9">
        <f t="shared" si="33"/>
        <v>128.06248474865697</v>
      </c>
      <c r="V48" s="9">
        <f t="shared" si="34"/>
        <v>136.01470508735443</v>
      </c>
      <c r="W48" s="9">
        <f t="shared" si="35"/>
        <v>192.09372712298546</v>
      </c>
      <c r="X48" s="9">
        <f t="shared" si="36"/>
        <v>147.648230602334</v>
      </c>
      <c r="Y48" s="9">
        <f t="shared" si="37"/>
        <v>67.082039324993687</v>
      </c>
      <c r="Z48" s="9">
        <f t="shared" si="38"/>
        <v>100</v>
      </c>
      <c r="AA48" s="9">
        <f t="shared" ref="AA48:AA49" si="39">SQRT(($C$47-C48)^2+($D$47-D48)^2)</f>
        <v>161.24515496597098</v>
      </c>
      <c r="AB48" s="162">
        <v>999</v>
      </c>
      <c r="AC48" s="162">
        <v>999</v>
      </c>
      <c r="AD48" s="4"/>
      <c r="AF48" s="23">
        <v>20</v>
      </c>
      <c r="AG48" s="1">
        <v>0</v>
      </c>
      <c r="AH48" s="1">
        <v>0</v>
      </c>
      <c r="AI48" s="1">
        <v>0</v>
      </c>
      <c r="AJ48" s="1">
        <v>0</v>
      </c>
      <c r="AK48" s="1">
        <v>0</v>
      </c>
      <c r="AL48" s="1">
        <v>1</v>
      </c>
      <c r="AM48" s="1">
        <v>1</v>
      </c>
      <c r="AN48" s="1">
        <v>0</v>
      </c>
      <c r="AO48" s="1">
        <v>0</v>
      </c>
      <c r="AP48" s="1">
        <v>0</v>
      </c>
      <c r="AQ48" s="1">
        <v>0</v>
      </c>
      <c r="AR48" s="1">
        <v>0</v>
      </c>
      <c r="AS48" s="1">
        <v>0</v>
      </c>
      <c r="AT48" s="1">
        <v>0</v>
      </c>
      <c r="AU48" s="1">
        <v>0</v>
      </c>
      <c r="AV48" s="1">
        <v>0</v>
      </c>
      <c r="AW48" s="1">
        <v>0</v>
      </c>
      <c r="AX48" s="1">
        <v>0</v>
      </c>
      <c r="AY48" s="1">
        <v>0</v>
      </c>
      <c r="AZ48" s="63">
        <v>0</v>
      </c>
      <c r="BA48" s="64">
        <v>0</v>
      </c>
      <c r="BC48" s="7"/>
      <c r="BD48" s="7"/>
      <c r="BG48" s="57">
        <v>20</v>
      </c>
      <c r="BH48" s="48">
        <f t="shared" si="0"/>
        <v>78</v>
      </c>
      <c r="BI48" s="8">
        <f t="shared" si="1"/>
        <v>85</v>
      </c>
      <c r="BJ48" s="8">
        <f t="shared" si="2"/>
        <v>175</v>
      </c>
      <c r="BK48" s="8">
        <f t="shared" si="3"/>
        <v>156</v>
      </c>
      <c r="BL48" s="8">
        <f t="shared" si="4"/>
        <v>140</v>
      </c>
      <c r="BM48" s="8">
        <f t="shared" si="5"/>
        <v>32</v>
      </c>
      <c r="BN48" s="8">
        <f t="shared" si="6"/>
        <v>28</v>
      </c>
      <c r="BO48" s="8">
        <f t="shared" si="7"/>
        <v>130</v>
      </c>
      <c r="BP48" s="8">
        <f t="shared" si="8"/>
        <v>91</v>
      </c>
      <c r="BQ48" s="8">
        <f t="shared" si="9"/>
        <v>54</v>
      </c>
      <c r="BR48" s="8">
        <f t="shared" si="10"/>
        <v>61</v>
      </c>
      <c r="BS48" s="8">
        <f t="shared" si="11"/>
        <v>150</v>
      </c>
      <c r="BT48" s="8">
        <f t="shared" si="12"/>
        <v>128</v>
      </c>
      <c r="BU48" s="8">
        <f t="shared" si="13"/>
        <v>136</v>
      </c>
      <c r="BV48" s="8">
        <f t="shared" si="14"/>
        <v>192</v>
      </c>
      <c r="BW48" s="8">
        <f t="shared" si="15"/>
        <v>148</v>
      </c>
      <c r="BX48" s="8">
        <f t="shared" si="16"/>
        <v>67</v>
      </c>
      <c r="BY48" s="8">
        <f t="shared" si="17"/>
        <v>100</v>
      </c>
      <c r="BZ48" s="8">
        <f t="shared" si="18"/>
        <v>161</v>
      </c>
      <c r="CA48" s="8">
        <f t="shared" si="19"/>
        <v>999</v>
      </c>
      <c r="CB48" s="52">
        <f t="shared" si="20"/>
        <v>999</v>
      </c>
    </row>
    <row r="49" spans="2:80" ht="15" thickBot="1" x14ac:dyDescent="0.4">
      <c r="B49" s="33">
        <v>21</v>
      </c>
      <c r="C49" s="44">
        <v>50</v>
      </c>
      <c r="D49" s="45">
        <v>-40</v>
      </c>
      <c r="E49" s="73" t="s">
        <v>4</v>
      </c>
      <c r="F49" s="46">
        <v>6</v>
      </c>
      <c r="G49" s="5"/>
      <c r="H49" s="33">
        <v>21</v>
      </c>
      <c r="I49" s="36">
        <f t="shared" si="21"/>
        <v>64.031242374328485</v>
      </c>
      <c r="J49" s="30">
        <f t="shared" si="22"/>
        <v>106.30145812734649</v>
      </c>
      <c r="K49" s="30">
        <f t="shared" si="23"/>
        <v>155.24174696260025</v>
      </c>
      <c r="L49" s="30">
        <f t="shared" si="24"/>
        <v>110.45361017187261</v>
      </c>
      <c r="M49" s="30">
        <f t="shared" si="25"/>
        <v>164.01219466856725</v>
      </c>
      <c r="N49" s="30">
        <f t="shared" si="26"/>
        <v>101.9803902718557</v>
      </c>
      <c r="O49" s="30">
        <f t="shared" si="27"/>
        <v>94.868329805051374</v>
      </c>
      <c r="P49" s="30">
        <f t="shared" si="28"/>
        <v>41.231056256176608</v>
      </c>
      <c r="Q49" s="30">
        <f t="shared" si="29"/>
        <v>28.284271247461902</v>
      </c>
      <c r="R49" s="30">
        <f t="shared" si="30"/>
        <v>60.827625302982199</v>
      </c>
      <c r="S49" s="30">
        <f t="shared" si="31"/>
        <v>53.851648071345039</v>
      </c>
      <c r="T49" s="30">
        <f t="shared" si="32"/>
        <v>80.622577482985491</v>
      </c>
      <c r="U49" s="30">
        <f t="shared" si="33"/>
        <v>94.868329805051374</v>
      </c>
      <c r="V49" s="30">
        <f t="shared" si="34"/>
        <v>138.92443989449805</v>
      </c>
      <c r="W49" s="30">
        <f t="shared" si="35"/>
        <v>140.356688476182</v>
      </c>
      <c r="X49" s="30">
        <f t="shared" si="36"/>
        <v>126.49110640673517</v>
      </c>
      <c r="Y49" s="30">
        <f t="shared" si="37"/>
        <v>94.339811320566042</v>
      </c>
      <c r="Z49" s="30">
        <f t="shared" si="38"/>
        <v>142.12670403551894</v>
      </c>
      <c r="AA49" s="30">
        <f t="shared" si="39"/>
        <v>133.41664064126334</v>
      </c>
      <c r="AB49" s="30">
        <f t="shared" ref="AB49" si="40">SQRT(($C$48-C49)^2+($D$48-D49)^2)</f>
        <v>110.45361017187261</v>
      </c>
      <c r="AC49" s="163">
        <v>999</v>
      </c>
      <c r="AD49" s="4"/>
      <c r="AF49" s="24">
        <v>21</v>
      </c>
      <c r="AG49" s="16">
        <v>0</v>
      </c>
      <c r="AH49" s="16">
        <v>0</v>
      </c>
      <c r="AI49" s="16">
        <v>0</v>
      </c>
      <c r="AJ49" s="16">
        <v>0</v>
      </c>
      <c r="AK49" s="16">
        <v>0</v>
      </c>
      <c r="AL49" s="16">
        <v>0</v>
      </c>
      <c r="AM49" s="16">
        <v>0</v>
      </c>
      <c r="AN49" s="16">
        <v>1</v>
      </c>
      <c r="AO49" s="16">
        <v>1</v>
      </c>
      <c r="AP49" s="16">
        <v>0</v>
      </c>
      <c r="AQ49" s="16">
        <v>0</v>
      </c>
      <c r="AR49" s="16">
        <v>0</v>
      </c>
      <c r="AS49" s="16">
        <v>0</v>
      </c>
      <c r="AT49" s="16">
        <v>0</v>
      </c>
      <c r="AU49" s="16">
        <v>0</v>
      </c>
      <c r="AV49" s="16">
        <v>0</v>
      </c>
      <c r="AW49" s="16">
        <v>0</v>
      </c>
      <c r="AX49" s="16">
        <v>0</v>
      </c>
      <c r="AY49" s="16">
        <v>0</v>
      </c>
      <c r="AZ49" s="16">
        <v>0</v>
      </c>
      <c r="BA49" s="65">
        <v>0</v>
      </c>
      <c r="BC49" s="7"/>
      <c r="BD49" s="7"/>
      <c r="BG49" s="58">
        <v>21</v>
      </c>
      <c r="BH49" s="53">
        <f t="shared" si="0"/>
        <v>64</v>
      </c>
      <c r="BI49" s="54">
        <f t="shared" si="1"/>
        <v>106</v>
      </c>
      <c r="BJ49" s="54">
        <f t="shared" si="2"/>
        <v>155</v>
      </c>
      <c r="BK49" s="54">
        <f t="shared" si="3"/>
        <v>110</v>
      </c>
      <c r="BL49" s="54">
        <f t="shared" si="4"/>
        <v>164</v>
      </c>
      <c r="BM49" s="54">
        <f t="shared" si="5"/>
        <v>102</v>
      </c>
      <c r="BN49" s="54">
        <f t="shared" si="6"/>
        <v>95</v>
      </c>
      <c r="BO49" s="54">
        <f t="shared" si="7"/>
        <v>41</v>
      </c>
      <c r="BP49" s="54">
        <f t="shared" si="8"/>
        <v>28</v>
      </c>
      <c r="BQ49" s="54">
        <f t="shared" si="9"/>
        <v>61</v>
      </c>
      <c r="BR49" s="54">
        <f t="shared" si="10"/>
        <v>54</v>
      </c>
      <c r="BS49" s="54">
        <f t="shared" si="11"/>
        <v>81</v>
      </c>
      <c r="BT49" s="54">
        <f t="shared" si="12"/>
        <v>95</v>
      </c>
      <c r="BU49" s="54">
        <f t="shared" si="13"/>
        <v>139</v>
      </c>
      <c r="BV49" s="54">
        <f t="shared" si="14"/>
        <v>140</v>
      </c>
      <c r="BW49" s="54">
        <f t="shared" si="15"/>
        <v>126</v>
      </c>
      <c r="BX49" s="54">
        <f t="shared" si="16"/>
        <v>94</v>
      </c>
      <c r="BY49" s="54">
        <f t="shared" si="17"/>
        <v>142</v>
      </c>
      <c r="BZ49" s="54">
        <f t="shared" si="18"/>
        <v>133</v>
      </c>
      <c r="CA49" s="54">
        <f t="shared" si="19"/>
        <v>110</v>
      </c>
      <c r="CB49" s="55">
        <f t="shared" si="20"/>
        <v>999</v>
      </c>
    </row>
    <row r="50" spans="2:80" ht="15" thickBot="1" x14ac:dyDescent="0.4">
      <c r="AF50" s="133" t="s">
        <v>20</v>
      </c>
      <c r="AG50" s="66">
        <f>SUM(AG30:AG49)</f>
        <v>2</v>
      </c>
      <c r="AH50" s="15">
        <f>SUM(AH31:AH49)+AG30</f>
        <v>2</v>
      </c>
      <c r="AI50" s="15">
        <f>SUM(AI32:AI49)+SUM(AG31:AH31)</f>
        <v>2</v>
      </c>
      <c r="AJ50" s="15">
        <f>SUM(AJ33:AJ49,AG32:AI32)</f>
        <v>2</v>
      </c>
      <c r="AK50" s="15">
        <f>SUM(AK34:AK49,AG33:AJ33)</f>
        <v>2</v>
      </c>
      <c r="AL50" s="15">
        <f>SUM(AL35:AL49)+SUM(AG34:AK34)</f>
        <v>2</v>
      </c>
      <c r="AM50" s="15">
        <f>SUM(AM36:AM49)+SUM(AG35:AL35)</f>
        <v>2</v>
      </c>
      <c r="AN50" s="15">
        <f>SUM(AN37:AN49,AG36:AM36)</f>
        <v>2</v>
      </c>
      <c r="AO50" s="15">
        <f>SUM(AO38:AO49,AG37:AN37)</f>
        <v>2</v>
      </c>
      <c r="AP50" s="15">
        <f>SUM(AP39:AP49,AG38:AO38)</f>
        <v>2</v>
      </c>
      <c r="AQ50" s="15">
        <f>SUM(AQ40:AQ49,AG39:AP39)</f>
        <v>2</v>
      </c>
      <c r="AR50" s="15">
        <f>SUM(AR41:AR49,AG40:AQ40)</f>
        <v>2</v>
      </c>
      <c r="AS50" s="15">
        <f>SUM(AS42:AS49,AG41:AR41)</f>
        <v>0</v>
      </c>
      <c r="AT50" s="15">
        <f>SUM(AT43:AT49,AG42:AS42)</f>
        <v>0</v>
      </c>
      <c r="AU50" s="15">
        <f>SUM(AU44:AU49,AG43:AT43)</f>
        <v>2</v>
      </c>
      <c r="AV50" s="15">
        <f>SUM(AV45:AV49,AG44:AU44)</f>
        <v>0</v>
      </c>
      <c r="AW50" s="15">
        <f>SUM(AW46:AW49,AG45:AV45)</f>
        <v>0</v>
      </c>
      <c r="AX50" s="15">
        <f>SUM(AX47:AX49,AG46:AW46)</f>
        <v>0</v>
      </c>
      <c r="AY50" s="15">
        <f>SUM(AY48:AY49,AG47:AX47)</f>
        <v>0</v>
      </c>
      <c r="AZ50" s="15">
        <f>SUM(AZ49,AG48:AY48)</f>
        <v>2</v>
      </c>
      <c r="BA50" s="17">
        <f>SUM(AG49:AZ49)</f>
        <v>2</v>
      </c>
    </row>
    <row r="51" spans="2:80" ht="15" thickBot="1" x14ac:dyDescent="0.4">
      <c r="AF51" s="133" t="s">
        <v>21</v>
      </c>
      <c r="AG51" s="128">
        <v>2</v>
      </c>
      <c r="AH51" s="129">
        <v>2</v>
      </c>
      <c r="AI51" s="129">
        <v>2</v>
      </c>
      <c r="AJ51" s="129">
        <v>2</v>
      </c>
      <c r="AK51" s="129">
        <v>2</v>
      </c>
      <c r="AL51" s="129">
        <v>2</v>
      </c>
      <c r="AM51" s="129">
        <v>2</v>
      </c>
      <c r="AN51" s="129">
        <v>2</v>
      </c>
      <c r="AO51" s="129">
        <v>2</v>
      </c>
      <c r="AP51" s="129">
        <v>2</v>
      </c>
      <c r="AQ51" s="129">
        <f t="shared" ref="AQ51:BA51" si="41">2*AQ27</f>
        <v>2</v>
      </c>
      <c r="AR51" s="129">
        <f t="shared" si="41"/>
        <v>2</v>
      </c>
      <c r="AS51" s="129">
        <f t="shared" si="41"/>
        <v>0</v>
      </c>
      <c r="AT51" s="129">
        <f t="shared" si="41"/>
        <v>0</v>
      </c>
      <c r="AU51" s="129">
        <f t="shared" si="41"/>
        <v>2</v>
      </c>
      <c r="AV51" s="129">
        <f t="shared" si="41"/>
        <v>0</v>
      </c>
      <c r="AW51" s="129">
        <f t="shared" si="41"/>
        <v>0</v>
      </c>
      <c r="AX51" s="129">
        <f t="shared" si="41"/>
        <v>0</v>
      </c>
      <c r="AY51" s="129">
        <f t="shared" si="41"/>
        <v>0</v>
      </c>
      <c r="AZ51" s="129">
        <f t="shared" si="41"/>
        <v>2</v>
      </c>
      <c r="BA51" s="130">
        <f t="shared" si="41"/>
        <v>2</v>
      </c>
    </row>
    <row r="52" spans="2:80" ht="15" thickBot="1" x14ac:dyDescent="0.4">
      <c r="AG52" s="6"/>
      <c r="AH52" s="6"/>
      <c r="AI52" s="6"/>
      <c r="AJ52" s="6"/>
      <c r="AK52" s="6"/>
      <c r="AL52" s="6"/>
      <c r="AM52" s="6"/>
      <c r="AN52" s="6"/>
      <c r="AO52" s="6"/>
      <c r="AP52" s="6"/>
      <c r="AQ52" s="10"/>
      <c r="AR52" s="10"/>
      <c r="AS52" s="10"/>
      <c r="AT52" s="10"/>
      <c r="AU52" s="10"/>
      <c r="AV52" s="10"/>
      <c r="AW52" s="10"/>
      <c r="AX52" s="10"/>
      <c r="AY52" s="10"/>
      <c r="AZ52" s="10"/>
      <c r="BA52" s="10"/>
    </row>
    <row r="53" spans="2:80" ht="15" thickBot="1" x14ac:dyDescent="0.4">
      <c r="AF53" s="138" t="s">
        <v>18</v>
      </c>
      <c r="AG53" s="11">
        <v>1</v>
      </c>
      <c r="AH53" s="11">
        <v>1</v>
      </c>
      <c r="AI53" s="11">
        <v>1</v>
      </c>
      <c r="AJ53" s="11">
        <v>1</v>
      </c>
      <c r="AK53" s="11">
        <v>1</v>
      </c>
      <c r="AL53" s="11">
        <v>1</v>
      </c>
      <c r="AM53" s="11">
        <v>1</v>
      </c>
      <c r="AN53" s="11">
        <v>1</v>
      </c>
      <c r="AO53" s="11">
        <v>1</v>
      </c>
      <c r="AP53" s="11">
        <v>1</v>
      </c>
      <c r="AQ53" s="12">
        <v>0</v>
      </c>
      <c r="AR53" s="12">
        <v>0</v>
      </c>
      <c r="AS53" s="12">
        <v>1</v>
      </c>
      <c r="AT53" s="12">
        <v>1</v>
      </c>
      <c r="AU53" s="12">
        <v>0</v>
      </c>
      <c r="AV53" s="12">
        <v>1</v>
      </c>
      <c r="AW53" s="12">
        <v>1</v>
      </c>
      <c r="AX53" s="12">
        <v>1</v>
      </c>
      <c r="AY53" s="12">
        <v>1</v>
      </c>
      <c r="AZ53" s="12">
        <v>0</v>
      </c>
      <c r="BA53" s="13">
        <v>0</v>
      </c>
    </row>
    <row r="54" spans="2:80" x14ac:dyDescent="0.35">
      <c r="AF54" s="22"/>
      <c r="AG54" s="25" t="s">
        <v>2</v>
      </c>
      <c r="AH54" s="25">
        <v>2</v>
      </c>
      <c r="AI54" s="25">
        <v>3</v>
      </c>
      <c r="AJ54" s="25">
        <v>4</v>
      </c>
      <c r="AK54" s="25">
        <v>5</v>
      </c>
      <c r="AL54" s="25">
        <v>6</v>
      </c>
      <c r="AM54" s="25">
        <v>7</v>
      </c>
      <c r="AN54" s="25">
        <v>8</v>
      </c>
      <c r="AO54" s="25">
        <v>9</v>
      </c>
      <c r="AP54" s="25">
        <v>10</v>
      </c>
      <c r="AQ54" s="26">
        <v>11</v>
      </c>
      <c r="AR54" s="26">
        <v>12</v>
      </c>
      <c r="AS54" s="26">
        <v>13</v>
      </c>
      <c r="AT54" s="26">
        <v>14</v>
      </c>
      <c r="AU54" s="26">
        <v>15</v>
      </c>
      <c r="AV54" s="26">
        <v>16</v>
      </c>
      <c r="AW54" s="26">
        <v>17</v>
      </c>
      <c r="AX54" s="26">
        <v>18</v>
      </c>
      <c r="AY54" s="26">
        <v>19</v>
      </c>
      <c r="AZ54" s="26">
        <v>20</v>
      </c>
      <c r="BA54" s="27">
        <v>21</v>
      </c>
    </row>
    <row r="55" spans="2:80" x14ac:dyDescent="0.35">
      <c r="AF55" s="23" t="s">
        <v>2</v>
      </c>
      <c r="AG55" s="63">
        <v>0</v>
      </c>
      <c r="AH55" s="63">
        <v>0</v>
      </c>
      <c r="AI55" s="63">
        <v>0</v>
      </c>
      <c r="AJ55" s="63">
        <v>0</v>
      </c>
      <c r="AK55" s="63">
        <v>0</v>
      </c>
      <c r="AL55" s="63">
        <v>0</v>
      </c>
      <c r="AM55" s="63">
        <v>0</v>
      </c>
      <c r="AN55" s="63">
        <v>0</v>
      </c>
      <c r="AO55" s="63">
        <v>0</v>
      </c>
      <c r="AP55" s="63">
        <v>0</v>
      </c>
      <c r="AQ55" s="63">
        <v>0</v>
      </c>
      <c r="AR55" s="63">
        <v>0</v>
      </c>
      <c r="AS55" s="63">
        <v>0</v>
      </c>
      <c r="AT55" s="63">
        <v>0</v>
      </c>
      <c r="AU55" s="63">
        <v>0</v>
      </c>
      <c r="AV55" s="63">
        <v>0</v>
      </c>
      <c r="AW55" s="63">
        <v>0</v>
      </c>
      <c r="AX55" s="63">
        <v>0</v>
      </c>
      <c r="AY55" s="63">
        <v>0</v>
      </c>
      <c r="AZ55" s="63">
        <v>0</v>
      </c>
      <c r="BA55" s="64">
        <v>0</v>
      </c>
    </row>
    <row r="56" spans="2:80" ht="15" thickBot="1" x14ac:dyDescent="0.4">
      <c r="Q56" s="3"/>
      <c r="AF56" s="23">
        <v>2</v>
      </c>
      <c r="AG56" s="1">
        <v>0</v>
      </c>
      <c r="AH56" s="63">
        <v>0</v>
      </c>
      <c r="AI56" s="63">
        <v>0</v>
      </c>
      <c r="AJ56" s="63">
        <v>0</v>
      </c>
      <c r="AK56" s="63">
        <v>0</v>
      </c>
      <c r="AL56" s="63">
        <v>0</v>
      </c>
      <c r="AM56" s="63">
        <v>0</v>
      </c>
      <c r="AN56" s="63">
        <v>0</v>
      </c>
      <c r="AO56" s="63">
        <v>0</v>
      </c>
      <c r="AP56" s="63">
        <v>0</v>
      </c>
      <c r="AQ56" s="63">
        <v>0</v>
      </c>
      <c r="AR56" s="63">
        <v>0</v>
      </c>
      <c r="AS56" s="63">
        <v>0</v>
      </c>
      <c r="AT56" s="63">
        <v>0</v>
      </c>
      <c r="AU56" s="63">
        <v>0</v>
      </c>
      <c r="AV56" s="63">
        <v>0</v>
      </c>
      <c r="AW56" s="63">
        <v>0</v>
      </c>
      <c r="AX56" s="63">
        <v>0</v>
      </c>
      <c r="AY56" s="63">
        <v>0</v>
      </c>
      <c r="AZ56" s="63">
        <v>0</v>
      </c>
      <c r="BA56" s="64">
        <v>0</v>
      </c>
    </row>
    <row r="57" spans="2:80" ht="15" thickBot="1" x14ac:dyDescent="0.4">
      <c r="AF57" s="23">
        <v>3</v>
      </c>
      <c r="AG57" s="1">
        <v>0</v>
      </c>
      <c r="AH57" s="1">
        <v>0</v>
      </c>
      <c r="AI57" s="63">
        <v>0</v>
      </c>
      <c r="AJ57" s="63">
        <v>0</v>
      </c>
      <c r="AK57" s="63">
        <v>0</v>
      </c>
      <c r="AL57" s="63">
        <v>0</v>
      </c>
      <c r="AM57" s="63">
        <v>0</v>
      </c>
      <c r="AN57" s="63">
        <v>0</v>
      </c>
      <c r="AO57" s="63">
        <v>0</v>
      </c>
      <c r="AP57" s="63">
        <v>0</v>
      </c>
      <c r="AQ57" s="63">
        <v>0</v>
      </c>
      <c r="AR57" s="63">
        <v>0</v>
      </c>
      <c r="AS57" s="63">
        <v>0</v>
      </c>
      <c r="AT57" s="63">
        <v>0</v>
      </c>
      <c r="AU57" s="63">
        <v>0</v>
      </c>
      <c r="AV57" s="63">
        <v>0</v>
      </c>
      <c r="AW57" s="63">
        <v>0</v>
      </c>
      <c r="AX57" s="63">
        <v>0</v>
      </c>
      <c r="AY57" s="63">
        <v>0</v>
      </c>
      <c r="AZ57" s="63">
        <v>0</v>
      </c>
      <c r="BA57" s="64">
        <v>0</v>
      </c>
      <c r="BD57" s="122"/>
      <c r="BE57" s="204" t="s">
        <v>79</v>
      </c>
      <c r="BF57" s="205"/>
    </row>
    <row r="58" spans="2:80" ht="19" thickBot="1" x14ac:dyDescent="0.5">
      <c r="H58" s="146" t="s">
        <v>86</v>
      </c>
      <c r="I58" s="147"/>
      <c r="J58" s="148"/>
      <c r="K58" s="148"/>
      <c r="O58" s="179" t="s">
        <v>83</v>
      </c>
      <c r="P58" s="180"/>
      <c r="Q58" s="180"/>
      <c r="R58" s="180"/>
      <c r="S58" s="181"/>
      <c r="X58" s="225" t="s">
        <v>14</v>
      </c>
      <c r="Y58" s="226"/>
      <c r="Z58" s="226"/>
      <c r="AA58" s="226"/>
      <c r="AB58" s="226"/>
      <c r="AC58" s="227"/>
      <c r="AF58" s="23">
        <v>4</v>
      </c>
      <c r="AG58" s="1">
        <v>0</v>
      </c>
      <c r="AH58" s="1">
        <v>0</v>
      </c>
      <c r="AI58" s="1">
        <v>0</v>
      </c>
      <c r="AJ58" s="63">
        <v>0</v>
      </c>
      <c r="AK58" s="63">
        <v>0</v>
      </c>
      <c r="AL58" s="63">
        <v>0</v>
      </c>
      <c r="AM58" s="63">
        <v>0</v>
      </c>
      <c r="AN58" s="63">
        <v>0</v>
      </c>
      <c r="AO58" s="63">
        <v>0</v>
      </c>
      <c r="AP58" s="63">
        <v>0</v>
      </c>
      <c r="AQ58" s="63">
        <v>0</v>
      </c>
      <c r="AR58" s="63">
        <v>0</v>
      </c>
      <c r="AS58" s="63">
        <v>0</v>
      </c>
      <c r="AT58" s="63">
        <v>0</v>
      </c>
      <c r="AU58" s="63">
        <v>0</v>
      </c>
      <c r="AV58" s="63">
        <v>0</v>
      </c>
      <c r="AW58" s="63">
        <v>0</v>
      </c>
      <c r="AX58" s="63">
        <v>0</v>
      </c>
      <c r="AY58" s="63">
        <v>0</v>
      </c>
      <c r="AZ58" s="63">
        <v>0</v>
      </c>
      <c r="BA58" s="64">
        <v>0</v>
      </c>
      <c r="BD58" s="121"/>
      <c r="BE58" s="206"/>
      <c r="BF58" s="207"/>
    </row>
    <row r="59" spans="2:80" ht="15" thickBot="1" x14ac:dyDescent="0.4">
      <c r="H59" s="176" t="s">
        <v>84</v>
      </c>
      <c r="I59" s="177"/>
      <c r="J59" s="178"/>
      <c r="K59" s="140">
        <f>SUMPRODUCT(I29:AC49,AG29:BA49)</f>
        <v>605.52599838995695</v>
      </c>
      <c r="O59" s="182" t="s">
        <v>84</v>
      </c>
      <c r="P59" s="183"/>
      <c r="Q59" s="97">
        <f>SUMPRODUCT(AG25:BA25,AG27:BA27)</f>
        <v>71</v>
      </c>
      <c r="R59" s="29" t="s">
        <v>13</v>
      </c>
      <c r="S59" s="123">
        <v>80</v>
      </c>
      <c r="X59" s="156" t="s">
        <v>93</v>
      </c>
      <c r="Y59" s="157" t="s">
        <v>90</v>
      </c>
      <c r="Z59" s="158"/>
      <c r="AA59" s="158" t="s">
        <v>91</v>
      </c>
      <c r="AB59" s="158" t="s">
        <v>60</v>
      </c>
      <c r="AC59" s="159" t="s">
        <v>92</v>
      </c>
      <c r="AF59" s="23">
        <v>5</v>
      </c>
      <c r="AG59" s="1">
        <v>0</v>
      </c>
      <c r="AH59" s="1">
        <v>0</v>
      </c>
      <c r="AI59" s="1">
        <v>0</v>
      </c>
      <c r="AJ59" s="1">
        <v>0</v>
      </c>
      <c r="AK59" s="63">
        <v>0</v>
      </c>
      <c r="AL59" s="63">
        <v>0</v>
      </c>
      <c r="AM59" s="63">
        <v>0</v>
      </c>
      <c r="AN59" s="63">
        <v>0</v>
      </c>
      <c r="AO59" s="63">
        <v>0</v>
      </c>
      <c r="AP59" s="63">
        <v>0</v>
      </c>
      <c r="AQ59" s="63">
        <v>0</v>
      </c>
      <c r="AR59" s="63">
        <v>0</v>
      </c>
      <c r="AS59" s="63">
        <v>0</v>
      </c>
      <c r="AT59" s="63">
        <v>0</v>
      </c>
      <c r="AU59" s="63">
        <v>0</v>
      </c>
      <c r="AV59" s="63">
        <v>0</v>
      </c>
      <c r="AW59" s="63">
        <v>0</v>
      </c>
      <c r="AX59" s="63">
        <v>0</v>
      </c>
      <c r="AY59" s="63">
        <v>0</v>
      </c>
      <c r="AZ59" s="63">
        <v>0</v>
      </c>
      <c r="BA59" s="64">
        <v>0</v>
      </c>
      <c r="BD59" s="134"/>
      <c r="BE59" s="208" t="s">
        <v>81</v>
      </c>
      <c r="BF59" s="209"/>
    </row>
    <row r="60" spans="2:80" ht="15" thickBot="1" x14ac:dyDescent="0.4">
      <c r="H60" s="195" t="s">
        <v>85</v>
      </c>
      <c r="I60" s="196"/>
      <c r="J60" s="197"/>
      <c r="K60" s="141">
        <f>SUMPRODUCT(I29:AC49,AG55:BA75)</f>
        <v>625.03638014501678</v>
      </c>
      <c r="O60" s="186" t="s">
        <v>85</v>
      </c>
      <c r="P60" s="187"/>
      <c r="Q60" s="98">
        <f>SUMPRODUCT(AG25:BA25,AG53:BA53)</f>
        <v>76</v>
      </c>
      <c r="R60" s="28" t="s">
        <v>13</v>
      </c>
      <c r="S60" s="124">
        <v>80</v>
      </c>
      <c r="X60" s="152" t="s">
        <v>56</v>
      </c>
      <c r="Y60" s="153">
        <f>AG62+AN63+AO64+AG64</f>
        <v>2</v>
      </c>
      <c r="Z60" s="154" t="s">
        <v>13</v>
      </c>
      <c r="AA60" s="155">
        <v>3</v>
      </c>
      <c r="AB60" s="228" t="s">
        <v>16</v>
      </c>
      <c r="AC60" s="231">
        <v>1</v>
      </c>
      <c r="AF60" s="23">
        <v>6</v>
      </c>
      <c r="AG60" s="1">
        <v>0</v>
      </c>
      <c r="AH60" s="1">
        <v>0</v>
      </c>
      <c r="AI60" s="1">
        <v>0</v>
      </c>
      <c r="AJ60" s="1">
        <v>0</v>
      </c>
      <c r="AK60" s="1">
        <v>0</v>
      </c>
      <c r="AL60" s="63">
        <v>0</v>
      </c>
      <c r="AM60" s="63">
        <v>0</v>
      </c>
      <c r="AN60" s="63">
        <v>0</v>
      </c>
      <c r="AO60" s="63">
        <v>0</v>
      </c>
      <c r="AP60" s="63">
        <v>0</v>
      </c>
      <c r="AQ60" s="63">
        <v>0</v>
      </c>
      <c r="AR60" s="63">
        <v>0</v>
      </c>
      <c r="AS60" s="63">
        <v>0</v>
      </c>
      <c r="AT60" s="63">
        <v>0</v>
      </c>
      <c r="AU60" s="63">
        <v>0</v>
      </c>
      <c r="AV60" s="63">
        <v>0</v>
      </c>
      <c r="AW60" s="63">
        <v>0</v>
      </c>
      <c r="AX60" s="63">
        <v>0</v>
      </c>
      <c r="AY60" s="63">
        <v>0</v>
      </c>
      <c r="AZ60" s="63">
        <v>0</v>
      </c>
      <c r="BA60" s="64">
        <v>0</v>
      </c>
      <c r="BD60" s="139"/>
      <c r="BE60" s="208" t="s">
        <v>82</v>
      </c>
      <c r="BF60" s="209"/>
    </row>
    <row r="61" spans="2:80" ht="15" thickBot="1" x14ac:dyDescent="0.4">
      <c r="H61" s="143" t="s">
        <v>87</v>
      </c>
      <c r="I61" s="144"/>
      <c r="J61" s="145"/>
      <c r="K61" s="145"/>
      <c r="X61" s="119" t="s">
        <v>57</v>
      </c>
      <c r="Y61" s="114">
        <f>AH59+AK72+AH72</f>
        <v>2</v>
      </c>
      <c r="Z61" s="117" t="s">
        <v>13</v>
      </c>
      <c r="AA61" s="126">
        <v>2</v>
      </c>
      <c r="AB61" s="229"/>
      <c r="AC61" s="232"/>
      <c r="AF61" s="23">
        <v>7</v>
      </c>
      <c r="AG61" s="1">
        <v>0</v>
      </c>
      <c r="AH61" s="1">
        <v>0</v>
      </c>
      <c r="AI61" s="1">
        <v>0</v>
      </c>
      <c r="AJ61" s="1">
        <v>0</v>
      </c>
      <c r="AK61" s="1">
        <v>0</v>
      </c>
      <c r="AL61" s="1">
        <v>1</v>
      </c>
      <c r="AM61" s="63">
        <v>0</v>
      </c>
      <c r="AN61" s="63">
        <v>0</v>
      </c>
      <c r="AO61" s="63">
        <v>0</v>
      </c>
      <c r="AP61" s="63">
        <v>0</v>
      </c>
      <c r="AQ61" s="63">
        <v>0</v>
      </c>
      <c r="AR61" s="63">
        <v>0</v>
      </c>
      <c r="AS61" s="63">
        <v>0</v>
      </c>
      <c r="AT61" s="63">
        <v>0</v>
      </c>
      <c r="AU61" s="63">
        <v>0</v>
      </c>
      <c r="AV61" s="63">
        <v>0</v>
      </c>
      <c r="AW61" s="63">
        <v>0</v>
      </c>
      <c r="AX61" s="63">
        <v>0</v>
      </c>
      <c r="AY61" s="63">
        <v>0</v>
      </c>
      <c r="AZ61" s="63">
        <v>0</v>
      </c>
      <c r="BA61" s="64">
        <v>0</v>
      </c>
    </row>
    <row r="62" spans="2:80" ht="15" thickBot="1" x14ac:dyDescent="0.4">
      <c r="H62" s="173" t="s">
        <v>88</v>
      </c>
      <c r="I62" s="174"/>
      <c r="J62" s="175"/>
      <c r="K62" s="139">
        <f>K59+K60</f>
        <v>1230.5623785349737</v>
      </c>
      <c r="X62" s="119" t="s">
        <v>58</v>
      </c>
      <c r="Y62" s="114">
        <f>AI70+AS70+AJ67+AJ73+AI73</f>
        <v>2</v>
      </c>
      <c r="Z62" s="117" t="s">
        <v>13</v>
      </c>
      <c r="AA62" s="126">
        <v>4</v>
      </c>
      <c r="AB62" s="229"/>
      <c r="AC62" s="232"/>
      <c r="AF62" s="23">
        <v>8</v>
      </c>
      <c r="AG62" s="1">
        <v>0</v>
      </c>
      <c r="AH62" s="1">
        <v>0</v>
      </c>
      <c r="AI62" s="1">
        <v>0</v>
      </c>
      <c r="AJ62" s="1">
        <v>0</v>
      </c>
      <c r="AK62" s="1">
        <v>0</v>
      </c>
      <c r="AL62" s="1">
        <v>0</v>
      </c>
      <c r="AM62" s="1">
        <v>0</v>
      </c>
      <c r="AN62" s="63">
        <v>0</v>
      </c>
      <c r="AO62" s="63">
        <v>0</v>
      </c>
      <c r="AP62" s="63">
        <v>0</v>
      </c>
      <c r="AQ62" s="63">
        <v>0</v>
      </c>
      <c r="AR62" s="63">
        <v>0</v>
      </c>
      <c r="AS62" s="63">
        <v>0</v>
      </c>
      <c r="AT62" s="63">
        <v>0</v>
      </c>
      <c r="AU62" s="63">
        <v>0</v>
      </c>
      <c r="AV62" s="63">
        <v>0</v>
      </c>
      <c r="AW62" s="63">
        <v>0</v>
      </c>
      <c r="AX62" s="63">
        <v>0</v>
      </c>
      <c r="AY62" s="63">
        <v>0</v>
      </c>
      <c r="AZ62" s="63">
        <v>0</v>
      </c>
      <c r="BA62" s="64">
        <v>0</v>
      </c>
    </row>
    <row r="63" spans="2:80" ht="14.5" customHeight="1" thickBot="1" x14ac:dyDescent="0.4">
      <c r="H63" s="173" t="s">
        <v>89</v>
      </c>
      <c r="I63" s="174"/>
      <c r="J63" s="175"/>
      <c r="K63" s="142">
        <f>SUMPRODUCT(BH29:CB49,AG29:BA49)+SUMPRODUCT(BH29:CB49,AG55:BA75)</f>
        <v>1229</v>
      </c>
      <c r="X63" s="149" t="s">
        <v>59</v>
      </c>
      <c r="Y63" s="115">
        <f>AL61+AM74+AL74</f>
        <v>1</v>
      </c>
      <c r="Z63" s="118" t="s">
        <v>13</v>
      </c>
      <c r="AA63" s="127">
        <v>2</v>
      </c>
      <c r="AB63" s="230"/>
      <c r="AC63" s="233"/>
      <c r="AF63" s="23">
        <v>9</v>
      </c>
      <c r="AG63" s="1">
        <v>0</v>
      </c>
      <c r="AH63" s="1">
        <v>0</v>
      </c>
      <c r="AI63" s="1">
        <v>0</v>
      </c>
      <c r="AJ63" s="1">
        <v>0</v>
      </c>
      <c r="AK63" s="1">
        <v>0</v>
      </c>
      <c r="AL63" s="1">
        <v>0</v>
      </c>
      <c r="AM63" s="1">
        <v>1</v>
      </c>
      <c r="AN63" s="1">
        <v>1</v>
      </c>
      <c r="AO63" s="63">
        <v>0</v>
      </c>
      <c r="AP63" s="63">
        <v>0</v>
      </c>
      <c r="AQ63" s="63">
        <v>0</v>
      </c>
      <c r="AR63" s="63">
        <v>0</v>
      </c>
      <c r="AS63" s="63">
        <v>0</v>
      </c>
      <c r="AT63" s="63">
        <v>0</v>
      </c>
      <c r="AU63" s="63">
        <v>0</v>
      </c>
      <c r="AV63" s="63">
        <v>0</v>
      </c>
      <c r="AW63" s="63">
        <v>0</v>
      </c>
      <c r="AX63" s="63">
        <v>0</v>
      </c>
      <c r="AY63" s="63">
        <v>0</v>
      </c>
      <c r="AZ63" s="63">
        <v>0</v>
      </c>
      <c r="BA63" s="64">
        <v>0</v>
      </c>
    </row>
    <row r="64" spans="2:80" ht="15" customHeight="1" x14ac:dyDescent="0.35">
      <c r="X64" s="150" t="s">
        <v>61</v>
      </c>
      <c r="Y64" s="113">
        <f>AG56+AH71+AL71+AL61+AM64+AG64</f>
        <v>3</v>
      </c>
      <c r="Z64" s="116" t="s">
        <v>13</v>
      </c>
      <c r="AA64" s="125">
        <v>5</v>
      </c>
      <c r="AB64" s="228" t="s">
        <v>16</v>
      </c>
      <c r="AC64" s="231">
        <v>2</v>
      </c>
      <c r="AF64" s="23">
        <v>10</v>
      </c>
      <c r="AG64" s="1">
        <v>1</v>
      </c>
      <c r="AH64" s="1">
        <v>0</v>
      </c>
      <c r="AI64" s="1">
        <v>0</v>
      </c>
      <c r="AJ64" s="1">
        <v>0</v>
      </c>
      <c r="AK64" s="1">
        <v>0</v>
      </c>
      <c r="AL64" s="1">
        <v>1</v>
      </c>
      <c r="AM64" s="1">
        <v>0</v>
      </c>
      <c r="AN64" s="1">
        <v>0</v>
      </c>
      <c r="AO64" s="1">
        <v>0</v>
      </c>
      <c r="AP64" s="63">
        <v>0</v>
      </c>
      <c r="AQ64" s="63">
        <v>0</v>
      </c>
      <c r="AR64" s="63">
        <v>0</v>
      </c>
      <c r="AS64" s="63">
        <v>0</v>
      </c>
      <c r="AT64" s="63">
        <v>0</v>
      </c>
      <c r="AU64" s="63">
        <v>0</v>
      </c>
      <c r="AV64" s="63">
        <v>0</v>
      </c>
      <c r="AW64" s="63">
        <v>0</v>
      </c>
      <c r="AX64" s="63">
        <v>0</v>
      </c>
      <c r="AY64" s="63">
        <v>0</v>
      </c>
      <c r="AZ64" s="63">
        <v>0</v>
      </c>
      <c r="BA64" s="64">
        <v>0</v>
      </c>
    </row>
    <row r="65" spans="1:53" ht="14.5" customHeight="1" x14ac:dyDescent="0.35">
      <c r="X65" s="119" t="s">
        <v>62</v>
      </c>
      <c r="Y65" s="114">
        <f>AI59+AK68+AT70+AS70+AJ67+AJ69+AI69</f>
        <v>2</v>
      </c>
      <c r="Z65" s="117" t="s">
        <v>13</v>
      </c>
      <c r="AA65" s="126">
        <v>6</v>
      </c>
      <c r="AB65" s="229"/>
      <c r="AC65" s="232"/>
      <c r="AF65" s="23">
        <v>11</v>
      </c>
      <c r="AG65" s="1">
        <v>0</v>
      </c>
      <c r="AH65" s="1">
        <v>0</v>
      </c>
      <c r="AI65" s="1">
        <v>0</v>
      </c>
      <c r="AJ65" s="1">
        <v>0</v>
      </c>
      <c r="AK65" s="1">
        <v>0</v>
      </c>
      <c r="AL65" s="1">
        <v>0</v>
      </c>
      <c r="AM65" s="1">
        <v>0</v>
      </c>
      <c r="AN65" s="1">
        <v>0</v>
      </c>
      <c r="AO65" s="1">
        <v>0</v>
      </c>
      <c r="AP65" s="1">
        <v>0</v>
      </c>
      <c r="AQ65" s="63">
        <v>0</v>
      </c>
      <c r="AR65" s="63">
        <v>0</v>
      </c>
      <c r="AS65" s="63">
        <v>0</v>
      </c>
      <c r="AT65" s="63">
        <v>0</v>
      </c>
      <c r="AU65" s="63">
        <v>0</v>
      </c>
      <c r="AV65" s="63">
        <v>0</v>
      </c>
      <c r="AW65" s="63">
        <v>0</v>
      </c>
      <c r="AX65" s="63">
        <v>0</v>
      </c>
      <c r="AY65" s="63">
        <v>0</v>
      </c>
      <c r="AZ65" s="63">
        <v>0</v>
      </c>
      <c r="BA65" s="64">
        <v>0</v>
      </c>
    </row>
    <row r="66" spans="1:53" ht="15" customHeight="1" thickBot="1" x14ac:dyDescent="0.4">
      <c r="X66" s="149" t="s">
        <v>63</v>
      </c>
      <c r="Y66" s="115">
        <f>AN63+AN75+AO75</f>
        <v>1</v>
      </c>
      <c r="Z66" s="118" t="s">
        <v>13</v>
      </c>
      <c r="AA66" s="127">
        <v>2</v>
      </c>
      <c r="AB66" s="230"/>
      <c r="AC66" s="233"/>
      <c r="AF66" s="23">
        <v>12</v>
      </c>
      <c r="AG66" s="1">
        <v>0</v>
      </c>
      <c r="AH66" s="1">
        <v>0</v>
      </c>
      <c r="AI66" s="1">
        <v>0</v>
      </c>
      <c r="AJ66" s="1">
        <v>0</v>
      </c>
      <c r="AK66" s="1">
        <v>0</v>
      </c>
      <c r="AL66" s="1">
        <v>0</v>
      </c>
      <c r="AM66" s="1">
        <v>0</v>
      </c>
      <c r="AN66" s="1">
        <v>0</v>
      </c>
      <c r="AO66" s="1">
        <v>0</v>
      </c>
      <c r="AP66" s="1">
        <v>0</v>
      </c>
      <c r="AQ66" s="1">
        <v>0</v>
      </c>
      <c r="AR66" s="63">
        <v>0</v>
      </c>
      <c r="AS66" s="63">
        <v>0</v>
      </c>
      <c r="AT66" s="63">
        <v>0</v>
      </c>
      <c r="AU66" s="63">
        <v>0</v>
      </c>
      <c r="AV66" s="63">
        <v>0</v>
      </c>
      <c r="AW66" s="63">
        <v>0</v>
      </c>
      <c r="AX66" s="63">
        <v>0</v>
      </c>
      <c r="AY66" s="63">
        <v>0</v>
      </c>
      <c r="AZ66" s="63">
        <v>0</v>
      </c>
      <c r="BA66" s="64">
        <v>0</v>
      </c>
    </row>
    <row r="67" spans="1:53" ht="14.5" customHeight="1" thickBot="1" x14ac:dyDescent="0.4">
      <c r="X67" s="151" t="s">
        <v>64</v>
      </c>
      <c r="Y67" s="113">
        <f>AG36+AN49+AO49+AO39+AM39+AM48+AL48+AL38+AG38</f>
        <v>8</v>
      </c>
      <c r="Z67" s="116" t="s">
        <v>13</v>
      </c>
      <c r="AA67" s="125">
        <v>8</v>
      </c>
      <c r="AB67" s="228" t="s">
        <v>15</v>
      </c>
      <c r="AC67" s="231">
        <v>3</v>
      </c>
      <c r="AF67" s="23">
        <v>13</v>
      </c>
      <c r="AG67" s="1">
        <v>0</v>
      </c>
      <c r="AH67" s="1">
        <v>0</v>
      </c>
      <c r="AI67" s="1">
        <v>0</v>
      </c>
      <c r="AJ67" s="1">
        <v>1</v>
      </c>
      <c r="AK67" s="1">
        <v>0</v>
      </c>
      <c r="AL67" s="1">
        <v>0</v>
      </c>
      <c r="AM67" s="1">
        <v>0</v>
      </c>
      <c r="AN67" s="1">
        <v>1</v>
      </c>
      <c r="AO67" s="1">
        <v>0</v>
      </c>
      <c r="AP67" s="1">
        <v>0</v>
      </c>
      <c r="AQ67" s="1">
        <v>0</v>
      </c>
      <c r="AR67" s="1">
        <v>0</v>
      </c>
      <c r="AS67" s="63">
        <v>0</v>
      </c>
      <c r="AT67" s="63">
        <v>0</v>
      </c>
      <c r="AU67" s="63">
        <v>0</v>
      </c>
      <c r="AV67" s="63">
        <v>0</v>
      </c>
      <c r="AW67" s="63">
        <v>0</v>
      </c>
      <c r="AX67" s="63">
        <v>0</v>
      </c>
      <c r="AY67" s="63">
        <v>0</v>
      </c>
      <c r="AZ67" s="63">
        <v>0</v>
      </c>
      <c r="BA67" s="64">
        <v>0</v>
      </c>
    </row>
    <row r="68" spans="1:53" ht="15" customHeight="1" x14ac:dyDescent="0.35">
      <c r="B68" s="105" t="s">
        <v>50</v>
      </c>
      <c r="C68" s="92"/>
      <c r="D68" s="92"/>
      <c r="E68" s="92"/>
      <c r="F68" s="92"/>
      <c r="G68" s="92"/>
      <c r="H68" s="92"/>
      <c r="I68" s="92"/>
      <c r="J68" s="92"/>
      <c r="K68" s="92"/>
      <c r="L68" s="92"/>
      <c r="M68" s="93"/>
      <c r="X68" s="119" t="s">
        <v>57</v>
      </c>
      <c r="Y68" s="114">
        <f>AH33+AK46+AH46</f>
        <v>1</v>
      </c>
      <c r="Z68" s="117" t="s">
        <v>13</v>
      </c>
      <c r="AA68" s="126">
        <v>2</v>
      </c>
      <c r="AB68" s="229"/>
      <c r="AC68" s="232"/>
      <c r="AF68" s="23">
        <v>14</v>
      </c>
      <c r="AG68" s="1">
        <v>0</v>
      </c>
      <c r="AH68" s="1">
        <v>0</v>
      </c>
      <c r="AI68" s="1">
        <v>1</v>
      </c>
      <c r="AJ68" s="1">
        <v>0</v>
      </c>
      <c r="AK68" s="1">
        <v>1</v>
      </c>
      <c r="AL68" s="1">
        <v>0</v>
      </c>
      <c r="AM68" s="1">
        <v>0</v>
      </c>
      <c r="AN68" s="1">
        <v>0</v>
      </c>
      <c r="AO68" s="1">
        <v>0</v>
      </c>
      <c r="AP68" s="1">
        <v>0</v>
      </c>
      <c r="AQ68" s="1">
        <v>0</v>
      </c>
      <c r="AR68" s="1">
        <v>0</v>
      </c>
      <c r="AS68" s="1">
        <v>0</v>
      </c>
      <c r="AT68" s="63">
        <v>0</v>
      </c>
      <c r="AU68" s="63">
        <v>0</v>
      </c>
      <c r="AV68" s="63">
        <v>0</v>
      </c>
      <c r="AW68" s="63">
        <v>0</v>
      </c>
      <c r="AX68" s="63">
        <v>0</v>
      </c>
      <c r="AY68" s="63">
        <v>0</v>
      </c>
      <c r="AZ68" s="63">
        <v>0</v>
      </c>
      <c r="BA68" s="64">
        <v>0</v>
      </c>
    </row>
    <row r="69" spans="1:53" ht="15" thickBot="1" x14ac:dyDescent="0.4">
      <c r="B69" s="94"/>
      <c r="C69" s="95"/>
      <c r="D69" s="95"/>
      <c r="E69" s="95"/>
      <c r="F69" s="95"/>
      <c r="G69" s="95"/>
      <c r="H69" s="95"/>
      <c r="I69" s="95"/>
      <c r="J69" s="95"/>
      <c r="K69" s="95"/>
      <c r="L69" s="95"/>
      <c r="M69" s="96"/>
      <c r="X69" s="149" t="s">
        <v>58</v>
      </c>
      <c r="Y69" s="115">
        <f>AI44+AS44+AJ41+AJ47+AI47</f>
        <v>0</v>
      </c>
      <c r="Z69" s="118" t="s">
        <v>13</v>
      </c>
      <c r="AA69" s="127">
        <v>5</v>
      </c>
      <c r="AB69" s="230"/>
      <c r="AC69" s="233"/>
      <c r="AF69" s="23">
        <v>15</v>
      </c>
      <c r="AG69" s="1">
        <v>0</v>
      </c>
      <c r="AH69" s="1">
        <v>0</v>
      </c>
      <c r="AI69" s="1">
        <v>0</v>
      </c>
      <c r="AJ69" s="1">
        <v>0</v>
      </c>
      <c r="AK69" s="1">
        <v>0</v>
      </c>
      <c r="AL69" s="1">
        <v>0</v>
      </c>
      <c r="AM69" s="1">
        <v>0</v>
      </c>
      <c r="AN69" s="1">
        <v>0</v>
      </c>
      <c r="AO69" s="1">
        <v>0</v>
      </c>
      <c r="AP69" s="1">
        <v>0</v>
      </c>
      <c r="AQ69" s="1">
        <v>0</v>
      </c>
      <c r="AR69" s="1">
        <v>0</v>
      </c>
      <c r="AS69" s="1">
        <v>0</v>
      </c>
      <c r="AT69" s="1">
        <v>0</v>
      </c>
      <c r="AU69" s="63">
        <v>0</v>
      </c>
      <c r="AV69" s="63">
        <v>0</v>
      </c>
      <c r="AW69" s="63">
        <v>0</v>
      </c>
      <c r="AX69" s="63">
        <v>0</v>
      </c>
      <c r="AY69" s="63">
        <v>0</v>
      </c>
      <c r="AZ69" s="63">
        <v>0</v>
      </c>
      <c r="BA69" s="64">
        <v>0</v>
      </c>
    </row>
    <row r="70" spans="1:53" x14ac:dyDescent="0.35">
      <c r="B70" s="99" t="s">
        <v>98</v>
      </c>
      <c r="C70" s="100"/>
      <c r="D70" s="100"/>
      <c r="E70" s="100"/>
      <c r="F70" s="100"/>
      <c r="G70" s="100"/>
      <c r="H70" s="100"/>
      <c r="I70" s="100"/>
      <c r="J70" s="100"/>
      <c r="K70" s="100"/>
      <c r="L70" s="100"/>
      <c r="M70" s="101"/>
      <c r="AF70" s="23">
        <v>16</v>
      </c>
      <c r="AG70" s="1">
        <v>0</v>
      </c>
      <c r="AH70" s="1">
        <v>0</v>
      </c>
      <c r="AI70" s="1">
        <v>0</v>
      </c>
      <c r="AJ70" s="1">
        <v>1</v>
      </c>
      <c r="AK70" s="1">
        <v>0</v>
      </c>
      <c r="AL70" s="1">
        <v>0</v>
      </c>
      <c r="AM70" s="1">
        <v>0</v>
      </c>
      <c r="AN70" s="1">
        <v>0</v>
      </c>
      <c r="AO70" s="1">
        <v>0</v>
      </c>
      <c r="AP70" s="1">
        <v>0</v>
      </c>
      <c r="AQ70" s="1">
        <v>0</v>
      </c>
      <c r="AR70" s="1">
        <v>0</v>
      </c>
      <c r="AS70" s="1">
        <v>0</v>
      </c>
      <c r="AT70" s="1">
        <v>0</v>
      </c>
      <c r="AU70" s="1">
        <v>0</v>
      </c>
      <c r="AV70" s="63">
        <v>0</v>
      </c>
      <c r="AW70" s="63">
        <v>0</v>
      </c>
      <c r="AX70" s="63">
        <v>0</v>
      </c>
      <c r="AY70" s="63">
        <v>0</v>
      </c>
      <c r="AZ70" s="63">
        <v>0</v>
      </c>
      <c r="BA70" s="64">
        <v>0</v>
      </c>
    </row>
    <row r="71" spans="1:53" x14ac:dyDescent="0.35">
      <c r="B71" s="99"/>
      <c r="C71" s="100"/>
      <c r="D71" s="100"/>
      <c r="E71" s="100"/>
      <c r="F71" s="100"/>
      <c r="G71" s="100"/>
      <c r="H71" s="100"/>
      <c r="I71" s="100"/>
      <c r="J71" s="100"/>
      <c r="K71" s="100"/>
      <c r="L71" s="100"/>
      <c r="M71" s="101"/>
      <c r="AF71" s="23">
        <v>17</v>
      </c>
      <c r="AG71" s="1">
        <v>1</v>
      </c>
      <c r="AH71" s="1">
        <v>1</v>
      </c>
      <c r="AI71" s="1">
        <v>0</v>
      </c>
      <c r="AJ71" s="1">
        <v>0</v>
      </c>
      <c r="AK71" s="1">
        <v>0</v>
      </c>
      <c r="AL71" s="1">
        <v>0</v>
      </c>
      <c r="AM71" s="1">
        <v>0</v>
      </c>
      <c r="AN71" s="1">
        <v>0</v>
      </c>
      <c r="AO71" s="1">
        <v>0</v>
      </c>
      <c r="AP71" s="1">
        <v>0</v>
      </c>
      <c r="AQ71" s="1">
        <v>0</v>
      </c>
      <c r="AR71" s="1">
        <v>0</v>
      </c>
      <c r="AS71" s="1">
        <v>0</v>
      </c>
      <c r="AT71" s="1">
        <v>0</v>
      </c>
      <c r="AU71" s="1">
        <v>0</v>
      </c>
      <c r="AV71" s="1">
        <v>0</v>
      </c>
      <c r="AW71" s="63">
        <v>0</v>
      </c>
      <c r="AX71" s="63">
        <v>0</v>
      </c>
      <c r="AY71" s="63">
        <v>0</v>
      </c>
      <c r="AZ71" s="63">
        <v>0</v>
      </c>
      <c r="BA71" s="64">
        <v>0</v>
      </c>
    </row>
    <row r="72" spans="1:53" ht="15.5" customHeight="1" x14ac:dyDescent="0.35">
      <c r="B72" s="99" t="s">
        <v>94</v>
      </c>
      <c r="C72" s="100"/>
      <c r="D72" s="100"/>
      <c r="E72" s="100"/>
      <c r="F72" s="100"/>
      <c r="G72" s="100"/>
      <c r="H72" s="100"/>
      <c r="I72" s="100"/>
      <c r="J72" s="100"/>
      <c r="K72" s="100"/>
      <c r="L72" s="100"/>
      <c r="M72" s="101"/>
      <c r="AF72" s="23">
        <v>18</v>
      </c>
      <c r="AG72" s="1">
        <v>0</v>
      </c>
      <c r="AH72" s="1">
        <v>1</v>
      </c>
      <c r="AI72" s="1">
        <v>0</v>
      </c>
      <c r="AJ72" s="1">
        <v>0</v>
      </c>
      <c r="AK72" s="1">
        <v>1</v>
      </c>
      <c r="AL72" s="1">
        <v>0</v>
      </c>
      <c r="AM72" s="1">
        <v>0</v>
      </c>
      <c r="AN72" s="1">
        <v>0</v>
      </c>
      <c r="AO72" s="1">
        <v>0</v>
      </c>
      <c r="AP72" s="1">
        <v>0</v>
      </c>
      <c r="AQ72" s="1">
        <v>0</v>
      </c>
      <c r="AR72" s="1">
        <v>0</v>
      </c>
      <c r="AS72" s="1">
        <v>0</v>
      </c>
      <c r="AT72" s="1">
        <v>0</v>
      </c>
      <c r="AU72" s="1">
        <v>0</v>
      </c>
      <c r="AV72" s="1">
        <v>0</v>
      </c>
      <c r="AW72" s="1">
        <v>0</v>
      </c>
      <c r="AX72" s="63">
        <v>0</v>
      </c>
      <c r="AY72" s="63">
        <v>0</v>
      </c>
      <c r="AZ72" s="63">
        <v>0</v>
      </c>
      <c r="BA72" s="64">
        <v>0</v>
      </c>
    </row>
    <row r="73" spans="1:53" x14ac:dyDescent="0.35">
      <c r="B73" s="99" t="s">
        <v>95</v>
      </c>
      <c r="C73" s="100"/>
      <c r="D73" s="100"/>
      <c r="E73" s="100"/>
      <c r="F73" s="100"/>
      <c r="G73" s="100"/>
      <c r="H73" s="100"/>
      <c r="I73" s="100"/>
      <c r="J73" s="100"/>
      <c r="K73" s="100"/>
      <c r="L73" s="100"/>
      <c r="M73" s="101"/>
      <c r="AF73" s="23">
        <v>19</v>
      </c>
      <c r="AG73" s="1">
        <v>0</v>
      </c>
      <c r="AH73" s="1">
        <v>0</v>
      </c>
      <c r="AI73" s="1">
        <v>1</v>
      </c>
      <c r="AJ73" s="1">
        <v>0</v>
      </c>
      <c r="AK73" s="1">
        <v>0</v>
      </c>
      <c r="AL73" s="1">
        <v>0</v>
      </c>
      <c r="AM73" s="1">
        <v>0</v>
      </c>
      <c r="AN73" s="1">
        <v>0</v>
      </c>
      <c r="AO73" s="1">
        <v>0</v>
      </c>
      <c r="AP73" s="1">
        <v>0</v>
      </c>
      <c r="AQ73" s="1">
        <v>0</v>
      </c>
      <c r="AR73" s="1">
        <v>0</v>
      </c>
      <c r="AS73" s="1">
        <v>0</v>
      </c>
      <c r="AT73" s="1">
        <v>0</v>
      </c>
      <c r="AU73" s="1">
        <v>0</v>
      </c>
      <c r="AV73" s="1">
        <v>1</v>
      </c>
      <c r="AW73" s="1">
        <v>0</v>
      </c>
      <c r="AX73" s="1">
        <v>0</v>
      </c>
      <c r="AY73" s="63">
        <v>0</v>
      </c>
      <c r="AZ73" s="63">
        <v>0</v>
      </c>
      <c r="BA73" s="64">
        <v>0</v>
      </c>
    </row>
    <row r="74" spans="1:53" ht="15.5" customHeight="1" x14ac:dyDescent="0.35">
      <c r="B74" s="99" t="s">
        <v>96</v>
      </c>
      <c r="C74" s="100"/>
      <c r="D74" s="100"/>
      <c r="E74" s="100"/>
      <c r="F74" s="100"/>
      <c r="G74" s="100"/>
      <c r="H74" s="100"/>
      <c r="I74" s="100"/>
      <c r="J74" s="100"/>
      <c r="K74" s="100"/>
      <c r="L74" s="100"/>
      <c r="M74" s="101"/>
      <c r="AF74" s="23">
        <v>20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63">
        <v>0</v>
      </c>
      <c r="BA74" s="64">
        <v>0</v>
      </c>
    </row>
    <row r="75" spans="1:53" ht="15" thickBot="1" x14ac:dyDescent="0.4">
      <c r="B75" s="99" t="s">
        <v>51</v>
      </c>
      <c r="C75" s="100"/>
      <c r="D75" s="100"/>
      <c r="E75" s="100"/>
      <c r="F75" s="100"/>
      <c r="G75" s="100"/>
      <c r="H75" s="100"/>
      <c r="I75" s="100"/>
      <c r="J75" s="100"/>
      <c r="K75" s="100"/>
      <c r="L75" s="100"/>
      <c r="M75" s="101"/>
      <c r="AF75" s="24">
        <v>21</v>
      </c>
      <c r="AG75" s="81">
        <v>0</v>
      </c>
      <c r="AH75" s="81">
        <v>0</v>
      </c>
      <c r="AI75" s="81">
        <v>0</v>
      </c>
      <c r="AJ75" s="81">
        <v>0</v>
      </c>
      <c r="AK75" s="81">
        <v>0</v>
      </c>
      <c r="AL75" s="81">
        <v>0</v>
      </c>
      <c r="AM75" s="81">
        <v>0</v>
      </c>
      <c r="AN75" s="81">
        <v>0</v>
      </c>
      <c r="AO75" s="81">
        <v>0</v>
      </c>
      <c r="AP75" s="81">
        <v>0</v>
      </c>
      <c r="AQ75" s="81">
        <v>0</v>
      </c>
      <c r="AR75" s="81">
        <v>0</v>
      </c>
      <c r="AS75" s="81">
        <v>0</v>
      </c>
      <c r="AT75" s="81">
        <v>0</v>
      </c>
      <c r="AU75" s="81">
        <v>0</v>
      </c>
      <c r="AV75" s="81">
        <v>0</v>
      </c>
      <c r="AW75" s="81">
        <v>0</v>
      </c>
      <c r="AX75" s="81">
        <v>0</v>
      </c>
      <c r="AY75" s="81">
        <v>0</v>
      </c>
      <c r="AZ75" s="81">
        <v>0</v>
      </c>
      <c r="BA75" s="82">
        <v>0</v>
      </c>
    </row>
    <row r="76" spans="1:53" ht="19" thickBot="1" x14ac:dyDescent="0.4">
      <c r="B76" s="102" t="s">
        <v>97</v>
      </c>
      <c r="C76" s="103"/>
      <c r="D76" s="103"/>
      <c r="E76" s="103"/>
      <c r="F76" s="103"/>
      <c r="G76" s="103"/>
      <c r="H76" s="103"/>
      <c r="I76" s="103"/>
      <c r="J76" s="103"/>
      <c r="K76" s="103"/>
      <c r="L76" s="103"/>
      <c r="M76" s="104"/>
      <c r="X76" s="225" t="s">
        <v>19</v>
      </c>
      <c r="Y76" s="226"/>
      <c r="Z76" s="226"/>
      <c r="AA76" s="226"/>
      <c r="AB76" s="227"/>
      <c r="AF76" s="132" t="s">
        <v>20</v>
      </c>
      <c r="AG76" s="14">
        <f>SUM(AG56:AG75)</f>
        <v>2</v>
      </c>
      <c r="AH76" s="15">
        <f>SUM(AH57:AH75)+AG56</f>
        <v>2</v>
      </c>
      <c r="AI76" s="15">
        <f>SUM(AI58:AI75)+SUM(AG57:AH57)</f>
        <v>2</v>
      </c>
      <c r="AJ76" s="15">
        <f>SUM(AJ59:AJ75)+SUM(AG58:AI58)</f>
        <v>2</v>
      </c>
      <c r="AK76" s="15">
        <f>SUM(AK60:AK75,AG59:AJ59)</f>
        <v>2</v>
      </c>
      <c r="AL76" s="15">
        <f>SUM(AL61:AL75)+SUM(AG60:AK60)</f>
        <v>2</v>
      </c>
      <c r="AM76" s="15">
        <f>SUM(AM62:AM75)+SUM(AG61:AL61)</f>
        <v>2</v>
      </c>
      <c r="AN76" s="15">
        <f>SUM(AN63:AN75,AG62:AM62)</f>
        <v>2</v>
      </c>
      <c r="AO76" s="15">
        <f>SUM(AO64:AO75,AG63:AN63)</f>
        <v>2</v>
      </c>
      <c r="AP76" s="15">
        <f>SUM(AP65:AP75,AG64:AO64)</f>
        <v>2</v>
      </c>
      <c r="AQ76" s="15">
        <f>SUM(AQ66:AQ75,AG65:AP65)</f>
        <v>0</v>
      </c>
      <c r="AR76" s="15">
        <f>SUM(AR67:AR75,AG66:AQ66)</f>
        <v>0</v>
      </c>
      <c r="AS76" s="15">
        <f>SUM(AS68:AS75,AG67:AR67)</f>
        <v>2</v>
      </c>
      <c r="AT76" s="15">
        <f>SUM(AT69:AT75,AG68:AS68)</f>
        <v>2</v>
      </c>
      <c r="AU76" s="15">
        <f>SUM(AU70:AU75,AG69:AT69)</f>
        <v>0</v>
      </c>
      <c r="AV76" s="15">
        <f>SUM(AV71:AV75,AG70:AU70)</f>
        <v>2</v>
      </c>
      <c r="AW76" s="15">
        <f>SUM(AW72:AW75,AG71:AV71)</f>
        <v>2</v>
      </c>
      <c r="AX76" s="15">
        <f>SUM(AX73:AX75,AG72:AW72)</f>
        <v>2</v>
      </c>
      <c r="AY76" s="15">
        <f>SUM(AY74:AY75,AG73:AX73)</f>
        <v>2</v>
      </c>
      <c r="AZ76" s="15">
        <f>SUM(AZ75,AG74:AY74)</f>
        <v>0</v>
      </c>
      <c r="BA76" s="17">
        <f>SUM(AG75:AZ75)</f>
        <v>0</v>
      </c>
    </row>
    <row r="77" spans="1:53" ht="15" thickBot="1" x14ac:dyDescent="0.4">
      <c r="A77" s="6"/>
      <c r="B77" s="164"/>
      <c r="C77" s="164"/>
      <c r="D77" s="164"/>
      <c r="E77" s="164"/>
      <c r="F77" s="164"/>
      <c r="G77" s="164"/>
      <c r="H77" s="164"/>
      <c r="I77" s="164"/>
      <c r="J77" s="164"/>
      <c r="K77" s="164"/>
      <c r="L77" s="164"/>
      <c r="M77" s="164"/>
      <c r="N77" s="6"/>
      <c r="X77" s="213" t="s">
        <v>15</v>
      </c>
      <c r="Y77" s="215" t="s">
        <v>65</v>
      </c>
      <c r="Z77" s="216"/>
      <c r="AA77" s="216"/>
      <c r="AB77" s="217"/>
      <c r="AF77" s="132" t="s">
        <v>21</v>
      </c>
      <c r="AG77" s="131">
        <v>2</v>
      </c>
      <c r="AH77" s="129">
        <v>2</v>
      </c>
      <c r="AI77" s="129">
        <v>2</v>
      </c>
      <c r="AJ77" s="129">
        <v>2</v>
      </c>
      <c r="AK77" s="129">
        <v>2</v>
      </c>
      <c r="AL77" s="129">
        <v>2</v>
      </c>
      <c r="AM77" s="129">
        <v>2</v>
      </c>
      <c r="AN77" s="129">
        <v>2</v>
      </c>
      <c r="AO77" s="129">
        <v>2</v>
      </c>
      <c r="AP77" s="129">
        <v>2</v>
      </c>
      <c r="AQ77" s="129">
        <f>2*AQ53</f>
        <v>0</v>
      </c>
      <c r="AR77" s="129">
        <f t="shared" ref="AR77:BA77" si="42">2*AR53</f>
        <v>0</v>
      </c>
      <c r="AS77" s="129">
        <f t="shared" si="42"/>
        <v>2</v>
      </c>
      <c r="AT77" s="129">
        <f t="shared" si="42"/>
        <v>2</v>
      </c>
      <c r="AU77" s="129">
        <f t="shared" si="42"/>
        <v>0</v>
      </c>
      <c r="AV77" s="129">
        <f t="shared" si="42"/>
        <v>2</v>
      </c>
      <c r="AW77" s="129">
        <f t="shared" si="42"/>
        <v>2</v>
      </c>
      <c r="AX77" s="129">
        <f t="shared" si="42"/>
        <v>2</v>
      </c>
      <c r="AY77" s="129">
        <f t="shared" si="42"/>
        <v>2</v>
      </c>
      <c r="AZ77" s="129">
        <f t="shared" si="42"/>
        <v>0</v>
      </c>
      <c r="BA77" s="130">
        <f t="shared" si="42"/>
        <v>0</v>
      </c>
    </row>
    <row r="78" spans="1:53" ht="15" thickBot="1" x14ac:dyDescent="0.4">
      <c r="A78" s="6"/>
      <c r="B78" s="164"/>
      <c r="C78" s="164"/>
      <c r="D78" s="164"/>
      <c r="E78" s="164"/>
      <c r="F78" s="164"/>
      <c r="G78" s="164"/>
      <c r="H78" s="164"/>
      <c r="I78" s="164"/>
      <c r="J78" s="164"/>
      <c r="K78" s="164"/>
      <c r="L78" s="164"/>
      <c r="M78" s="164"/>
      <c r="N78" s="6"/>
      <c r="X78" s="214"/>
      <c r="Y78" s="218"/>
      <c r="Z78" s="219"/>
      <c r="AA78" s="219"/>
      <c r="AB78" s="220"/>
    </row>
    <row r="79" spans="1:53" ht="15" thickBot="1" x14ac:dyDescent="0.4">
      <c r="A79" s="6"/>
      <c r="C79" s="164"/>
      <c r="D79" s="164"/>
      <c r="E79" s="164"/>
      <c r="F79" s="164"/>
      <c r="G79" s="164"/>
      <c r="H79" s="164"/>
      <c r="I79" s="164"/>
      <c r="J79" s="164"/>
      <c r="K79" s="164"/>
      <c r="L79" s="164"/>
      <c r="M79" s="164"/>
      <c r="N79" s="6"/>
      <c r="X79" s="213" t="s">
        <v>16</v>
      </c>
      <c r="Y79" s="215" t="s">
        <v>66</v>
      </c>
      <c r="Z79" s="216"/>
      <c r="AA79" s="216"/>
      <c r="AB79" s="217"/>
      <c r="AF79" s="210" t="s">
        <v>29</v>
      </c>
      <c r="AG79" s="211"/>
      <c r="AH79" s="211"/>
      <c r="AI79" s="211"/>
      <c r="AJ79" s="211"/>
      <c r="AK79" s="211"/>
      <c r="AL79" s="211"/>
      <c r="AM79" s="211"/>
      <c r="AN79" s="211"/>
      <c r="AO79" s="211"/>
      <c r="AP79" s="212"/>
      <c r="AQ79" s="14">
        <f t="shared" ref="AQ79:BA79" si="43">AQ53+AQ27</f>
        <v>1</v>
      </c>
      <c r="AR79" s="15">
        <f t="shared" si="43"/>
        <v>1</v>
      </c>
      <c r="AS79" s="15">
        <f t="shared" si="43"/>
        <v>1</v>
      </c>
      <c r="AT79" s="15">
        <f t="shared" si="43"/>
        <v>1</v>
      </c>
      <c r="AU79" s="15">
        <f t="shared" si="43"/>
        <v>1</v>
      </c>
      <c r="AV79" s="15">
        <f t="shared" si="43"/>
        <v>1</v>
      </c>
      <c r="AW79" s="15">
        <f t="shared" si="43"/>
        <v>1</v>
      </c>
      <c r="AX79" s="15">
        <f t="shared" si="43"/>
        <v>1</v>
      </c>
      <c r="AY79" s="15">
        <f t="shared" si="43"/>
        <v>1</v>
      </c>
      <c r="AZ79" s="15">
        <f t="shared" si="43"/>
        <v>1</v>
      </c>
      <c r="BA79" s="17">
        <f t="shared" si="43"/>
        <v>1</v>
      </c>
    </row>
    <row r="80" spans="1:53" ht="15" thickBot="1" x14ac:dyDescent="0.4">
      <c r="A80" s="6"/>
      <c r="B80" s="164"/>
      <c r="C80" s="164"/>
      <c r="D80" s="164"/>
      <c r="E80" s="164"/>
      <c r="F80" s="164"/>
      <c r="G80" s="164"/>
      <c r="I80" s="164"/>
      <c r="J80" s="164"/>
      <c r="K80" s="164"/>
      <c r="L80" s="164"/>
      <c r="M80" s="164"/>
      <c r="N80" s="6"/>
      <c r="X80" s="214"/>
      <c r="Y80" s="218"/>
      <c r="Z80" s="219"/>
      <c r="AA80" s="219"/>
      <c r="AB80" s="220"/>
      <c r="AF80" s="221" t="s">
        <v>80</v>
      </c>
      <c r="AG80" s="222"/>
      <c r="AH80" s="222"/>
      <c r="AI80" s="222"/>
      <c r="AJ80" s="222"/>
      <c r="AK80" s="222"/>
      <c r="AL80" s="222"/>
      <c r="AM80" s="222"/>
      <c r="AN80" s="222"/>
      <c r="AO80" s="222"/>
      <c r="AP80" s="223"/>
      <c r="AQ80" s="131">
        <v>1</v>
      </c>
      <c r="AR80" s="129">
        <v>1</v>
      </c>
      <c r="AS80" s="129">
        <v>1</v>
      </c>
      <c r="AT80" s="129">
        <v>1</v>
      </c>
      <c r="AU80" s="129">
        <v>1</v>
      </c>
      <c r="AV80" s="129">
        <v>1</v>
      </c>
      <c r="AW80" s="129">
        <v>1</v>
      </c>
      <c r="AX80" s="129">
        <v>1</v>
      </c>
      <c r="AY80" s="129">
        <v>1</v>
      </c>
      <c r="AZ80" s="129">
        <v>1</v>
      </c>
      <c r="BA80" s="130">
        <v>1</v>
      </c>
    </row>
    <row r="81" spans="1:24" x14ac:dyDescent="0.35">
      <c r="A81" s="6"/>
      <c r="B81" s="164"/>
      <c r="C81" s="164"/>
      <c r="D81" s="164"/>
      <c r="E81" s="164"/>
      <c r="F81" s="164"/>
      <c r="G81" s="164"/>
      <c r="H81" s="164"/>
      <c r="I81" s="164"/>
      <c r="J81" s="164"/>
      <c r="K81" s="164"/>
      <c r="L81" s="164"/>
      <c r="M81" s="164"/>
      <c r="N81" s="6"/>
    </row>
    <row r="82" spans="1:24" x14ac:dyDescent="0.35">
      <c r="A82" s="6"/>
      <c r="B82" s="164"/>
      <c r="C82" s="164"/>
      <c r="D82" s="164"/>
      <c r="E82" s="164"/>
      <c r="F82" s="164"/>
      <c r="G82" s="164"/>
      <c r="H82" s="164"/>
      <c r="I82" s="164"/>
      <c r="J82" s="164"/>
      <c r="K82" s="164"/>
      <c r="L82" s="164"/>
      <c r="M82" s="164"/>
      <c r="N82" s="6"/>
    </row>
    <row r="83" spans="1:24" x14ac:dyDescent="0.35">
      <c r="A83" s="6"/>
      <c r="B83" s="6"/>
      <c r="C83" s="6"/>
      <c r="D83" s="6"/>
      <c r="E83" s="6"/>
      <c r="F83" s="6"/>
      <c r="G83" s="6"/>
      <c r="H83" s="6"/>
      <c r="I83" s="6"/>
      <c r="J83" s="6"/>
      <c r="K83" s="6"/>
      <c r="L83" s="6"/>
      <c r="M83" s="6"/>
      <c r="N83" s="6"/>
      <c r="X83" s="166" t="s">
        <v>103</v>
      </c>
    </row>
    <row r="84" spans="1:24" x14ac:dyDescent="0.35">
      <c r="A84" s="6"/>
      <c r="B84" s="6"/>
      <c r="C84" s="6"/>
      <c r="D84" s="6"/>
      <c r="E84" s="6"/>
      <c r="F84" s="6"/>
      <c r="G84" s="6"/>
      <c r="H84" s="6"/>
      <c r="I84" s="6"/>
      <c r="J84" s="6"/>
      <c r="K84" s="6"/>
      <c r="L84" s="6"/>
      <c r="M84" s="6"/>
      <c r="N84" s="6"/>
    </row>
  </sheetData>
  <mergeCells count="30">
    <mergeCell ref="BG27:CB27"/>
    <mergeCell ref="X58:AC58"/>
    <mergeCell ref="AB60:AB63"/>
    <mergeCell ref="X76:AB76"/>
    <mergeCell ref="X77:X78"/>
    <mergeCell ref="Y77:AB78"/>
    <mergeCell ref="AB64:AB66"/>
    <mergeCell ref="AB67:AB69"/>
    <mergeCell ref="AC60:AC63"/>
    <mergeCell ref="AC64:AC66"/>
    <mergeCell ref="AC67:AC69"/>
    <mergeCell ref="V14:AC15"/>
    <mergeCell ref="BE57:BF58"/>
    <mergeCell ref="BE59:BF59"/>
    <mergeCell ref="BE60:BF60"/>
    <mergeCell ref="AF79:AP79"/>
    <mergeCell ref="X79:X80"/>
    <mergeCell ref="Y79:AB80"/>
    <mergeCell ref="AF80:AP80"/>
    <mergeCell ref="E27:E28"/>
    <mergeCell ref="O60:P60"/>
    <mergeCell ref="H27:AC27"/>
    <mergeCell ref="B27:B28"/>
    <mergeCell ref="C27:D27"/>
    <mergeCell ref="H60:J60"/>
    <mergeCell ref="H63:J63"/>
    <mergeCell ref="H62:J62"/>
    <mergeCell ref="H59:J59"/>
    <mergeCell ref="O58:S58"/>
    <mergeCell ref="O59:P59"/>
  </mergeCells>
  <phoneticPr fontId="5"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31362-195E-4561-8B74-0512B268038A}">
  <dimension ref="N1:AI81"/>
  <sheetViews>
    <sheetView topLeftCell="B53" zoomScale="70" zoomScaleNormal="70" workbookViewId="0">
      <selection activeCell="Q60" sqref="Q60"/>
    </sheetView>
  </sheetViews>
  <sheetFormatPr defaultRowHeight="14.5" x14ac:dyDescent="0.35"/>
  <cols>
    <col min="17" max="17" width="10" customWidth="1"/>
    <col min="18" max="18" width="12.453125" customWidth="1"/>
    <col min="19" max="19" width="21.1796875" customWidth="1"/>
    <col min="20" max="20" width="17.36328125" bestFit="1" customWidth="1"/>
    <col min="35" max="35" width="12.90625" bestFit="1" customWidth="1"/>
  </cols>
  <sheetData>
    <row r="1" spans="14:35" ht="15" thickBot="1" x14ac:dyDescent="0.4"/>
    <row r="2" spans="14:35" ht="15" thickBot="1" x14ac:dyDescent="0.4">
      <c r="P2" s="237" t="s">
        <v>101</v>
      </c>
      <c r="Q2" s="238"/>
    </row>
    <row r="3" spans="14:35" ht="15" thickBot="1" x14ac:dyDescent="0.4">
      <c r="Y3" s="237" t="s">
        <v>105</v>
      </c>
      <c r="Z3" s="238"/>
      <c r="AH3" s="3"/>
    </row>
    <row r="4" spans="14:35" ht="19" thickBot="1" x14ac:dyDescent="0.4">
      <c r="N4" s="225" t="s">
        <v>19</v>
      </c>
      <c r="O4" s="226"/>
      <c r="P4" s="226"/>
      <c r="Q4" s="226"/>
      <c r="R4" s="227"/>
      <c r="S4" s="168" t="s">
        <v>112</v>
      </c>
      <c r="T4" s="168" t="s">
        <v>83</v>
      </c>
      <c r="AH4" s="2" t="s">
        <v>120</v>
      </c>
      <c r="AI4" s="172" t="s">
        <v>121</v>
      </c>
    </row>
    <row r="5" spans="14:35" x14ac:dyDescent="0.35">
      <c r="N5" s="213" t="s">
        <v>15</v>
      </c>
      <c r="O5" s="215" t="s">
        <v>99</v>
      </c>
      <c r="P5" s="216"/>
      <c r="Q5" s="216"/>
      <c r="R5" s="217"/>
      <c r="S5" s="213" t="s">
        <v>116</v>
      </c>
      <c r="T5" s="234">
        <v>68</v>
      </c>
      <c r="AH5" s="172">
        <v>11</v>
      </c>
      <c r="AI5" s="2">
        <v>4</v>
      </c>
    </row>
    <row r="6" spans="14:35" ht="15" thickBot="1" x14ac:dyDescent="0.4">
      <c r="N6" s="214"/>
      <c r="O6" s="218"/>
      <c r="P6" s="219"/>
      <c r="Q6" s="219"/>
      <c r="R6" s="220"/>
      <c r="S6" s="236"/>
      <c r="T6" s="235"/>
      <c r="AH6" s="172">
        <v>12</v>
      </c>
      <c r="AI6" s="2">
        <v>7</v>
      </c>
    </row>
    <row r="7" spans="14:35" x14ac:dyDescent="0.35">
      <c r="N7" s="213" t="s">
        <v>16</v>
      </c>
      <c r="O7" s="215" t="s">
        <v>100</v>
      </c>
      <c r="P7" s="216"/>
      <c r="Q7" s="216"/>
      <c r="R7" s="217"/>
      <c r="S7" s="236"/>
      <c r="T7" s="213">
        <v>79</v>
      </c>
      <c r="AH7" s="172">
        <v>13</v>
      </c>
      <c r="AI7" s="2">
        <v>3</v>
      </c>
    </row>
    <row r="8" spans="14:35" ht="15" thickBot="1" x14ac:dyDescent="0.4">
      <c r="N8" s="214"/>
      <c r="O8" s="218"/>
      <c r="P8" s="219"/>
      <c r="Q8" s="219"/>
      <c r="R8" s="220"/>
      <c r="S8" s="214"/>
      <c r="T8" s="214"/>
      <c r="AH8" s="172">
        <v>14</v>
      </c>
      <c r="AI8" s="2">
        <v>4</v>
      </c>
    </row>
    <row r="9" spans="14:35" x14ac:dyDescent="0.35">
      <c r="AH9" s="172">
        <v>15</v>
      </c>
      <c r="AI9" s="2">
        <v>5</v>
      </c>
    </row>
    <row r="10" spans="14:35" x14ac:dyDescent="0.35">
      <c r="AH10" s="172">
        <v>16</v>
      </c>
      <c r="AI10" s="2">
        <v>6</v>
      </c>
    </row>
    <row r="11" spans="14:35" x14ac:dyDescent="0.35">
      <c r="AH11" s="172">
        <v>17</v>
      </c>
      <c r="AI11" s="2">
        <v>8</v>
      </c>
    </row>
    <row r="12" spans="14:35" ht="15" thickBot="1" x14ac:dyDescent="0.4">
      <c r="AH12" s="172">
        <v>18</v>
      </c>
      <c r="AI12" s="2">
        <v>5</v>
      </c>
    </row>
    <row r="13" spans="14:35" ht="15" thickBot="1" x14ac:dyDescent="0.4">
      <c r="P13" s="237" t="s">
        <v>106</v>
      </c>
      <c r="Q13" s="238"/>
      <c r="AH13" s="172">
        <v>19</v>
      </c>
      <c r="AI13" s="2">
        <v>7</v>
      </c>
    </row>
    <row r="14" spans="14:35" ht="15" thickBot="1" x14ac:dyDescent="0.4">
      <c r="AH14" s="172">
        <v>20</v>
      </c>
      <c r="AI14" s="2">
        <v>6</v>
      </c>
    </row>
    <row r="15" spans="14:35" ht="19" thickBot="1" x14ac:dyDescent="0.4">
      <c r="N15" s="225" t="s">
        <v>19</v>
      </c>
      <c r="O15" s="226"/>
      <c r="P15" s="226"/>
      <c r="Q15" s="226"/>
      <c r="R15" s="227"/>
      <c r="S15" s="168" t="s">
        <v>112</v>
      </c>
      <c r="T15" s="168" t="s">
        <v>83</v>
      </c>
      <c r="AH15" s="172">
        <v>21</v>
      </c>
      <c r="AI15" s="2">
        <v>6</v>
      </c>
    </row>
    <row r="16" spans="14:35" ht="14.5" customHeight="1" x14ac:dyDescent="0.35">
      <c r="N16" s="213" t="s">
        <v>15</v>
      </c>
      <c r="O16" s="215" t="s">
        <v>99</v>
      </c>
      <c r="P16" s="216"/>
      <c r="Q16" s="216"/>
      <c r="R16" s="217"/>
      <c r="S16" s="213" t="s">
        <v>117</v>
      </c>
      <c r="T16" s="240">
        <f>43+AI12+AI8+AI9+AI6+AI5</f>
        <v>68</v>
      </c>
    </row>
    <row r="17" spans="14:20" ht="15" customHeight="1" thickBot="1" x14ac:dyDescent="0.4">
      <c r="N17" s="214"/>
      <c r="O17" s="218"/>
      <c r="P17" s="219"/>
      <c r="Q17" s="219"/>
      <c r="R17" s="220"/>
      <c r="S17" s="236"/>
      <c r="T17" s="235"/>
    </row>
    <row r="18" spans="14:20" ht="14.5" customHeight="1" x14ac:dyDescent="0.35">
      <c r="N18" s="213" t="s">
        <v>16</v>
      </c>
      <c r="O18" s="215" t="s">
        <v>100</v>
      </c>
      <c r="P18" s="216"/>
      <c r="Q18" s="216"/>
      <c r="R18" s="217"/>
      <c r="S18" s="236"/>
      <c r="T18" s="241">
        <f>43+AI11+AI13+AI10+AI7+AI15+AI14</f>
        <v>79</v>
      </c>
    </row>
    <row r="19" spans="14:20" ht="15" customHeight="1" thickBot="1" x14ac:dyDescent="0.4">
      <c r="N19" s="214"/>
      <c r="O19" s="218"/>
      <c r="P19" s="219"/>
      <c r="Q19" s="219"/>
      <c r="R19" s="220"/>
      <c r="S19" s="214"/>
      <c r="T19" s="214"/>
    </row>
    <row r="22" spans="14:20" ht="15" thickBot="1" x14ac:dyDescent="0.4"/>
    <row r="23" spans="14:20" ht="15" thickBot="1" x14ac:dyDescent="0.4">
      <c r="P23" s="237" t="s">
        <v>102</v>
      </c>
      <c r="Q23" s="238"/>
    </row>
    <row r="24" spans="14:20" ht="15" thickBot="1" x14ac:dyDescent="0.4"/>
    <row r="25" spans="14:20" ht="15" thickBot="1" x14ac:dyDescent="0.4">
      <c r="P25" s="242" t="s">
        <v>107</v>
      </c>
      <c r="Q25" s="243"/>
    </row>
    <row r="26" spans="14:20" ht="19" thickBot="1" x14ac:dyDescent="0.4">
      <c r="N26" s="225" t="s">
        <v>19</v>
      </c>
      <c r="O26" s="226"/>
      <c r="P26" s="226"/>
      <c r="Q26" s="226"/>
      <c r="R26" s="227"/>
      <c r="S26" s="168" t="s">
        <v>112</v>
      </c>
      <c r="T26" s="168" t="s">
        <v>83</v>
      </c>
    </row>
    <row r="27" spans="14:20" ht="15.5" customHeight="1" x14ac:dyDescent="0.35">
      <c r="N27" s="213" t="s">
        <v>15</v>
      </c>
      <c r="O27" s="215" t="s">
        <v>65</v>
      </c>
      <c r="P27" s="216"/>
      <c r="Q27" s="216"/>
      <c r="R27" s="217"/>
      <c r="S27" s="213" t="s">
        <v>116</v>
      </c>
      <c r="T27" s="234">
        <v>71</v>
      </c>
    </row>
    <row r="28" spans="14:20" ht="15" customHeight="1" thickBot="1" x14ac:dyDescent="0.4">
      <c r="N28" s="214"/>
      <c r="O28" s="218"/>
      <c r="P28" s="219"/>
      <c r="Q28" s="219"/>
      <c r="R28" s="220"/>
      <c r="S28" s="236"/>
      <c r="T28" s="235"/>
    </row>
    <row r="29" spans="14:20" ht="14.5" customHeight="1" x14ac:dyDescent="0.35">
      <c r="N29" s="213" t="s">
        <v>16</v>
      </c>
      <c r="O29" s="215" t="s">
        <v>66</v>
      </c>
      <c r="P29" s="216"/>
      <c r="Q29" s="216"/>
      <c r="R29" s="217"/>
      <c r="S29" s="236"/>
      <c r="T29" s="213">
        <v>76</v>
      </c>
    </row>
    <row r="30" spans="14:20" ht="14.5" customHeight="1" thickBot="1" x14ac:dyDescent="0.4">
      <c r="N30" s="214"/>
      <c r="O30" s="218"/>
      <c r="P30" s="219"/>
      <c r="Q30" s="219"/>
      <c r="R30" s="220"/>
      <c r="S30" s="214"/>
      <c r="T30" s="214"/>
    </row>
    <row r="31" spans="14:20" ht="15" customHeight="1" x14ac:dyDescent="0.35"/>
    <row r="44" spans="14:20" ht="15" thickBot="1" x14ac:dyDescent="0.4"/>
    <row r="45" spans="14:20" ht="16" thickBot="1" x14ac:dyDescent="0.4">
      <c r="O45" s="246" t="s">
        <v>118</v>
      </c>
      <c r="P45" s="247"/>
      <c r="Q45" s="247"/>
      <c r="R45" s="248"/>
    </row>
    <row r="46" spans="14:20" ht="15" thickBot="1" x14ac:dyDescent="0.4">
      <c r="P46" s="244" t="s">
        <v>110</v>
      </c>
      <c r="Q46" s="245"/>
    </row>
    <row r="47" spans="14:20" ht="19" thickBot="1" x14ac:dyDescent="0.4">
      <c r="N47" s="225" t="s">
        <v>19</v>
      </c>
      <c r="O47" s="226"/>
      <c r="P47" s="226"/>
      <c r="Q47" s="226"/>
      <c r="R47" s="227"/>
      <c r="S47" s="168" t="s">
        <v>112</v>
      </c>
      <c r="T47" s="168" t="s">
        <v>83</v>
      </c>
    </row>
    <row r="48" spans="14:20" ht="14.5" customHeight="1" x14ac:dyDescent="0.35">
      <c r="N48" s="213" t="s">
        <v>15</v>
      </c>
      <c r="O48" s="215" t="s">
        <v>108</v>
      </c>
      <c r="P48" s="216"/>
      <c r="Q48" s="216"/>
      <c r="R48" s="217"/>
      <c r="S48" s="213" t="s">
        <v>117</v>
      </c>
      <c r="T48" s="234">
        <v>67</v>
      </c>
    </row>
    <row r="49" spans="14:20" ht="15" customHeight="1" thickBot="1" x14ac:dyDescent="0.4">
      <c r="N49" s="214"/>
      <c r="O49" s="218"/>
      <c r="P49" s="219"/>
      <c r="Q49" s="219"/>
      <c r="R49" s="220"/>
      <c r="S49" s="236"/>
      <c r="T49" s="235"/>
    </row>
    <row r="50" spans="14:20" ht="14.5" customHeight="1" x14ac:dyDescent="0.35">
      <c r="N50" s="213" t="s">
        <v>16</v>
      </c>
      <c r="O50" s="215" t="s">
        <v>109</v>
      </c>
      <c r="P50" s="216"/>
      <c r="Q50" s="216"/>
      <c r="R50" s="217"/>
      <c r="S50" s="236"/>
      <c r="T50" s="213">
        <v>80</v>
      </c>
    </row>
    <row r="51" spans="14:20" ht="15" customHeight="1" thickBot="1" x14ac:dyDescent="0.4">
      <c r="N51" s="214"/>
      <c r="O51" s="218"/>
      <c r="P51" s="219"/>
      <c r="Q51" s="219"/>
      <c r="R51" s="220"/>
      <c r="S51" s="214"/>
      <c r="T51" s="214"/>
    </row>
    <row r="68" spans="14:20" ht="15" thickBot="1" x14ac:dyDescent="0.4"/>
    <row r="69" spans="14:20" ht="15" thickBot="1" x14ac:dyDescent="0.4">
      <c r="P69" s="249" t="s">
        <v>122</v>
      </c>
      <c r="Q69" s="250"/>
    </row>
    <row r="70" spans="14:20" ht="15" thickBot="1" x14ac:dyDescent="0.4">
      <c r="P70" s="237" t="s">
        <v>111</v>
      </c>
      <c r="Q70" s="238"/>
    </row>
    <row r="71" spans="14:20" ht="19" thickBot="1" x14ac:dyDescent="0.4">
      <c r="N71" s="225" t="s">
        <v>19</v>
      </c>
      <c r="O71" s="226"/>
      <c r="P71" s="226"/>
      <c r="Q71" s="226"/>
      <c r="R71" s="227"/>
      <c r="S71" s="168" t="s">
        <v>112</v>
      </c>
      <c r="T71" s="168" t="s">
        <v>83</v>
      </c>
    </row>
    <row r="72" spans="14:20" x14ac:dyDescent="0.35">
      <c r="N72" s="213" t="s">
        <v>15</v>
      </c>
      <c r="O72" s="215" t="s">
        <v>113</v>
      </c>
      <c r="P72" s="216"/>
      <c r="Q72" s="216"/>
      <c r="R72" s="217"/>
      <c r="S72" s="213">
        <f>32+20+36+41+63+22+28+73+41+28+30+41+28+32+41+32</f>
        <v>588</v>
      </c>
      <c r="T72" s="234">
        <f>43+7+6+4+6+8+5</f>
        <v>79</v>
      </c>
    </row>
    <row r="73" spans="14:20" ht="15" thickBot="1" x14ac:dyDescent="0.4">
      <c r="N73" s="214"/>
      <c r="O73" s="218"/>
      <c r="P73" s="219"/>
      <c r="Q73" s="219"/>
      <c r="R73" s="220"/>
      <c r="S73" s="214"/>
      <c r="T73" s="235"/>
    </row>
    <row r="74" spans="14:20" x14ac:dyDescent="0.35">
      <c r="N74" s="213" t="s">
        <v>16</v>
      </c>
      <c r="O74" s="215" t="s">
        <v>114</v>
      </c>
      <c r="P74" s="216"/>
      <c r="Q74" s="216"/>
      <c r="R74" s="217"/>
      <c r="S74" s="213">
        <f>42+63+32+30+30+51+36+28+41+40+41+28+71+51+41+32</f>
        <v>657</v>
      </c>
      <c r="T74" s="213">
        <f>43+4+6+5+7+3</f>
        <v>68</v>
      </c>
    </row>
    <row r="75" spans="14:20" ht="15" thickBot="1" x14ac:dyDescent="0.4">
      <c r="N75" s="214"/>
      <c r="O75" s="218"/>
      <c r="P75" s="219"/>
      <c r="Q75" s="219"/>
      <c r="R75" s="239"/>
      <c r="S75" s="236"/>
      <c r="T75" s="214"/>
    </row>
    <row r="76" spans="14:20" ht="15" thickBot="1" x14ac:dyDescent="0.4">
      <c r="R76" s="167" t="s">
        <v>119</v>
      </c>
      <c r="S76" s="171">
        <f>SUM(S72:S75)</f>
        <v>1245</v>
      </c>
    </row>
    <row r="78" spans="14:20" ht="15" thickBot="1" x14ac:dyDescent="0.4"/>
    <row r="79" spans="14:20" x14ac:dyDescent="0.35">
      <c r="N79" s="251" t="s">
        <v>52</v>
      </c>
      <c r="O79" s="252"/>
      <c r="P79" s="252"/>
      <c r="Q79" s="252"/>
      <c r="R79" s="252"/>
      <c r="S79" s="252"/>
      <c r="T79" s="253"/>
    </row>
    <row r="80" spans="14:20" x14ac:dyDescent="0.35">
      <c r="N80" s="254" t="s">
        <v>123</v>
      </c>
      <c r="O80" s="255"/>
      <c r="P80" s="255"/>
      <c r="Q80" s="255"/>
      <c r="R80" s="255"/>
      <c r="S80" s="255"/>
      <c r="T80" s="256"/>
    </row>
    <row r="81" spans="14:20" ht="15" thickBot="1" x14ac:dyDescent="0.4">
      <c r="N81" s="257" t="s">
        <v>124</v>
      </c>
      <c r="O81" s="258"/>
      <c r="P81" s="258"/>
      <c r="Q81" s="258"/>
      <c r="R81" s="258"/>
      <c r="S81" s="258"/>
      <c r="T81" s="259"/>
    </row>
  </sheetData>
  <mergeCells count="50">
    <mergeCell ref="P69:Q69"/>
    <mergeCell ref="N50:N51"/>
    <mergeCell ref="O50:R51"/>
    <mergeCell ref="P13:Q13"/>
    <mergeCell ref="N15:R15"/>
    <mergeCell ref="N16:N17"/>
    <mergeCell ref="O16:R17"/>
    <mergeCell ref="N18:N19"/>
    <mergeCell ref="O18:R19"/>
    <mergeCell ref="P25:Q25"/>
    <mergeCell ref="P46:Q46"/>
    <mergeCell ref="O45:R45"/>
    <mergeCell ref="Y3:Z3"/>
    <mergeCell ref="N47:R47"/>
    <mergeCell ref="N48:N49"/>
    <mergeCell ref="O48:R49"/>
    <mergeCell ref="O27:R28"/>
    <mergeCell ref="O7:R8"/>
    <mergeCell ref="T5:T6"/>
    <mergeCell ref="T7:T8"/>
    <mergeCell ref="T16:T17"/>
    <mergeCell ref="T18:T19"/>
    <mergeCell ref="S5:S8"/>
    <mergeCell ref="S16:S19"/>
    <mergeCell ref="P2:Q2"/>
    <mergeCell ref="N29:N30"/>
    <mergeCell ref="O29:R30"/>
    <mergeCell ref="P23:Q23"/>
    <mergeCell ref="N26:R26"/>
    <mergeCell ref="N27:N28"/>
    <mergeCell ref="N4:R4"/>
    <mergeCell ref="N5:N6"/>
    <mergeCell ref="O5:R6"/>
    <mergeCell ref="N7:N8"/>
    <mergeCell ref="P70:Q70"/>
    <mergeCell ref="N71:R71"/>
    <mergeCell ref="N72:N73"/>
    <mergeCell ref="O72:R73"/>
    <mergeCell ref="N74:N75"/>
    <mergeCell ref="O74:R75"/>
    <mergeCell ref="S72:S73"/>
    <mergeCell ref="T72:T73"/>
    <mergeCell ref="S74:S75"/>
    <mergeCell ref="T74:T75"/>
    <mergeCell ref="T27:T28"/>
    <mergeCell ref="T29:T30"/>
    <mergeCell ref="T48:T49"/>
    <mergeCell ref="S27:S30"/>
    <mergeCell ref="S48:S51"/>
    <mergeCell ref="T50:T51"/>
  </mergeCells>
  <phoneticPr fontId="5" type="noConversion"/>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5386E2FCA0ECA448E3F09AD18A0146E" ma:contentTypeVersion="2" ma:contentTypeDescription="Create a new document." ma:contentTypeScope="" ma:versionID="35da7a568423e65a7d6a4b9616cb62bc">
  <xsd:schema xmlns:xsd="http://www.w3.org/2001/XMLSchema" xmlns:xs="http://www.w3.org/2001/XMLSchema" xmlns:p="http://schemas.microsoft.com/office/2006/metadata/properties" xmlns:ns2="7ac6bacf-bdfc-443f-8529-04681df16ea5" targetNamespace="http://schemas.microsoft.com/office/2006/metadata/properties" ma:root="true" ma:fieldsID="34b992b699f782525945e1264bd22229" ns2:_="">
    <xsd:import namespace="7ac6bacf-bdfc-443f-8529-04681df16ea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c6bacf-bdfc-443f-8529-04681df16e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94DCD6C-81A1-48BC-ADA7-D7C1648847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c6bacf-bdfc-443f-8529-04681df16e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DB0BF17-A5F2-47E3-8640-A458C039FEA5}">
  <ds:schemaRefs>
    <ds:schemaRef ds:uri="http://schemas.microsoft.com/sharepoint/v3/contenttype/forms"/>
  </ds:schemaRefs>
</ds:datastoreItem>
</file>

<file path=customXml/itemProps3.xml><?xml version="1.0" encoding="utf-8"?>
<ds:datastoreItem xmlns:ds="http://schemas.openxmlformats.org/officeDocument/2006/customXml" ds:itemID="{63B4CD00-ED46-4388-AD8B-D4B716724E57}">
  <ds:schemaRefs>
    <ds:schemaRef ds:uri="http://schemas.microsoft.com/office/infopath/2007/PartnerControls"/>
    <ds:schemaRef ds:uri="d6c3ee25-0859-4db5-9309-1161f1271141"/>
    <ds:schemaRef ds:uri="http://schemas.microsoft.com/office/2006/documentManagement/types"/>
    <ds:schemaRef ds:uri="http://purl.org/dc/terms/"/>
    <ds:schemaRef ds:uri="http://purl.org/dc/elements/1.1/"/>
    <ds:schemaRef ds:uri="http://www.w3.org/XML/1998/namespace"/>
    <ds:schemaRef ds:uri="http://purl.org/dc/dcmitype/"/>
    <ds:schemaRef ds:uri="http://schemas.openxmlformats.org/package/2006/metadata/core-properties"/>
    <ds:schemaRef ds:uri="1babd7b5-a2a1-43bb-b71b-0b5abb9aca14"/>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Open solver results</vt:lpstr>
      <vt:lpstr>Result comparison</vt:lpstr>
    </vt:vector>
  </TitlesOfParts>
  <Company>UoN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UoN User</dc:creator>
  <cp:lastModifiedBy>Sanskruti Jajoo</cp:lastModifiedBy>
  <dcterms:created xsi:type="dcterms:W3CDTF">2021-12-11T12:58:11Z</dcterms:created>
  <dcterms:modified xsi:type="dcterms:W3CDTF">2022-01-05T13:35:26Z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0x01010015386E2FCA0ECA448E3F09AD18A0146E</vt:lpwstr>
  </property>
</Properties>
</file>