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5253c08284b789/"/>
    </mc:Choice>
  </mc:AlternateContent>
  <xr:revisionPtr revIDLastSave="18" documentId="8_{1FA6FB20-96EE-4CDD-ACC5-38A61DF783E9}" xr6:coauthVersionLast="47" xr6:coauthVersionMax="47" xr10:uidLastSave="{739DBA7C-B4CB-43B2-A436-5A9D399CB1D4}"/>
  <bookViews>
    <workbookView xWindow="28680" yWindow="-120" windowWidth="29040" windowHeight="15720" activeTab="5" xr2:uid="{00000000-000D-0000-FFFF-FFFF00000000}"/>
  </bookViews>
  <sheets>
    <sheet name="Crowdfunding" sheetId="1" r:id="rId1"/>
    <sheet name="Pivot Category" sheetId="2" r:id="rId2"/>
    <sheet name="Pivot Sub-Category" sheetId="3" r:id="rId3"/>
    <sheet name="Pivot Months" sheetId="13" r:id="rId4"/>
    <sheet name="Goal Analysis" sheetId="14" r:id="rId5"/>
    <sheet name="Outcome Summary" sheetId="16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4" l="1"/>
  <c r="E5" i="14"/>
  <c r="E6" i="14"/>
  <c r="E7" i="14"/>
  <c r="E8" i="14"/>
  <c r="E9" i="14"/>
  <c r="E10" i="14"/>
  <c r="G10" i="14" s="1"/>
  <c r="E11" i="14"/>
  <c r="H11" i="14" s="1"/>
  <c r="E12" i="14"/>
  <c r="E13" i="14"/>
  <c r="F13" i="14" s="1"/>
  <c r="E3" i="14"/>
  <c r="F3" i="14" s="1"/>
  <c r="E2" i="14"/>
  <c r="G2" i="14" s="1"/>
  <c r="H23" i="16"/>
  <c r="H22" i="16"/>
  <c r="H21" i="16"/>
  <c r="H20" i="16"/>
  <c r="H19" i="16"/>
  <c r="H18" i="16"/>
  <c r="H15" i="16"/>
  <c r="H14" i="16"/>
  <c r="H13" i="16"/>
  <c r="H12" i="16"/>
  <c r="H11" i="16"/>
  <c r="H10" i="16"/>
  <c r="A2" i="16" a="1"/>
  <c r="A2" i="16" s="1"/>
  <c r="D2" i="16" a="1"/>
  <c r="D2" i="16" s="1"/>
  <c r="D13" i="14"/>
  <c r="C13" i="14"/>
  <c r="B13" i="14"/>
  <c r="D12" i="14"/>
  <c r="C12" i="14"/>
  <c r="B12" i="14"/>
  <c r="D11" i="14"/>
  <c r="C11" i="14"/>
  <c r="B11" i="14"/>
  <c r="D10" i="14"/>
  <c r="C10" i="14"/>
  <c r="B10" i="14"/>
  <c r="D9" i="14"/>
  <c r="C9" i="14"/>
  <c r="B9" i="14"/>
  <c r="F8" i="14"/>
  <c r="D8" i="14"/>
  <c r="C8" i="14"/>
  <c r="B8" i="14"/>
  <c r="D7" i="14"/>
  <c r="C7" i="14"/>
  <c r="B7" i="14"/>
  <c r="D6" i="14"/>
  <c r="C6" i="14"/>
  <c r="B6" i="14"/>
  <c r="D5" i="14"/>
  <c r="C5" i="14"/>
  <c r="B5" i="14"/>
  <c r="D4" i="14"/>
  <c r="C4" i="14"/>
  <c r="B4" i="14"/>
  <c r="D3" i="14"/>
  <c r="C3" i="14"/>
  <c r="B3" i="14"/>
  <c r="H5" i="14"/>
  <c r="F7" i="14"/>
  <c r="B2" i="14"/>
  <c r="F2" i="14" s="1"/>
  <c r="H2" i="14"/>
  <c r="D2" i="14"/>
  <c r="C2" i="14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13" i="14" l="1"/>
  <c r="H13" i="14"/>
  <c r="F12" i="14"/>
  <c r="G12" i="14"/>
  <c r="H12" i="14"/>
  <c r="F11" i="14"/>
  <c r="G11" i="14"/>
  <c r="F10" i="14"/>
  <c r="H10" i="14"/>
  <c r="F9" i="14"/>
  <c r="G9" i="14"/>
  <c r="H9" i="14"/>
  <c r="G8" i="14"/>
  <c r="H8" i="14"/>
  <c r="G7" i="14"/>
  <c r="H7" i="14"/>
  <c r="F6" i="14"/>
  <c r="G6" i="14"/>
  <c r="H6" i="14"/>
  <c r="F5" i="14"/>
  <c r="G5" i="14"/>
  <c r="F4" i="14"/>
  <c r="G4" i="14"/>
  <c r="H4" i="14"/>
  <c r="G3" i="14"/>
  <c r="H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<sst xmlns="http://schemas.openxmlformats.org/spreadsheetml/2006/main" count="8139" uniqueCount="2115">
  <si>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</si>
  <si>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</si>
  <si>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</si>
  <si>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</si>
  <si>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</si>
  <si>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</si>
  <si>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</si>
  <si>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</si>
  <si>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</si>
  <si>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</si>
  <si>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</si>
  <si>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</si>
  <si>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</si>
  <si>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</si>
  <si>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</si>
  <si>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</si>
  <si>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</si>
  <si>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</si>
  <si>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</si>
  <si>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</si>
  <si>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</si>
  <si>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</si>
  <si>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</si>
  <si>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</si>
  <si>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</si>
  <si>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</si>
  <si>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</si>
  <si>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</si>
  <si>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</si>
  <si>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</si>
  <si>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</si>
  <si>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</si>
  <si>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</si>
  <si>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</si>
  <si>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</si>
  <si>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</si>
  <si>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</si>
  <si>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</si>
  <si>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</si>
  <si>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</si>
  <si>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</si>
  <si>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</si>
  <si>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</si>
  <si>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</si>
  <si>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</si>
  <si>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</si>
  <si>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</si>
  <si>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</si>
  <si>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</si>
  <si>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</si>
  <si>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</si>
  <si>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</si>
  <si>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</si>
  <si>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</si>
  <si>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</si>
  <si>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</si>
  <si>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</si>
  <si>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</si>
  <si>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</si>
  <si>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</si>
  <si>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</si>
  <si>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</si>
  <si>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</si>
  <si>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</si>
  <si>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</si>
  <si>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</si>
  <si>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</si>
  <si>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</si>
  <si>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</si>
  <si>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</si>
  <si>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</si>
  <si>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</si>
  <si>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</si>
  <si>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</si>
  <si>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</si>
  <si>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</si>
  <si>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</si>
  <si>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</si>
  <si>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</si>
  <si>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</si>
  <si>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</si>
  <si>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</si>
  <si>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</si>
  <si>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</si>
  <si>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</si>
  <si>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</si>
  <si>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</si>
  <si>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</si>
  <si>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</si>
  <si>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</si>
  <si>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</si>
  <si>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</si>
  <si>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</si>
  <si>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</si>
  <si>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</si>
  <si>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</si>
  <si>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</si>
  <si>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</si>
  <si>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</si>
  <si>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</si>
  <si>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</si>
  <si>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</si>
  <si>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</si>
  <si>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</si>
  <si>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</si>
  <si>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</si>
  <si>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</si>
  <si>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</si>
  <si>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</si>
  <si>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</si>
  <si>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</si>
  <si>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</si>
  <si>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</si>
  <si>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</si>
  <si>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</si>
  <si>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</si>
  <si>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</si>
  <si>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</si>
  <si>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</si>
  <si>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</si>
  <si>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</si>
  <si>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</si>
  <si>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</si>
  <si>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</si>
  <si>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</si>
  <si>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</si>
  <si>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</si>
  <si>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</si>
  <si>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</si>
  <si>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</si>
  <si>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</si>
  <si>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</si>
  <si>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</si>
  <si>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</si>
  <si>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</si>
  <si>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</si>
  <si>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</si>
  <si>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</si>
  <si>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</si>
  <si>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</si>
  <si>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</si>
  <si>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</si>
  <si>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</si>
  <si>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</si>
  <si>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</si>
  <si>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</si>
  <si>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</si>
  <si>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</si>
  <si>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</si>
  <si>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</si>
  <si>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</si>
  <si>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</si>
  <si>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</si>
  <si>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</si>
  <si>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</si>
  <si>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</si>
  <si>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</si>
  <si>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</si>
  <si>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</si>
  <si>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</si>
  <si>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</si>
  <si>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</si>
  <si>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</si>
  <si>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</si>
  <si>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</si>
  <si>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</si>
  <si>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</si>
  <si>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</si>
  <si>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</si>
  <si>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</si>
  <si>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</si>
  <si>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</si>
  <si>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</si>
  <si>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</si>
  <si>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</si>
  <si>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</si>
  <si>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</si>
  <si>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</si>
  <si>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</si>
  <si>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</si>
  <si>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</si>
  <si>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</si>
  <si>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</si>
  <si>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</si>
  <si>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</si>
  <si>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</si>
  <si>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</si>
  <si>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</si>
  <si>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</si>
  <si>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</si>
  <si>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</si>
  <si>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</si>
  <si>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</si>
  <si>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</si>
  <si>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</si>
  <si>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</si>
  <si>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</si>
  <si>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</si>
  <si>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</si>
  <si>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</si>
  <si>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</si>
  <si>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</si>
  <si>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</si>
  <si>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</si>
  <si>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</si>
  <si>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</si>
  <si>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</si>
  <si>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</si>
  <si>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</si>
  <si>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</si>
  <si>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</si>
  <si>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</si>
  <si>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</si>
  <si>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</si>
  <si>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</si>
  <si>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</si>
  <si>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</si>
  <si>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</si>
  <si>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</si>
  <si>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</si>
  <si>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</si>
  <si>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</si>
  <si>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</si>
  <si>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</si>
  <si>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</si>
  <si>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</si>
  <si>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</si>
  <si>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</si>
  <si>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</si>
  <si>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</si>
  <si>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</si>
  <si>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</si>
  <si>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</si>
  <si>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</si>
  <si>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</si>
  <si>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</si>
  <si>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</si>
  <si>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</si>
  <si>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</si>
  <si>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</si>
  <si>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</si>
  <si>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</si>
  <si>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</si>
  <si>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</si>
  <si>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</si>
  <si>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</si>
  <si>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</si>
  <si>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</si>
  <si>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</si>
  <si>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</si>
  <si>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</si>
  <si>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</si>
  <si>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</si>
  <si>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</si>
  <si>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</si>
  <si>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</si>
  <si>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</si>
  <si>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</si>
  <si>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</si>
  <si>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</si>
  <si>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</si>
  <si>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</si>
  <si>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</si>
  <si>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</si>
  <si>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</si>
  <si>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</si>
  <si>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</si>
  <si>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</si>
  <si>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</si>
  <si>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</si>
  <si>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</si>
  <si>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</si>
  <si>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</si>
  <si>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</si>
  <si>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</si>
  <si>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</si>
  <si>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</si>
  <si>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</si>
  <si>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</si>
  <si>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</si>
  <si>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</si>
  <si>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</si>
  <si>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</si>
  <si>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</si>
  <si>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</si>
  <si>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</si>
  <si>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</si>
  <si>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</si>
  <si>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</si>
  <si>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</si>
  <si>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</si>
  <si>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</si>
  <si>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</si>
  <si>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</si>
  <si>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</si>
  <si>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</si>
  <si>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</si>
  <si>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</si>
  <si>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</si>
  <si>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</si>
  <si>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</si>
  <si>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</si>
  <si>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</si>
  <si>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</si>
  <si>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</si>
  <si>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</si>
  <si>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</si>
  <si>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</si>
  <si>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</si>
  <si>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</si>
  <si>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</si>
  <si>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</si>
  <si>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</si>
  <si>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</si>
  <si>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</si>
  <si>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</si>
  <si>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</si>
  <si>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</si>
  <si>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</si>
  <si>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</si>
  <si>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</si>
  <si>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</si>
  <si>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</si>
  <si>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</si>
  <si>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</si>
  <si>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</si>
  <si>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</si>
  <si>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</si>
  <si>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</si>
  <si>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</si>
  <si>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</si>
  <si>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</si>
  <si>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</si>
  <si>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</si>
  <si>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</si>
  <si>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</si>
  <si>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</si>
  <si>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</si>
  <si>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</si>
  <si>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</si>
  <si>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</si>
  <si>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</si>
  <si>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</si>
  <si>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</si>
  <si>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</si>
  <si>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</si>
  <si>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</si>
  <si>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</si>
  <si>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</si>
  <si>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</si>
  <si>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</si>
  <si>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</si>
  <si>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</si>
  <si>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</si>
  <si>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</si>
  <si>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</si>
  <si>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</si>
  <si>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</si>
  <si>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</si>
  <si>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</si>
  <si>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</si>
  <si>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</si>
  <si>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</si>
  <si>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</si>
  <si>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</si>
  <si>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</si>
  <si>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</si>
  <si>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</si>
  <si>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</si>
  <si>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</si>
  <si>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</si>
  <si>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</si>
  <si>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</si>
  <si>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</si>
  <si>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</si>
  <si>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</si>
  <si>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</si>
  <si>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</si>
  <si>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</si>
  <si>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</si>
  <si>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</si>
  <si>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</si>
  <si>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</si>
  <si>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</si>
  <si>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</si>
  <si>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</si>
  <si>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</si>
  <si>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</si>
  <si>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</si>
  <si>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</si>
  <si>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</si>
  <si>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</si>
  <si>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</si>
  <si>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</si>
  <si>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</si>
  <si>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</si>
  <si>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</si>
  <si>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</si>
  <si>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</si>
  <si>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</si>
  <si>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</si>
  <si>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</si>
  <si>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</si>
  <si>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</si>
  <si>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</si>
  <si>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</si>
  <si>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</si>
  <si>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</si>
  <si>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</si>
  <si>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</si>
  <si>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</si>
  <si>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</si>
  <si>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</si>
  <si>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</si>
  <si>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</si>
  <si>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</si>
  <si>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</si>
  <si>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</si>
  <si>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</si>
  <si>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</si>
  <si>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</si>
  <si>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</si>
  <si>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</si>
  <si>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</si>
  <si>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</si>
  <si>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</si>
  <si>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</si>
  <si>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</si>
  <si>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</si>
  <si>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</si>
  <si>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</si>
  <si>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</si>
  <si>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</si>
  <si>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</si>
  <si>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</si>
  <si>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</si>
  <si>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</si>
  <si>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</si>
  <si>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</si>
  <si>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</si>
  <si>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</si>
  <si>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</si>
  <si>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</si>
  <si>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</si>
  <si>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</si>
  <si>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</si>
  <si>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</si>
  <si>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</si>
  <si>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</si>
  <si>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</si>
  <si>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</si>
  <si>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</si>
  <si>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</si>
  <si>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</si>
  <si>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</si>
  <si>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</si>
  <si>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</si>
  <si>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</si>
  <si>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</si>
  <si>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</si>
  <si>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</si>
  <si>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</si>
  <si>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</si>
  <si>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</si>
  <si>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</si>
  <si>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</si>
  <si>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</si>
  <si>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</si>
  <si>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</si>
  <si>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</si>
  <si>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</si>
  <si>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</si>
  <si>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</si>
  <si>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</si>
  <si>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</si>
  <si>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</si>
  <si>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</si>
  <si>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</si>
  <si>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</si>
  <si>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</si>
  <si>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</si>
  <si>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</si>
  <si>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</si>
  <si>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</si>
  <si>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</si>
  <si>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</si>
  <si>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</si>
  <si>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</si>
  <si>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</si>
  <si>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</si>
  <si>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</si>
  <si>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</si>
  <si>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</si>
  <si>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</si>
  <si>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</si>
  <si>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</si>
  <si>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</si>
  <si>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</si>
  <si>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</si>
  <si>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</si>
  <si>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</si>
  <si>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</si>
  <si>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</si>
  <si>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</si>
  <si>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</si>
  <si>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</si>
  <si>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</si>
  <si>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</si>
  <si>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</si>
  <si>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</si>
  <si>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</si>
  <si>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</si>
  <si>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</si>
  <si>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</si>
  <si>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</si>
  <si>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</si>
  <si>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</si>
  <si>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</si>
  <si>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</si>
  <si>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</si>
  <si>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</si>
  <si>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</si>
  <si>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</si>
  <si>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</si>
  <si>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</si>
  <si>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</si>
  <si>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</si>
  <si>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</si>
  <si>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</si>
  <si>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</si>
  <si>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</si>
  <si>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</si>
  <si>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</si>
  <si>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</si>
  <si>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</si>
  <si>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</si>
  <si>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</si>
  <si>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</si>
  <si>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</si>
  <si>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</si>
  <si>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</si>
  <si>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</si>
  <si>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</si>
  <si>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</si>
  <si>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</si>
  <si>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</si>
  <si>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</si>
  <si>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</si>
  <si>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</si>
  <si>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</si>
  <si>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</si>
  <si>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</si>
  <si>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</si>
  <si>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</si>
  <si>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</si>
  <si>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</si>
  <si>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</si>
  <si>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</si>
  <si>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</si>
  <si>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</si>
  <si>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</si>
  <si>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</si>
  <si>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</si>
  <si>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</si>
  <si>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</si>
  <si>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</si>
  <si>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</si>
  <si>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</si>
  <si>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</si>
  <si>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</si>
  <si>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</si>
  <si>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</si>
  <si>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</si>
  <si>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</si>
  <si>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</si>
  <si>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</si>
  <si>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</si>
  <si>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</si>
  <si>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</si>
  <si>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</si>
  <si>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</si>
  <si>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</si>
  <si>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</si>
  <si>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</si>
  <si>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</si>
  <si>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</si>
  <si>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</si>
  <si>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</si>
  <si>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</si>
  <si>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</si>
  <si>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</si>
  <si>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</si>
  <si>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</si>
  <si>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</si>
  <si>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</si>
  <si>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</si>
  <si>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</si>
  <si>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</si>
  <si>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</si>
  <si>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</si>
  <si>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</si>
  <si>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</si>
  <si>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</si>
  <si>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</si>
  <si>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</si>
  <si>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</si>
  <si>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</si>
  <si>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</si>
  <si>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</si>
  <si>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</si>
  <si>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</si>
  <si>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</si>
  <si>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</si>
  <si>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</si>
  <si>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</si>
  <si>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</si>
  <si>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</si>
  <si>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</si>
  <si>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</si>
  <si>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</si>
  <si>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</si>
  <si>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</si>
  <si>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</si>
  <si>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</si>
  <si>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</si>
  <si>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</si>
  <si>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</si>
  <si>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</si>
  <si>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</si>
  <si>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</si>
  <si>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</si>
  <si>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</si>
  <si>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</si>
  <si>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</si>
  <si>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</si>
  <si>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</si>
  <si>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</si>
  <si>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</si>
  <si>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</si>
  <si>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</si>
  <si>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</si>
  <si>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</si>
  <si>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</si>
  <si>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</si>
  <si>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</si>
  <si>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</si>
  <si>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</si>
  <si>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</si>
  <si>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</si>
  <si>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</si>
  <si>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</si>
  <si>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</si>
  <si>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</si>
  <si>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</si>
  <si>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</si>
  <si>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</si>
  <si>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</si>
  <si>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</si>
  <si>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</si>
  <si>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</si>
  <si>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</si>
  <si>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</si>
  <si>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</si>
  <si>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</si>
  <si>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</si>
  <si>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</si>
  <si>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</si>
  <si>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</si>
  <si>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</si>
  <si>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</si>
  <si>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</si>
  <si>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</si>
  <si>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</si>
  <si>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</si>
  <si>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</si>
  <si>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</si>
  <si>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</si>
  <si>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</si>
  <si>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</si>
  <si>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</si>
  <si>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</si>
  <si>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</si>
  <si>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</si>
  <si>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</si>
  <si>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</si>
  <si>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</si>
  <si>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</si>
  <si>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</si>
  <si>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</si>
  <si>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</si>
  <si>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</si>
  <si>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</si>
  <si>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</si>
  <si>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</si>
  <si>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</si>
  <si>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</si>
  <si>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</si>
  <si>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</si>
  <si>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</si>
  <si>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</si>
  <si>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</si>
  <si>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</si>
  <si>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</si>
  <si>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</si>
  <si>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</si>
  <si>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</si>
  <si>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</si>
  <si>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</si>
  <si>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</si>
  <si>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</si>
  <si>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</si>
  <si>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</si>
  <si>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</si>
  <si>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</si>
  <si>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</si>
  <si>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</si>
  <si>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</si>
  <si>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</si>
  <si>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</si>
  <si>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</si>
  <si>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</si>
  <si>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</si>
  <si>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</si>
  <si>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</si>
  <si>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</si>
  <si>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</si>
  <si>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</si>
  <si>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</si>
  <si>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</si>
  <si>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</si>
  <si>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</si>
  <si>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</si>
  <si>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</si>
  <si>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</si>
  <si>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</si>
  <si>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</si>
  <si>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</si>
  <si>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</si>
  <si>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</si>
  <si>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</si>
  <si>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</si>
  <si>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</si>
  <si>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</si>
  <si>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</si>
  <si>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</si>
  <si>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</si>
  <si>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</si>
  <si>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</si>
  <si>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</si>
  <si>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</si>
  <si>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</si>
  <si>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</si>
  <si>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</si>
  <si>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</si>
  <si>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</si>
  <si>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</si>
  <si>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</si>
  <si>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</si>
  <si>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</si>
  <si>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</si>
  <si>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</si>
  <si>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</si>
  <si>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</si>
  <si>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</si>
  <si>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</si>
  <si>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</si>
  <si>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</si>
  <si>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</si>
  <si>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</si>
  <si>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</si>
  <si>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</si>
  <si>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</si>
  <si>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</si>
  <si>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</si>
  <si>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</si>
  <si>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</si>
  <si>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</si>
  <si>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</si>
  <si>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</si>
  <si>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</si>
  <si>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</si>
  <si>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</si>
  <si>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</si>
  <si>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</si>
  <si>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</si>
  <si>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</si>
  <si>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</si>
  <si>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</si>
  <si>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</si>
  <si>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</si>
  <si>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</si>
  <si>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</si>
  <si>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</si>
  <si>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</si>
  <si>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</si>
  <si>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</si>
  <si>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</si>
  <si>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</si>
  <si>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</si>
  <si>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</si>
  <si>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</si>
  <si>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</si>
  <si>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</si>
  <si>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</si>
  <si>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</si>
  <si>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</si>
  <si>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</si>
  <si>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</si>
  <si>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</si>
  <si>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</si>
  <si>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</si>
  <si>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</si>
  <si>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</si>
  <si>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</si>
  <si>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</si>
  <si>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</si>
  <si>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</si>
  <si>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</si>
  <si>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</si>
  <si>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</si>
  <si>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</si>
  <si>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</si>
  <si>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</si>
  <si>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</si>
  <si>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</si>
  <si>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</si>
  <si>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</si>
  <si>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</si>
  <si>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</si>
  <si>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</si>
  <si>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</si>
  <si>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</si>
  <si>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</si>
  <si>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</si>
  <si>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</si>
  <si>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</si>
  <si>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</si>
  <si>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</si>
  <si>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</si>
  <si>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</si>
  <si>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</si>
  <si>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</si>
  <si>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</si>
  <si>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</si>
  <si>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</si>
  <si>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</si>
  <si>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</si>
  <si>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</si>
  <si>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</si>
  <si>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</si>
  <si>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</si>
  <si>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</si>
  <si>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</si>
  <si>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</si>
  <si>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</si>
  <si>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</si>
  <si>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</si>
  <si>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</si>
  <si>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</si>
  <si>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</si>
  <si>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</si>
  <si>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</si>
  <si>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</si>
  <si>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</si>
  <si>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</si>
  <si>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</si>
  <si>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</si>
  <si>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</si>
  <si>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</si>
  <si>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</si>
  <si>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</si>
  <si>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</si>
  <si>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</si>
  <si>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</si>
  <si>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</si>
  <si>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</si>
  <si>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</si>
  <si>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</si>
  <si>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</si>
  <si>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</si>
  <si>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</si>
  <si>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</si>
  <si>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</si>
  <si>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</si>
  <si>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</si>
  <si>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</si>
  <si>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</si>
  <si>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</si>
  <si>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</si>
  <si>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</si>
  <si>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</si>
  <si>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</si>
  <si>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</si>
  <si>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</si>
  <si>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</si>
  <si>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</si>
  <si>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</si>
  <si>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</si>
  <si>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</si>
  <si>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</si>
  <si>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</si>
  <si>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</si>
  <si>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</si>
  <si>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</si>
  <si>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</si>
  <si>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</si>
  <si>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</si>
  <si>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</si>
  <si>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</si>
  <si>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</si>
  <si>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</si>
  <si>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</si>
  <si>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</si>
  <si>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</si>
  <si>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</si>
  <si>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</si>
  <si>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</si>
  <si>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</si>
  <si>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</si>
  <si>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</si>
  <si>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</si>
  <si>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</si>
  <si>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</si>
  <si>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</si>
  <si>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</si>
  <si>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</si>
  <si>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</si>
  <si>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</si>
  <si>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</si>
  <si>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</si>
  <si>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</si>
  <si>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</si>
  <si>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</si>
  <si>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</si>
  <si>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</si>
  <si>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</si>
  <si>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</si>
  <si>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</si>
  <si>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</si>
  <si>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</si>
  <si>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</si>
  <si>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</si>
  <si>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</si>
  <si>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</si>
  <si>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</si>
  <si>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</si>
  <si>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</si>
  <si>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</si>
  <si>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</si>
  <si>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</si>
  <si>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</si>
  <si>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</si>
  <si>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</si>
  <si>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</si>
  <si>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</si>
  <si>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</si>
  <si>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</si>
  <si>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</si>
  <si>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</si>
  <si>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</si>
  <si>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</si>
  <si>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</si>
  <si>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</si>
  <si>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</si>
  <si>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</si>
  <si>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</si>
  <si>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</si>
  <si>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</si>
  <si>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</si>
  <si>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</si>
  <si>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</si>
  <si>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</si>
  <si>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</si>
  <si>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</si>
  <si>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</si>
  <si>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</si>
  <si>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</si>
  <si>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</si>
  <si>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</si>
  <si>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</si>
  <si>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</si>
  <si>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</si>
  <si>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</si>
  <si>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</si>
  <si>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</si>
  <si>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</si>
  <si>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</si>
  <si>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</si>
  <si>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</si>
  <si>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</si>
  <si>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</si>
  <si>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</si>
  <si>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</si>
  <si>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</si>
  <si>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</si>
  <si>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</si>
  <si>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</si>
  <si>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</si>
  <si>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</si>
  <si>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</si>
  <si>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</si>
  <si>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</si>
  <si>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</si>
  <si>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</si>
  <si>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</si>
  <si>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</si>
  <si>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</si>
  <si>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</si>
  <si>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</si>
  <si>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</si>
  <si>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</si>
  <si>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</si>
  <si>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</si>
  <si>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</si>
  <si>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</si>
  <si>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</si>
  <si>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</si>
  <si>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</si>
  <si>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</si>
  <si>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</si>
  <si>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</si>
  <si>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</si>
  <si>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</si>
  <si>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</si>
  <si>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</si>
  <si>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</si>
  <si>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</si>
  <si>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</si>
  <si>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</si>
  <si>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</si>
  <si>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</si>
  <si>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</si>
  <si>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</si>
  <si>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</si>
  <si>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</si>
  <si>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</si>
  <si>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</si>
  <si>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</si>
  <si>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</si>
  <si>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</si>
  <si>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</si>
  <si>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</si>
  <si>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</si>
  <si>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</si>
  <si>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</si>
  <si>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</si>
  <si>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</si>
  <si>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</si>
  <si>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</si>
  <si>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</si>
  <si>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</si>
  <si>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</si>
  <si>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</si>
  <si>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</si>
  <si>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</si>
  <si>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</si>
  <si>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</si>
  <si>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</si>
  <si>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</si>
  <si>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</si>
  <si>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</si>
  <si>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</si>
  <si>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</si>
  <si>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</si>
  <si>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</si>
  <si>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</si>
  <si>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</si>
  <si>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</si>
  <si>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</si>
  <si>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</si>
  <si>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</si>
  <si>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</si>
  <si>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</si>
  <si>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</si>
  <si>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</si>
  <si>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</si>
  <si>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</si>
  <si>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</si>
  <si>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</si>
  <si>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</si>
  <si>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</si>
  <si>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</si>
  <si>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</si>
  <si>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</si>
  <si>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</si>
  <si>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</si>
  <si>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</si>
  <si>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</si>
  <si>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</si>
  <si>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</si>
  <si>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</si>
  <si>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</si>
  <si>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</si>
  <si>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</si>
  <si>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</si>
  <si>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</si>
  <si>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</si>
  <si>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</si>
  <si>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</si>
  <si>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</si>
  <si>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</si>
  <si>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</si>
  <si>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</si>
  <si>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</si>
  <si>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</si>
  <si>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</si>
  <si>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</si>
  <si>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</si>
  <si>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</si>
  <si>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</si>
  <si>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</si>
  <si>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</si>
  <si>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</si>
  <si>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</si>
  <si>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</si>
  <si>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</si>
  <si>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</si>
  <si>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</si>
  <si>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</si>
  <si>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</si>
  <si>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</si>
  <si>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</si>
  <si>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</si>
  <si>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</si>
  <si>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</si>
  <si>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</si>
  <si>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</si>
  <si>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</si>
  <si>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</si>
  <si>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</si>
  <si>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</si>
  <si>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</si>
  <si>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</si>
  <si>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</si>
  <si>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</si>
  <si>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</si>
  <si>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</si>
  <si>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</si>
  <si>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</si>
  <si>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</si>
  <si>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</si>
  <si>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</si>
  <si>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</si>
  <si>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</si>
  <si>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</si>
  <si>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</si>
  <si>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</si>
  <si>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</si>
  <si>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</si>
  <si>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</si>
  <si>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</si>
  <si>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</si>
  <si>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</si>
  <si>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</si>
  <si>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</si>
  <si>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</si>
  <si>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</si>
  <si>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</si>
  <si>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</si>
  <si>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</si>
  <si>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</si>
  <si>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</si>
  <si>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</si>
  <si>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</si>
  <si>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</si>
  <si>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</si>
  <si>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</si>
  <si>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</si>
  <si>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</si>
  <si>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</si>
  <si>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</si>
  <si>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</si>
  <si>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</si>
  <si>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</si>
  <si>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</si>
  <si>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</si>
  <si>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</si>
  <si>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</si>
  <si>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</si>
  <si>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</si>
  <si>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</si>
  <si>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</si>
  <si>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</si>
  <si>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</si>
  <si>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</si>
  <si>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</si>
  <si>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</si>
  <si>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</si>
  <si>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</si>
  <si>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</si>
  <si>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</si>
  <si>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</si>
  <si>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</si>
  <si>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</si>
  <si>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</si>
  <si>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</si>
  <si>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</si>
  <si>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</si>
  <si>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</si>
  <si>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</si>
  <si>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</si>
  <si>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</si>
  <si>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</si>
  <si>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</si>
  <si>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</si>
  <si>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</si>
  <si>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</si>
  <si>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</si>
  <si>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</si>
  <si>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</si>
  <si>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</si>
  <si>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</si>
  <si>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</si>
  <si>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</si>
  <si>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</si>
  <si>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</si>
  <si>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</si>
  <si>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</si>
  <si>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</si>
  <si>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</si>
  <si>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</si>
  <si>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</si>
  <si>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</si>
  <si>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</si>
  <si>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</si>
  <si>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</si>
  <si>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</si>
  <si>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</si>
  <si>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</si>
  <si>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</si>
  <si>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</si>
  <si>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</si>
  <si>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</si>
  <si>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</si>
  <si>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</si>
  <si>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</si>
  <si>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</si>
  <si>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</si>
  <si>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</si>
  <si>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</si>
  <si>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</si>
  <si>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</si>
  <si>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</si>
  <si>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</si>
  <si>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</si>
  <si>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</si>
  <si>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</si>
  <si>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</si>
  <si>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</si>
  <si>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</si>
  <si>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</si>
  <si>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</si>
  <si>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</si>
  <si>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</si>
  <si>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</si>
  <si>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</si>
  <si>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</si>
  <si>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</si>
  <si>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</si>
  <si>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</si>
  <si>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</si>
  <si>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</si>
  <si>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</si>
  <si>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</si>
  <si>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</si>
  <si>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</si>
  <si>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</si>
  <si>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</si>
  <si>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</si>
  <si>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</si>
  <si>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</si>
  <si>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</si>
  <si>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</si>
  <si>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</si>
  <si>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</si>
  <si>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</si>
  <si>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</si>
  <si>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</si>
  <si>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</si>
  <si>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</si>
  <si>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</si>
  <si>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</si>
  <si>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</si>
  <si>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</si>
  <si>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</si>
  <si>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</si>
  <si>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</si>
  <si>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</si>
  <si>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</si>
  <si>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</si>
  <si>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</si>
  <si>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</si>
  <si>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</si>
  <si>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</si>
  <si>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</si>
  <si>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</si>
  <si>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</si>
  <si>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</si>
  <si>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</si>
  <si>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</si>
  <si>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</si>
  <si>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</si>
  <si>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</si>
  <si>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</si>
  <si>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</si>
  <si>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</si>
  <si>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</si>
  <si>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</si>
  <si>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</si>
  <si>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</si>
  <si>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</si>
  <si>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</si>
  <si>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</si>
  <si>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</si>
  <si>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</si>
  <si>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</si>
  <si>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</si>
  <si>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</si>
  <si>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</si>
  <si>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</si>
  <si>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</si>
  <si>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</si>
  <si>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</si>
  <si>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</si>
  <si>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</si>
  <si>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</si>
  <si>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</si>
  <si>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</si>
  <si>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</si>
  <si>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</si>
  <si>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</si>
  <si>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</si>
  <si>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</si>
  <si>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</si>
  <si>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</si>
  <si>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</si>
  <si>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</si>
  <si>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</si>
  <si>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</si>
  <si>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</si>
  <si>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</si>
  <si>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</si>
  <si>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</si>
  <si>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</si>
  <si>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</si>
  <si>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</si>
  <si>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</si>
  <si>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</si>
  <si>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</si>
  <si>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</si>
  <si>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</si>
  <si>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</si>
  <si>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</si>
  <si>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</si>
  <si>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</si>
  <si>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</si>
  <si>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</si>
  <si>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</si>
  <si>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</si>
  <si>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</si>
  <si>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</si>
  <si>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</si>
  <si>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</si>
  <si>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</si>
  <si>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</si>
  <si>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</si>
  <si>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</si>
  <si>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</si>
  <si>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</si>
  <si>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</si>
  <si>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</si>
  <si>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</si>
  <si>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</si>
  <si>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</si>
  <si>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</si>
  <si>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</si>
  <si>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</si>
  <si>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</si>
  <si>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</si>
  <si>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</si>
  <si>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</si>
  <si>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</si>
  <si>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</si>
  <si>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</si>
  <si>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</si>
  <si>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</si>
  <si>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</si>
  <si>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</si>
  <si>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</si>
  <si>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</si>
  <si>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</si>
  <si>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</si>
  <si>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</si>
  <si>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</si>
  <si>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</si>
  <si>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</si>
  <si>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</si>
  <si>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</si>
  <si>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</si>
  <si>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</si>
  <si>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</si>
  <si>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</si>
  <si>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</si>
  <si>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</si>
  <si>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</si>
  <si>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</si>
  <si>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</si>
  <si>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</si>
  <si>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</si>
  <si>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</si>
  <si>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</si>
  <si>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</si>
  <si>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</si>
  <si>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</si>
  <si>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</si>
  <si>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</si>
  <si>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</si>
  <si>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</si>
  <si>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</si>
  <si>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</si>
  <si>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</si>
  <si>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</si>
  <si>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</si>
  <si>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</si>
  <si>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</si>
  <si>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</si>
  <si>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</si>
  <si>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</si>
  <si>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</si>
  <si>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</si>
  <si>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</si>
  <si>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</si>
  <si>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</si>
  <si>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</si>
  <si>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</si>
  <si>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</si>
  <si>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</si>
  <si>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</si>
  <si>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</si>
  <si>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</si>
  <si>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</si>
  <si>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</si>
  <si>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</si>
  <si>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</si>
  <si>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</si>
  <si>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</si>
  <si>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</si>
  <si>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</si>
  <si>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</si>
  <si>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</si>
  <si>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</si>
  <si>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</si>
  <si>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</si>
  <si>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</si>
  <si>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</si>
  <si>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</si>
  <si>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</si>
  <si>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</si>
  <si>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</si>
  <si>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</si>
  <si>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</si>
  <si>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</si>
  <si>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</si>
  <si>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</si>
  <si>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</si>
  <si>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</si>
  <si>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</si>
  <si>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</si>
  <si>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</si>
  <si>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</si>
  <si>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</si>
  <si>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</si>
  <si>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</si>
  <si>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</si>
  <si>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</si>
  <si>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</si>
  <si>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</si>
  <si>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</si>
  <si>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</si>
  <si>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</si>
  <si>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</si>
  <si>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</si>
  <si>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</si>
  <si>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</si>
  <si>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</si>
  <si>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</si>
  <si>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</si>
  <si>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</si>
  <si>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</si>
  <si>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</si>
  <si>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</si>
  <si>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</si>
  <si>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</si>
  <si>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</si>
  <si>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</si>
  <si>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</si>
  <si>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</si>
  <si>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</si>
  <si>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</si>
  <si>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</si>
  <si>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</si>
  <si>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</si>
  <si>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</si>
  <si>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</si>
  <si>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</si>
  <si>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</si>
  <si>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</si>
  <si>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</si>
  <si>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</si>
  <si>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</si>
  <si>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</si>
  <si>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</si>
  <si>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</si>
  <si>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</si>
  <si>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</si>
  <si>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</si>
  <si>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</si>
  <si>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</si>
  <si>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</si>
  <si>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</si>
  <si>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</si>
  <si>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</si>
  <si>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</si>
  <si>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</si>
  <si>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</si>
  <si>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</si>
  <si>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</si>
  <si>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</si>
  <si>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</si>
  <si>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</si>
  <si>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</si>
  <si>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</si>
  <si>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</si>
  <si>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</si>
  <si>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</si>
  <si>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</si>
  <si>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</si>
  <si>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</si>
  <si>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</si>
  <si>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</si>
  <si>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</si>
  <si>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</si>
  <si>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</si>
  <si>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</si>
  <si>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</si>
  <si>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</si>
  <si>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</si>
  <si>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</si>
  <si>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</si>
  <si>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</si>
  <si>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</si>
  <si>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</si>
  <si>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</si>
  <si>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</si>
  <si>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</si>
  <si>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</si>
  <si>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</si>
  <si>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</si>
  <si>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</si>
  <si>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</si>
  <si>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</si>
  <si>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</si>
  <si>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</si>
  <si>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</si>
  <si>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</si>
  <si>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</si>
  <si>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</si>
  <si>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</si>
  <si>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</si>
  <si>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</si>
  <si>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</si>
  <si>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</si>
  <si>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</si>
  <si>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</si>
  <si>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</si>
  <si>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</si>
  <si>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</si>
  <si>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</si>
  <si>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</si>
  <si>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</si>
  <si>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</si>
  <si>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</si>
  <si>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</si>
  <si>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</si>
  <si>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</si>
  <si>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</si>
  <si>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</si>
  <si>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</si>
  <si>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</si>
  <si>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</si>
  <si>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</si>
  <si>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</si>
  <si>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</si>
  <si>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</si>
  <si>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</si>
  <si>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</si>
  <si>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</si>
  <si>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</si>
  <si>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</si>
  <si>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</si>
  <si>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</si>
  <si>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</si>
  <si>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</si>
  <si>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</si>
  <si>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</si>
  <si>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</si>
  <si>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</si>
  <si>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</si>
  <si>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</si>
  <si>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</si>
  <si>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</si>
  <si>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</si>
  <si>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</si>
  <si>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</si>
  <si>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</si>
  <si>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</si>
  <si>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</si>
  <si>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</si>
  <si>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</si>
  <si>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</si>
  <si>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</si>
  <si>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</si>
  <si>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</si>
  <si>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</si>
  <si>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</si>
  <si>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</si>
  <si>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</si>
  <si>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</si>
  <si>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</si>
  <si>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</si>
  <si>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</si>
  <si>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</si>
  <si>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</si>
  <si>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</si>
  <si>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</si>
  <si>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</si>
  <si>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</si>
  <si>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</si>
  <si>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</si>
  <si>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</si>
  <si>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</si>
  <si>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</si>
  <si>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</si>
  <si>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</si>
  <si>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</si>
  <si>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</si>
  <si>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</si>
  <si>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</si>
  <si>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</si>
  <si>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</si>
  <si>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</si>
  <si>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</si>
  <si>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</si>
  <si>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</si>
  <si>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</si>
  <si>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</si>
  <si>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</si>
  <si>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</si>
  <si>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</si>
  <si>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</si>
  <si>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</si>
  <si>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</si>
  <si>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</si>
  <si>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</si>
  <si>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</si>
  <si>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</si>
  <si>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</si>
  <si>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</si>
  <si>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</si>
  <si>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</si>
  <si>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</si>
  <si>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</si>
  <si>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</si>
  <si>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</si>
  <si>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</si>
  <si>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</si>
  <si>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</si>
  <si>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</si>
  <si>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</si>
  <si>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</si>
  <si>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</si>
  <si>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</si>
  <si>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</si>
  <si>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</si>
  <si>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</si>
  <si>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</si>
  <si>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</si>
  <si>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</si>
  <si>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</si>
  <si>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</si>
  <si>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</si>
  <si>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</si>
  <si>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</si>
  <si>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</si>
  <si>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</si>
  <si>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</si>
  <si>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</si>
  <si>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</si>
  <si>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</si>
  <si>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</si>
  <si>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</si>
  <si>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</si>
  <si>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</si>
  <si>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</si>
  <si>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</si>
  <si>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</si>
  <si>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</si>
  <si>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</si>
  <si>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</si>
  <si>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</si>
  <si>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</si>
  <si>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</si>
  <si>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</si>
  <si>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</si>
  <si>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</si>
  <si>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</si>
  <si>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</si>
  <si>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</si>
  <si>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</si>
  <si>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</si>
  <si>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</si>
  <si>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</si>
  <si>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</si>
  <si>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</si>
  <si>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</si>
  <si>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</si>
  <si>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</si>
  <si>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</si>
  <si>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</si>
  <si>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</si>
  <si>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</si>
  <si>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</si>
  <si>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</si>
  <si>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</si>
  <si>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</si>
  <si>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</si>
  <si>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</si>
  <si>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</si>
  <si>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</si>
  <si>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</si>
  <si>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</si>
  <si>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</si>
  <si>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</si>
  <si>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</si>
  <si>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</si>
  <si>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</si>
  <si>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</si>
  <si>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</si>
  <si>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</si>
  <si>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</si>
  <si>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</si>
  <si>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</si>
  <si>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</si>
  <si>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</si>
  <si>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</si>
  <si>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</si>
  <si>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</si>
  <si>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</si>
  <si>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</si>
  <si>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</si>
  <si>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</si>
  <si>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</si>
  <si>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</si>
  <si>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</si>
  <si>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</si>
  <si>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</si>
  <si>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</si>
  <si>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</si>
  <si>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</si>
  <si>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</si>
  <si>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</si>
  <si>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</si>
  <si>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</si>
  <si>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</si>
  <si>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</si>
  <si>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</si>
  <si>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</si>
  <si>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</si>
  <si>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</si>
  <si>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</si>
  <si>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</si>
  <si>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</si>
  <si>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</si>
  <si>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</si>
  <si>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</si>
  <si>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</si>
  <si>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</si>
  <si>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</si>
  <si>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</si>
  <si>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</si>
  <si>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</si>
  <si>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</si>
  <si>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</si>
  <si>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</si>
  <si>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</si>
  <si>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</si>
  <si>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</si>
  <si>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</si>
  <si>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</si>
  <si>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</si>
  <si>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</si>
  <si>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</si>
  <si>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</si>
  <si>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</si>
  <si>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</si>
  <si>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</si>
  <si>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</si>
  <si>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</si>
  <si>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</si>
  <si>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</si>
  <si>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</si>
  <si>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</si>
  <si>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</si>
  <si>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</si>
  <si>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</si>
  <si>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</si>
  <si>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</si>
  <si>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</si>
  <si>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</si>
  <si>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</si>
  <si>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</si>
  <si>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</si>
  <si>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</si>
  <si>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</si>
  <si>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</si>
  <si>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</si>
  <si>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</si>
  <si>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</si>
  <si>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</si>
  <si>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</si>
  <si>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</si>
  <si>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</si>
  <si>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</si>
  <si>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</si>
  <si>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</si>
  <si>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</si>
  <si>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</si>
  <si>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</si>
  <si>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</si>
  <si>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</si>
  <si>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</si>
  <si>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</si>
  <si>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</si>
  <si>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</si>
  <si>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</si>
  <si>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</si>
  <si>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</si>
  <si>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</si>
  <si>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</si>
  <si>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</si>
  <si>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</si>
  <si>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</si>
  <si>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</si>
  <si>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</si>
  <si>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</si>
  <si>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</si>
  <si>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</si>
  <si>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</si>
  <si>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</si>
  <si>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</si>
  <si>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</si>
  <si>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</si>
  <si>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</si>
  <si>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</si>
  <si>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</si>
  <si>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</si>
  <si>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</si>
  <si>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</si>
  <si>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</si>
  <si>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</si>
  <si>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</si>
  <si>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</si>
  <si>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</si>
  <si>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</si>
  <si>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</si>
  <si>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</si>
  <si>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</si>
  <si>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</si>
  <si>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</si>
  <si>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</si>
  <si>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</si>
  <si>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</si>
  <si>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</si>
  <si>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</si>
  <si>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</si>
  <si>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</si>
  <si>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</si>
  <si>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</si>
  <si>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</si>
  <si>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</si>
  <si>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</si>
  <si>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</si>
  <si>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</si>
  <si>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</si>
  <si>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</si>
  <si>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</si>
  <si>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</si>
  <si>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</si>
  <si>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</si>
  <si>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</si>
  <si>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</si>
  <si>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</si>
  <si>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</si>
  <si>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</si>
  <si>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</si>
  <si>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</si>
  <si>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</si>
  <si>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</si>
  <si>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</si>
  <si>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</si>
  <si>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</si>
  <si>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</si>
  <si>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</si>
  <si>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</si>
  <si>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</si>
  <si>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</si>
  <si>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</si>
  <si>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</si>
  <si>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</si>
  <si>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</si>
  <si>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</si>
  <si>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</si>
  <si>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</si>
  <si>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</si>
  <si>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</si>
  <si>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</si>
  <si>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</si>
  <si>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</si>
  <si>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</si>
  <si>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</si>
  <si>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</si>
  <si>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</si>
  <si>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</si>
  <si>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</si>
  <si>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</si>
  <si>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</si>
  <si>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</si>
  <si>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</si>
  <si>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</si>
  <si>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</si>
  <si>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</si>
  <si>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</si>
  <si>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</si>
  <si>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</si>
  <si>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</si>
  <si>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</si>
  <si>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</si>
  <si>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</si>
  <si>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</si>
  <si>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</si>
  <si>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</si>
  <si>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</si>
  <si>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</si>
  <si>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</si>
  <si>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</si>
  <si>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</si>
  <si>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</si>
  <si>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</si>
  <si>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</si>
  <si>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</si>
  <si>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</si>
  <si>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</si>
  <si>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</si>
  <si>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</si>
  <si>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</si>
  <si>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</si>
  <si>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</si>
  <si>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</si>
  <si>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</si>
  <si>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</si>
  <si>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</si>
  <si>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</si>
  <si>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</si>
  <si>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</si>
  <si>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</si>
  <si>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</si>
  <si>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</si>
  <si>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</si>
  <si>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</si>
  <si>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</si>
  <si>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</si>
  <si>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</si>
  <si>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</si>
  <si>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</si>
  <si>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</si>
  <si>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</si>
  <si>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</si>
  <si>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</si>
  <si>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</si>
  <si>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</si>
  <si>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</si>
  <si>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</si>
  <si>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</si>
  <si>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</si>
  <si>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</si>
  <si>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</si>
  <si>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</si>
  <si>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</si>
  <si>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</si>
  <si>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</si>
  <si>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</si>
  <si>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</si>
  <si>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</si>
  <si>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</si>
  <si>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</si>
  <si>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</si>
  <si>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</si>
  <si>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</si>
  <si>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</si>
  <si>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</si>
  <si>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</si>
  <si>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</si>
  <si>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</si>
  <si>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</si>
  <si>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</si>
  <si>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</si>
  <si>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</si>
  <si>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</si>
  <si>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</si>
  <si>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</si>
  <si>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</si>
  <si>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</si>
  <si>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</si>
  <si>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</si>
  <si>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</si>
  <si>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</si>
  <si>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</si>
  <si>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</si>
  <si>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</si>
  <si>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</si>
  <si>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</si>
  <si>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</si>
  <si>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</si>
  <si>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</si>
  <si>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</si>
  <si>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</si>
  <si>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</si>
  <si>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</si>
  <si>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</si>
  <si>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</si>
  <si>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</si>
  <si>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</si>
  <si>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</si>
  <si>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</si>
  <si>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</si>
  <si>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</si>
  <si>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</si>
  <si>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</si>
  <si>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</si>
  <si>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</si>
  <si>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</si>
  <si>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</si>
  <si>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</si>
  <si>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</si>
  <si>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</si>
  <si>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</si>
  <si>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</si>
  <si>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</si>
  <si>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</si>
  <si>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</si>
  <si>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</si>
  <si>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</si>
  <si>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</si>
  <si>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</si>
  <si>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</si>
  <si>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</si>
  <si>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</si>
  <si>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</si>
  <si>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</si>
  <si>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Column Labels</t>
  </si>
  <si>
    <t>Count of outcome</t>
  </si>
  <si>
    <t>Date Created Conversion</t>
  </si>
  <si>
    <t>Date Ended Conversion</t>
  </si>
  <si>
    <t>Mar</t>
  </si>
  <si>
    <t>Jan</t>
  </si>
  <si>
    <t>May</t>
  </si>
  <si>
    <t>Jun</t>
  </si>
  <si>
    <t>Jul</t>
  </si>
  <si>
    <t>Sep</t>
  </si>
  <si>
    <t>Oct</t>
  </si>
  <si>
    <t>Nov</t>
  </si>
  <si>
    <t>Dec</t>
  </si>
  <si>
    <t>Apr</t>
  </si>
  <si>
    <t>Aug</t>
  </si>
  <si>
    <t>Feb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</si>
  <si>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</si>
  <si>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</si>
  <si>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</si>
  <si>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</si>
  <si>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</si>
  <si>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</si>
  <si>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</si>
  <si>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</si>
  <si>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</si>
  <si>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</si>
  <si>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</si>
  <si>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</si>
  <si>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</si>
  <si>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</si>
  <si>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</si>
  <si>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</si>
  <si>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</si>
  <si>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</si>
  <si>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</si>
  <si>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</si>
  <si>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</si>
  <si>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 Summary</t>
  </si>
  <si>
    <t>Mean</t>
  </si>
  <si>
    <t>Median</t>
  </si>
  <si>
    <t>Min.</t>
  </si>
  <si>
    <t>Max.</t>
  </si>
  <si>
    <t>Variance</t>
  </si>
  <si>
    <t>St Dev.</t>
  </si>
  <si>
    <t>Failed Summary</t>
  </si>
  <si>
    <t>Varience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</si>
</sst>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16" fillId="0" borderId="0" xfId="0" applyFont="1"/>
    <xf numFmtId="9" fontId="16" fillId="0" borderId="0" xfId="0" applyNumberFormat="1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DC5E5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DC5E5E"/>
      <color rgb="FFCD2D2D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Category!PivotTable1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3689254325132357E-2"/>
          <c:y val="4.6016681046879497E-2"/>
          <c:w val="0.81494085172566677"/>
          <c:h val="0.901644326383274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F-41FF-8999-396E71AAE1FF}"/>
            </c:ext>
          </c:extLst>
        </c:ser>
        <c:ser>
          <c:idx val="1"/>
          <c:order val="1"/>
          <c:tx>
            <c:strRef>
              <c:f>'Pivot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4F-41FF-8999-396E71AAE1FF}"/>
            </c:ext>
          </c:extLst>
        </c:ser>
        <c:ser>
          <c:idx val="2"/>
          <c:order val="2"/>
          <c:tx>
            <c:strRef>
              <c:f>'Pivot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4F-41FF-8999-396E71AAE1FF}"/>
            </c:ext>
          </c:extLst>
        </c:ser>
        <c:ser>
          <c:idx val="3"/>
          <c:order val="3"/>
          <c:tx>
            <c:strRef>
              <c:f>'Pivot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4F-41FF-8999-396E71A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1372271"/>
        <c:axId val="1351370607"/>
      </c:barChart>
      <c:catAx>
        <c:axId val="1351372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370607"/>
        <c:crosses val="autoZero"/>
        <c:auto val="1"/>
        <c:lblAlgn val="ctr"/>
        <c:lblOffset val="100"/>
        <c:noMultiLvlLbl val="0"/>
      </c:catAx>
      <c:valAx>
        <c:axId val="135137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37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Sub-Category!PivotTable2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93320692121136E-2"/>
          <c:y val="3.9086356418712595E-2"/>
          <c:w val="0.83231304911999815"/>
          <c:h val="0.801585574980115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64-48D0-AED6-2CA6E7F5725D}"/>
            </c:ext>
          </c:extLst>
        </c:ser>
        <c:ser>
          <c:idx val="1"/>
          <c:order val="1"/>
          <c:tx>
            <c:strRef>
              <c:f>'Pivot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64-48D0-AED6-2CA6E7F5725D}"/>
            </c:ext>
          </c:extLst>
        </c:ser>
        <c:ser>
          <c:idx val="2"/>
          <c:order val="2"/>
          <c:tx>
            <c:strRef>
              <c:f>'Pivot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64-48D0-AED6-2CA6E7F5725D}"/>
            </c:ext>
          </c:extLst>
        </c:ser>
        <c:ser>
          <c:idx val="3"/>
          <c:order val="3"/>
          <c:tx>
            <c:strRef>
              <c:f>'Pivot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64-48D0-AED6-2CA6E7F57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4158143"/>
        <c:axId val="1714158559"/>
      </c:barChart>
      <c:catAx>
        <c:axId val="171415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158559"/>
        <c:crosses val="autoZero"/>
        <c:auto val="1"/>
        <c:lblAlgn val="ctr"/>
        <c:lblOffset val="100"/>
        <c:noMultiLvlLbl val="0"/>
      </c:catAx>
      <c:valAx>
        <c:axId val="171415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15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Months!PivotTable14</c:name>
    <c:fmtId val="2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20000"/>
                <a:lumOff val="8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5000"/>
              </a:schemeClr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Months'!$B$6:$B$18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4-4342-BC97-B6C282CE6F4B}"/>
            </c:ext>
          </c:extLst>
        </c:ser>
        <c:ser>
          <c:idx val="1"/>
          <c:order val="1"/>
          <c:tx>
            <c:strRef>
              <c:f>'Pivot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Months'!$C$6:$C$18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64-4342-BC97-B6C282CE6F4B}"/>
            </c:ext>
          </c:extLst>
        </c:ser>
        <c:ser>
          <c:idx val="2"/>
          <c:order val="2"/>
          <c:tx>
            <c:strRef>
              <c:f>'Pivot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'Pivot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Months'!$D$6:$D$18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64-4342-BC97-B6C282CE6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2836143"/>
        <c:axId val="1692843215"/>
      </c:lineChart>
      <c:catAx>
        <c:axId val="169283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843215"/>
        <c:crosses val="autoZero"/>
        <c:auto val="1"/>
        <c:lblAlgn val="ctr"/>
        <c:lblOffset val="100"/>
        <c:noMultiLvlLbl val="0"/>
      </c:catAx>
      <c:valAx>
        <c:axId val="169284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83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  <a:r>
              <a:rPr lang="en-US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42482543832820591"/>
          <c:y val="3.50071168503793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A9-41AD-A00C-A7B36E5EA77A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A9-41AD-A00C-A7B36E5EA77A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A9-41AD-A00C-A7B36E5EA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324031"/>
        <c:axId val="17113248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0A9-41AD-A00C-A7B36E5EA77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0A9-41AD-A00C-A7B36E5EA77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0A9-41AD-A00C-A7B36E5EA77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0A9-41AD-A00C-A7B36E5EA77A}"/>
                  </c:ext>
                </c:extLst>
              </c15:ser>
            </c15:filteredLineSeries>
          </c:ext>
        </c:extLst>
      </c:lineChart>
      <c:catAx>
        <c:axId val="171132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324863"/>
        <c:crosses val="autoZero"/>
        <c:auto val="1"/>
        <c:lblAlgn val="ctr"/>
        <c:lblOffset val="100"/>
        <c:noMultiLvlLbl val="0"/>
      </c:catAx>
      <c:valAx>
        <c:axId val="17113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32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92391</xdr:colOff>
      <xdr:row>0</xdr:row>
      <xdr:rowOff>0</xdr:rowOff>
    </xdr:from>
    <xdr:to>
      <xdr:col>15</xdr:col>
      <xdr:colOff>323850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DC8D0B-8C01-DCE6-D4D7-861E16045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202882</xdr:colOff>
      <xdr:row>2</xdr:row>
      <xdr:rowOff>24765</xdr:rowOff>
    </xdr:from>
    <xdr:to>
      <xdr:col>17</xdr:col>
      <xdr:colOff>323850</xdr:colOff>
      <xdr:row>28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0F450-508D-15DF-9AB8-735B154A7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87631</xdr:rowOff>
    </xdr:from>
    <xdr:to>
      <xdr:col>12</xdr:col>
      <xdr:colOff>398145</xdr:colOff>
      <xdr:row>18</xdr:row>
      <xdr:rowOff>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DF1BAB-1D53-624E-6F6F-25BEE62BD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13</xdr:row>
      <xdr:rowOff>129540</xdr:rowOff>
    </xdr:from>
    <xdr:to>
      <xdr:col>8</xdr:col>
      <xdr:colOff>38100</xdr:colOff>
      <xdr:row>28</xdr:row>
      <xdr:rowOff>35242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FE0407-B954-D35F-E6C6-CA5D73297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 Smith" refreshedDate="44912.167564351854" createdVersion="8" refreshedVersion="8" minRefreshableVersion="3" recordCount="1000" xr:uid="{D785391A-2649-4A15-AE0D-5F12BE5BD15B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 Smith" refreshedDate="44912.542414930555" createdVersion="8" refreshedVersion="8" minRefreshableVersion="3" recordCount="1000" xr:uid="{545FD0AE-3118-4D4B-A484-47B5300737B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2ED62A-8493-405B-B14D-0657DE6B658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DEC866-AF97-40BB-A7BC-CEB8EA4052E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916F68-0722-445E-929C-F23A978CCFBF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 includeNewItemsInFilter="1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Normal="100" workbookViewId="0">
      <selection activeCell="D2" sqref="D2"/>
    </sheetView>
  </sheetViews>
  <sheetFormatPr defaultColWidth="11.19921875" defaultRowHeight="15.6" x14ac:dyDescent="0.3"/>
  <cols>
    <col min="1" max="1" width="8.5" customWidth="1"/>
    <col min="2" max="2" width="30.69921875" bestFit="1" customWidth="1"/>
    <col min="3" max="3" width="33.5" style="3" customWidth="1"/>
    <col min="5" max="5" width="12.296875" customWidth="1"/>
    <col min="6" max="6" width="19.296875" style="7" customWidth="1"/>
    <col min="7" max="7" width="14" customWidth="1"/>
    <col min="8" max="8" width="18" customWidth="1"/>
    <col min="9" max="9" width="21" style="5" customWidth="1"/>
    <col min="12" max="12" width="16.296875" customWidth="1"/>
    <col min="13" max="13" width="12.796875" customWidth="1"/>
    <col min="14" max="14" width="27.59765625" style="10" customWidth="1"/>
    <col min="15" max="15" width="24.69921875" style="10" customWidth="1"/>
    <col min="16" max="16" width="14.19921875" customWidth="1"/>
    <col min="17" max="17" width="12.69921875" customWidth="1"/>
    <col min="18" max="18" width="28" bestFit="1" customWidth="1"/>
    <col min="19" max="19" width="18.69921875" customWidth="1"/>
    <col min="20" max="20" width="16.19921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2071</v>
      </c>
      <c r="O1" s="1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(E2/D2*100)</f>
        <v>0</v>
      </c>
      <c r="G2" t="s">
        <v>14</v>
      </c>
      <c r="H2">
        <v>0</v>
      </c>
      <c r="I2" s="5">
        <f>IFERROR(E2/H2, 0)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 t="shared" ref="N2:N65" si="0">(((L2/60)/60)/24)+DATE(1970,1,1)</f>
        <v>42336.25</v>
      </c>
      <c r="O2" s="10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66" si="2">(E3/D3*100)</f>
        <v>1040</v>
      </c>
      <c r="G3" t="s">
        <v>20</v>
      </c>
      <c r="H3">
        <v>158</v>
      </c>
      <c r="I3" s="5">
        <f t="shared" ref="I3:I66" si="3">IFERROR(E3/H3, 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si="0"/>
        <v>41870.208333333336</v>
      </c>
      <c r="O3" s="10">
        <f t="shared" si="1"/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2"/>
        <v>131.4787822878229</v>
      </c>
      <c r="G4" t="s">
        <v>20</v>
      </c>
      <c r="H4">
        <v>1425</v>
      </c>
      <c r="I4" s="5">
        <f t="shared" si="3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0"/>
        <v>41595.25</v>
      </c>
      <c r="O4" s="10">
        <f t="shared" si="1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2"/>
        <v>58.976190476190467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0"/>
        <v>43688.208333333328</v>
      </c>
      <c r="O5" s="10">
        <f t="shared" si="1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2"/>
        <v>69.276315789473685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0"/>
        <v>43485.25</v>
      </c>
      <c r="O6" s="10">
        <f t="shared" si="1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2"/>
        <v>173.61842105263159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0"/>
        <v>41149.208333333336</v>
      </c>
      <c r="O7" s="10">
        <f t="shared" si="1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2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0"/>
        <v>42991.208333333328</v>
      </c>
      <c r="O8" s="10">
        <f t="shared" si="1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2"/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0"/>
        <v>42229.208333333328</v>
      </c>
      <c r="O9" s="10">
        <f t="shared" si="1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2"/>
        <v>19.932788374205266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0"/>
        <v>40399.208333333336</v>
      </c>
      <c r="O10" s="10">
        <f t="shared" si="1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2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0"/>
        <v>41536.208333333336</v>
      </c>
      <c r="O11" s="10">
        <f t="shared" si="1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2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0"/>
        <v>40404.208333333336</v>
      </c>
      <c r="O12" s="10">
        <f t="shared" si="1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2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0"/>
        <v>40442.208333333336</v>
      </c>
      <c r="O13" s="10">
        <f t="shared" si="1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2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0"/>
        <v>43760.208333333328</v>
      </c>
      <c r="O14" s="10">
        <f t="shared" si="1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2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0"/>
        <v>42532.208333333328</v>
      </c>
      <c r="O15" s="10">
        <f t="shared" si="1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2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0"/>
        <v>40974.25</v>
      </c>
      <c r="O16" s="10">
        <f t="shared" si="1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2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0"/>
        <v>43809.25</v>
      </c>
      <c r="O17" s="10">
        <f t="shared" si="1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2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0"/>
        <v>41661.25</v>
      </c>
      <c r="O18" s="10">
        <f t="shared" si="1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2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0"/>
        <v>40555.25</v>
      </c>
      <c r="O19" s="10">
        <f t="shared" si="1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2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0"/>
        <v>43351.208333333328</v>
      </c>
      <c r="O20" s="10">
        <f t="shared" si="1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2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0"/>
        <v>43528.25</v>
      </c>
      <c r="O21" s="10">
        <f t="shared" si="1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2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0"/>
        <v>41848.208333333336</v>
      </c>
      <c r="O22" s="10">
        <f t="shared" si="1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2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0"/>
        <v>40770.208333333336</v>
      </c>
      <c r="O23" s="10">
        <f t="shared" si="1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2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0"/>
        <v>43193.208333333328</v>
      </c>
      <c r="O24" s="10">
        <f t="shared" si="1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2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0"/>
        <v>43510.25</v>
      </c>
      <c r="O25" s="10">
        <f t="shared" si="1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2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0"/>
        <v>41811.208333333336</v>
      </c>
      <c r="O26" s="10">
        <f t="shared" si="1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2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0"/>
        <v>40681.208333333336</v>
      </c>
      <c r="O27" s="10">
        <f t="shared" si="1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2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0"/>
        <v>43312.208333333328</v>
      </c>
      <c r="O28" s="10">
        <f t="shared" si="1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2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0"/>
        <v>42280.208333333328</v>
      </c>
      <c r="O29" s="10">
        <f t="shared" si="1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2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0"/>
        <v>40218.25</v>
      </c>
      <c r="O30" s="10">
        <f t="shared" si="1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2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0"/>
        <v>43301.208333333328</v>
      </c>
      <c r="O31" s="10">
        <f t="shared" si="1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2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0"/>
        <v>43609.208333333328</v>
      </c>
      <c r="O32" s="10">
        <f t="shared" si="1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2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0"/>
        <v>42374.25</v>
      </c>
      <c r="O33" s="10">
        <f t="shared" si="1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2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0"/>
        <v>43110.25</v>
      </c>
      <c r="O34" s="10">
        <f t="shared" si="1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2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0"/>
        <v>41917.208333333336</v>
      </c>
      <c r="O35" s="10">
        <f t="shared" si="1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2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0"/>
        <v>42817.208333333328</v>
      </c>
      <c r="O36" s="10">
        <f t="shared" si="1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2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0"/>
        <v>43484.25</v>
      </c>
      <c r="O37" s="10">
        <f t="shared" si="1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2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0"/>
        <v>40600.25</v>
      </c>
      <c r="O38" s="10">
        <f t="shared" si="1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2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0"/>
        <v>43744.208333333328</v>
      </c>
      <c r="O39" s="10">
        <f t="shared" si="1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2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0"/>
        <v>40469.208333333336</v>
      </c>
      <c r="O40" s="10">
        <f t="shared" si="1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2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0"/>
        <v>41330.25</v>
      </c>
      <c r="O41" s="10">
        <f t="shared" si="1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2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0"/>
        <v>40334.208333333336</v>
      </c>
      <c r="O42" s="10">
        <f t="shared" si="1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2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0"/>
        <v>41156.208333333336</v>
      </c>
      <c r="O43" s="10">
        <f t="shared" si="1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2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0"/>
        <v>40728.208333333336</v>
      </c>
      <c r="O44" s="10">
        <f t="shared" si="1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2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0"/>
        <v>41844.208333333336</v>
      </c>
      <c r="O45" s="10">
        <f t="shared" si="1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2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0"/>
        <v>43541.208333333328</v>
      </c>
      <c r="O46" s="10">
        <f t="shared" si="1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2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0"/>
        <v>42676.208333333328</v>
      </c>
      <c r="O47" s="10">
        <f t="shared" si="1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2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0"/>
        <v>40367.208333333336</v>
      </c>
      <c r="O48" s="10">
        <f t="shared" si="1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2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0"/>
        <v>41727.208333333336</v>
      </c>
      <c r="O49" s="10">
        <f t="shared" si="1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2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0"/>
        <v>42180.208333333328</v>
      </c>
      <c r="O50" s="10">
        <f t="shared" si="1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2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0"/>
        <v>43758.208333333328</v>
      </c>
      <c r="O51" s="10">
        <f t="shared" si="1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2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0"/>
        <v>41487.208333333336</v>
      </c>
      <c r="O52" s="10">
        <f t="shared" si="1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2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0"/>
        <v>40995.208333333336</v>
      </c>
      <c r="O53" s="10">
        <f t="shared" si="1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2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0"/>
        <v>40436.208333333336</v>
      </c>
      <c r="O54" s="10">
        <f t="shared" si="1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2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0"/>
        <v>41779.208333333336</v>
      </c>
      <c r="O55" s="10">
        <f t="shared" si="1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2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0"/>
        <v>43170.25</v>
      </c>
      <c r="O56" s="10">
        <f t="shared" si="1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2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0"/>
        <v>43311.208333333328</v>
      </c>
      <c r="O57" s="10">
        <f t="shared" si="1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2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0"/>
        <v>42014.25</v>
      </c>
      <c r="O58" s="10">
        <f t="shared" si="1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2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0"/>
        <v>42979.208333333328</v>
      </c>
      <c r="O59" s="10">
        <f t="shared" si="1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2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0"/>
        <v>42268.208333333328</v>
      </c>
      <c r="O60" s="10">
        <f t="shared" si="1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2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0"/>
        <v>42898.208333333328</v>
      </c>
      <c r="O61" s="10">
        <f t="shared" si="1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2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0"/>
        <v>41107.208333333336</v>
      </c>
      <c r="O62" s="10">
        <f t="shared" si="1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2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0"/>
        <v>40595.25</v>
      </c>
      <c r="O63" s="10">
        <f t="shared" si="1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2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0"/>
        <v>42160.208333333328</v>
      </c>
      <c r="O64" s="10">
        <f t="shared" si="1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2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0"/>
        <v>42853.208333333328</v>
      </c>
      <c r="O65" s="10">
        <f t="shared" si="1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2"/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ref="N66:N129" si="4">(((L66/60)/60)/24)+DATE(1970,1,1)</f>
        <v>43283.208333333328</v>
      </c>
      <c r="O66" s="10">
        <f t="shared" ref="O66:O129" si="5">(((M66/60)/60)/24)+DATE(1970,1,1)</f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6">(E67/D67*100)</f>
        <v>236.14754098360655</v>
      </c>
      <c r="G67" t="s">
        <v>20</v>
      </c>
      <c r="H67">
        <v>236</v>
      </c>
      <c r="I67" s="5">
        <f t="shared" ref="I67:I130" si="7">IFERROR(E67/H67, 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si="4"/>
        <v>40570.25</v>
      </c>
      <c r="O67" s="10">
        <f t="shared" si="5"/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6"/>
        <v>45.068965517241381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4"/>
        <v>42102.208333333328</v>
      </c>
      <c r="O68" s="10">
        <f t="shared" si="5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6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4"/>
        <v>40203.25</v>
      </c>
      <c r="O69" s="10">
        <f t="shared" si="5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6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4"/>
        <v>42943.208333333328</v>
      </c>
      <c r="O70" s="10">
        <f t="shared" si="5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6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4"/>
        <v>40531.25</v>
      </c>
      <c r="O71" s="10">
        <f t="shared" si="5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6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4"/>
        <v>40484.208333333336</v>
      </c>
      <c r="O72" s="10">
        <f t="shared" si="5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6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4"/>
        <v>43799.25</v>
      </c>
      <c r="O73" s="10">
        <f t="shared" si="5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6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4"/>
        <v>42186.208333333328</v>
      </c>
      <c r="O74" s="10">
        <f t="shared" si="5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6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4"/>
        <v>42701.25</v>
      </c>
      <c r="O75" s="10">
        <f t="shared" si="5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6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4"/>
        <v>42456.208333333328</v>
      </c>
      <c r="O76" s="10">
        <f t="shared" si="5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6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4"/>
        <v>43296.208333333328</v>
      </c>
      <c r="O77" s="10">
        <f t="shared" si="5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6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4"/>
        <v>42027.25</v>
      </c>
      <c r="O78" s="10">
        <f t="shared" si="5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6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4"/>
        <v>40448.208333333336</v>
      </c>
      <c r="O79" s="10">
        <f t="shared" si="5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6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4"/>
        <v>43206.208333333328</v>
      </c>
      <c r="O80" s="10">
        <f t="shared" si="5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6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4"/>
        <v>43267.208333333328</v>
      </c>
      <c r="O81" s="10">
        <f t="shared" si="5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6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4"/>
        <v>42976.208333333328</v>
      </c>
      <c r="O82" s="10">
        <f t="shared" si="5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6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4"/>
        <v>43062.25</v>
      </c>
      <c r="O83" s="10">
        <f t="shared" si="5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6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4"/>
        <v>43482.25</v>
      </c>
      <c r="O84" s="10">
        <f t="shared" si="5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6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4"/>
        <v>42579.208333333328</v>
      </c>
      <c r="O85" s="10">
        <f t="shared" si="5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6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4"/>
        <v>41118.208333333336</v>
      </c>
      <c r="O86" s="10">
        <f t="shared" si="5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6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4"/>
        <v>40797.208333333336</v>
      </c>
      <c r="O87" s="10">
        <f t="shared" si="5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6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4"/>
        <v>42128.208333333328</v>
      </c>
      <c r="O88" s="10">
        <f t="shared" si="5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6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4"/>
        <v>40610.25</v>
      </c>
      <c r="O89" s="10">
        <f t="shared" si="5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6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4"/>
        <v>42110.208333333328</v>
      </c>
      <c r="O90" s="10">
        <f t="shared" si="5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6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4"/>
        <v>40283.208333333336</v>
      </c>
      <c r="O91" s="10">
        <f t="shared" si="5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6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4"/>
        <v>42425.25</v>
      </c>
      <c r="O92" s="10">
        <f t="shared" si="5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6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4"/>
        <v>42588.208333333328</v>
      </c>
      <c r="O93" s="10">
        <f t="shared" si="5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6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4"/>
        <v>40352.208333333336</v>
      </c>
      <c r="O94" s="10">
        <f t="shared" si="5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6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4"/>
        <v>41202.208333333336</v>
      </c>
      <c r="O95" s="10">
        <f t="shared" si="5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6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4"/>
        <v>43562.208333333328</v>
      </c>
      <c r="O96" s="10">
        <f t="shared" si="5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6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4"/>
        <v>43752.208333333328</v>
      </c>
      <c r="O97" s="10">
        <f t="shared" si="5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6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4"/>
        <v>40612.25</v>
      </c>
      <c r="O98" s="10">
        <f t="shared" si="5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6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4"/>
        <v>42180.208333333328</v>
      </c>
      <c r="O99" s="10">
        <f t="shared" si="5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6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4"/>
        <v>42212.208333333328</v>
      </c>
      <c r="O100" s="10">
        <f t="shared" si="5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6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4"/>
        <v>41968.25</v>
      </c>
      <c r="O101" s="10">
        <f t="shared" si="5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6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4"/>
        <v>40835.208333333336</v>
      </c>
      <c r="O102" s="10">
        <f t="shared" si="5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6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4"/>
        <v>42056.25</v>
      </c>
      <c r="O103" s="10">
        <f t="shared" si="5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6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4"/>
        <v>43234.208333333328</v>
      </c>
      <c r="O104" s="10">
        <f t="shared" si="5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6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4"/>
        <v>40475.208333333336</v>
      </c>
      <c r="O105" s="10">
        <f t="shared" si="5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6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4"/>
        <v>42878.208333333328</v>
      </c>
      <c r="O106" s="10">
        <f t="shared" si="5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6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4"/>
        <v>41366.208333333336</v>
      </c>
      <c r="O107" s="10">
        <f t="shared" si="5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6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4"/>
        <v>43716.208333333328</v>
      </c>
      <c r="O108" s="10">
        <f t="shared" si="5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6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4"/>
        <v>43213.208333333328</v>
      </c>
      <c r="O109" s="10">
        <f t="shared" si="5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6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4"/>
        <v>41005.208333333336</v>
      </c>
      <c r="O110" s="10">
        <f t="shared" si="5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6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4"/>
        <v>41651.25</v>
      </c>
      <c r="O111" s="10">
        <f t="shared" si="5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6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4"/>
        <v>43354.208333333328</v>
      </c>
      <c r="O112" s="10">
        <f t="shared" si="5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6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4"/>
        <v>41174.208333333336</v>
      </c>
      <c r="O113" s="10">
        <f t="shared" si="5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6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4"/>
        <v>41875.208333333336</v>
      </c>
      <c r="O114" s="10">
        <f t="shared" si="5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6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4"/>
        <v>42990.208333333328</v>
      </c>
      <c r="O115" s="10">
        <f t="shared" si="5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6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4"/>
        <v>43564.208333333328</v>
      </c>
      <c r="O116" s="10">
        <f t="shared" si="5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6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4"/>
        <v>43056.25</v>
      </c>
      <c r="O117" s="10">
        <f t="shared" si="5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6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4"/>
        <v>42265.208333333328</v>
      </c>
      <c r="O118" s="10">
        <f t="shared" si="5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6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4"/>
        <v>40808.208333333336</v>
      </c>
      <c r="O119" s="10">
        <f t="shared" si="5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6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4"/>
        <v>41665.25</v>
      </c>
      <c r="O120" s="10">
        <f t="shared" si="5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6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4"/>
        <v>41806.208333333336</v>
      </c>
      <c r="O121" s="10">
        <f t="shared" si="5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6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4"/>
        <v>42111.208333333328</v>
      </c>
      <c r="O122" s="10">
        <f t="shared" si="5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6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4"/>
        <v>41917.208333333336</v>
      </c>
      <c r="O123" s="10">
        <f t="shared" si="5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6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4"/>
        <v>41970.25</v>
      </c>
      <c r="O124" s="10">
        <f t="shared" si="5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6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4"/>
        <v>42332.25</v>
      </c>
      <c r="O125" s="10">
        <f t="shared" si="5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6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4"/>
        <v>43598.208333333328</v>
      </c>
      <c r="O126" s="10">
        <f t="shared" si="5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6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4"/>
        <v>43362.208333333328</v>
      </c>
      <c r="O127" s="10">
        <f t="shared" si="5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6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4"/>
        <v>42596.208333333328</v>
      </c>
      <c r="O128" s="10">
        <f t="shared" si="5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6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4"/>
        <v>40310.208333333336</v>
      </c>
      <c r="O129" s="10">
        <f t="shared" si="5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6"/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ref="N130:N193" si="8">(((L130/60)/60)/24)+DATE(1970,1,1)</f>
        <v>40417.208333333336</v>
      </c>
      <c r="O130" s="10">
        <f t="shared" ref="O130:O193" si="9">(((M130/60)/60)/24)+DATE(1970,1,1)</f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10">(E131/D131*100)</f>
        <v>3.202693602693603</v>
      </c>
      <c r="G131" t="s">
        <v>74</v>
      </c>
      <c r="H131">
        <v>55</v>
      </c>
      <c r="I131" s="5">
        <f t="shared" ref="I131:I194" si="11">IFERROR(E131/H131, 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si="8"/>
        <v>42038.25</v>
      </c>
      <c r="O131" s="10">
        <f t="shared" si="9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10"/>
        <v>155.46875</v>
      </c>
      <c r="G132" t="s">
        <v>20</v>
      </c>
      <c r="H132">
        <v>533</v>
      </c>
      <c r="I132" s="5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8"/>
        <v>40842.208333333336</v>
      </c>
      <c r="O132" s="10">
        <f t="shared" si="9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10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8"/>
        <v>41607.25</v>
      </c>
      <c r="O133" s="10">
        <f t="shared" si="9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10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8"/>
        <v>43112.25</v>
      </c>
      <c r="O134" s="10">
        <f t="shared" si="9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10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8"/>
        <v>40767.208333333336</v>
      </c>
      <c r="O135" s="10">
        <f t="shared" si="9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10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8"/>
        <v>40713.208333333336</v>
      </c>
      <c r="O136" s="10">
        <f t="shared" si="9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10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8"/>
        <v>41340.25</v>
      </c>
      <c r="O137" s="10">
        <f t="shared" si="9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10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8"/>
        <v>41797.208333333336</v>
      </c>
      <c r="O138" s="10">
        <f t="shared" si="9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10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8"/>
        <v>40457.208333333336</v>
      </c>
      <c r="O139" s="10">
        <f t="shared" si="9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10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8"/>
        <v>41180.208333333336</v>
      </c>
      <c r="O140" s="10">
        <f t="shared" si="9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10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8"/>
        <v>42115.208333333328</v>
      </c>
      <c r="O141" s="10">
        <f t="shared" si="9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10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8"/>
        <v>43156.25</v>
      </c>
      <c r="O142" s="10">
        <f t="shared" si="9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10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8"/>
        <v>42167.208333333328</v>
      </c>
      <c r="O143" s="10">
        <f t="shared" si="9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10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8"/>
        <v>41005.208333333336</v>
      </c>
      <c r="O144" s="10">
        <f t="shared" si="9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10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8"/>
        <v>40357.208333333336</v>
      </c>
      <c r="O145" s="10">
        <f t="shared" si="9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10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8"/>
        <v>43633.208333333328</v>
      </c>
      <c r="O146" s="10">
        <f t="shared" si="9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10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8"/>
        <v>41889.208333333336</v>
      </c>
      <c r="O147" s="10">
        <f t="shared" si="9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10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8"/>
        <v>40855.25</v>
      </c>
      <c r="O148" s="10">
        <f t="shared" si="9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10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8"/>
        <v>42534.208333333328</v>
      </c>
      <c r="O149" s="10">
        <f t="shared" si="9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10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8"/>
        <v>42941.208333333328</v>
      </c>
      <c r="O150" s="10">
        <f t="shared" si="9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10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8"/>
        <v>41275.25</v>
      </c>
      <c r="O151" s="10">
        <f t="shared" si="9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10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8"/>
        <v>43450.25</v>
      </c>
      <c r="O152" s="10">
        <f t="shared" si="9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10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8"/>
        <v>41799.208333333336</v>
      </c>
      <c r="O153" s="10">
        <f t="shared" si="9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10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8"/>
        <v>42783.25</v>
      </c>
      <c r="O154" s="10">
        <f t="shared" si="9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10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8"/>
        <v>41201.208333333336</v>
      </c>
      <c r="O155" s="10">
        <f t="shared" si="9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10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8"/>
        <v>42502.208333333328</v>
      </c>
      <c r="O156" s="10">
        <f t="shared" si="9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10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8"/>
        <v>40262.208333333336</v>
      </c>
      <c r="O157" s="10">
        <f t="shared" si="9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10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8"/>
        <v>43743.208333333328</v>
      </c>
      <c r="O158" s="10">
        <f t="shared" si="9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10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8"/>
        <v>41638.25</v>
      </c>
      <c r="O159" s="10">
        <f t="shared" si="9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10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8"/>
        <v>42346.25</v>
      </c>
      <c r="O160" s="10">
        <f t="shared" si="9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10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8"/>
        <v>43551.208333333328</v>
      </c>
      <c r="O161" s="10">
        <f t="shared" si="9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10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8"/>
        <v>43582.208333333328</v>
      </c>
      <c r="O162" s="10">
        <f t="shared" si="9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10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8"/>
        <v>42270.208333333328</v>
      </c>
      <c r="O163" s="10">
        <f t="shared" si="9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10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8"/>
        <v>43442.25</v>
      </c>
      <c r="O164" s="10">
        <f t="shared" si="9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10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8"/>
        <v>43028.208333333328</v>
      </c>
      <c r="O165" s="10">
        <f t="shared" si="9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10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8"/>
        <v>43016.208333333328</v>
      </c>
      <c r="O166" s="10">
        <f t="shared" si="9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10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8"/>
        <v>42948.208333333328</v>
      </c>
      <c r="O167" s="10">
        <f t="shared" si="9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10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8"/>
        <v>40534.25</v>
      </c>
      <c r="O168" s="10">
        <f t="shared" si="9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10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8"/>
        <v>41435.208333333336</v>
      </c>
      <c r="O169" s="10">
        <f t="shared" si="9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10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8"/>
        <v>43518.25</v>
      </c>
      <c r="O170" s="10">
        <f t="shared" si="9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10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8"/>
        <v>41077.208333333336</v>
      </c>
      <c r="O171" s="10">
        <f t="shared" si="9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10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8"/>
        <v>42950.208333333328</v>
      </c>
      <c r="O172" s="10">
        <f t="shared" si="9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10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8"/>
        <v>41718.208333333336</v>
      </c>
      <c r="O173" s="10">
        <f t="shared" si="9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10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8"/>
        <v>41839.208333333336</v>
      </c>
      <c r="O174" s="10">
        <f t="shared" si="9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10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8"/>
        <v>41412.208333333336</v>
      </c>
      <c r="O175" s="10">
        <f t="shared" si="9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10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8"/>
        <v>42282.208333333328</v>
      </c>
      <c r="O176" s="10">
        <f t="shared" si="9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10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8"/>
        <v>42613.208333333328</v>
      </c>
      <c r="O177" s="10">
        <f t="shared" si="9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10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8"/>
        <v>42616.208333333328</v>
      </c>
      <c r="O178" s="10">
        <f t="shared" si="9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10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8"/>
        <v>40497.25</v>
      </c>
      <c r="O179" s="10">
        <f t="shared" si="9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10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8"/>
        <v>42999.208333333328</v>
      </c>
      <c r="O180" s="10">
        <f t="shared" si="9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10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8"/>
        <v>41350.208333333336</v>
      </c>
      <c r="O181" s="10">
        <f t="shared" si="9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10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8"/>
        <v>40259.208333333336</v>
      </c>
      <c r="O182" s="10">
        <f t="shared" si="9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10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8"/>
        <v>43012.208333333328</v>
      </c>
      <c r="O183" s="10">
        <f t="shared" si="9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10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8"/>
        <v>43631.208333333328</v>
      </c>
      <c r="O184" s="10">
        <f t="shared" si="9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10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8"/>
        <v>40430.208333333336</v>
      </c>
      <c r="O185" s="10">
        <f t="shared" si="9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10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8"/>
        <v>43588.208333333328</v>
      </c>
      <c r="O186" s="10">
        <f t="shared" si="9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10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8"/>
        <v>43233.208333333328</v>
      </c>
      <c r="O187" s="10">
        <f t="shared" si="9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10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8"/>
        <v>41782.208333333336</v>
      </c>
      <c r="O188" s="10">
        <f t="shared" si="9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10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8"/>
        <v>41328.25</v>
      </c>
      <c r="O189" s="10">
        <f t="shared" si="9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10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8"/>
        <v>41975.25</v>
      </c>
      <c r="O190" s="10">
        <f t="shared" si="9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10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8"/>
        <v>42433.25</v>
      </c>
      <c r="O191" s="10">
        <f t="shared" si="9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10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8"/>
        <v>41429.208333333336</v>
      </c>
      <c r="O192" s="10">
        <f t="shared" si="9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10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8"/>
        <v>43536.208333333328</v>
      </c>
      <c r="O193" s="10">
        <f t="shared" si="9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10"/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ref="N194:N257" si="12">(((L194/60)/60)/24)+DATE(1970,1,1)</f>
        <v>41817.208333333336</v>
      </c>
      <c r="O194" s="10">
        <f t="shared" ref="O194:O257" si="13">(((M194/60)/60)/24)+DATE(1970,1,1)</f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14">(E195/D195*100)</f>
        <v>45.636363636363633</v>
      </c>
      <c r="G195" t="s">
        <v>14</v>
      </c>
      <c r="H195">
        <v>65</v>
      </c>
      <c r="I195" s="5">
        <f t="shared" ref="I195:I258" si="15">IFERROR(E195/H195, 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si="12"/>
        <v>43198.208333333328</v>
      </c>
      <c r="O195" s="10">
        <f t="shared" si="13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4"/>
        <v>122.7605633802817</v>
      </c>
      <c r="G196" t="s">
        <v>20</v>
      </c>
      <c r="H196">
        <v>126</v>
      </c>
      <c r="I196" s="5">
        <f t="shared" si="1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2"/>
        <v>42261.208333333328</v>
      </c>
      <c r="O196" s="10">
        <f t="shared" si="13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4"/>
        <v>361.75316455696202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2"/>
        <v>43310.208333333328</v>
      </c>
      <c r="O197" s="10">
        <f t="shared" si="13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4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2"/>
        <v>42616.208333333328</v>
      </c>
      <c r="O198" s="10">
        <f t="shared" si="13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4"/>
        <v>298.20475319926874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2"/>
        <v>42909.208333333328</v>
      </c>
      <c r="O199" s="10">
        <f t="shared" si="13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4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2"/>
        <v>40396.208333333336</v>
      </c>
      <c r="O200" s="10">
        <f t="shared" si="13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4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2"/>
        <v>42192.208333333328</v>
      </c>
      <c r="O201" s="10">
        <f t="shared" si="13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4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2"/>
        <v>40262.208333333336</v>
      </c>
      <c r="O202" s="10">
        <f t="shared" si="13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4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2"/>
        <v>41845.208333333336</v>
      </c>
      <c r="O203" s="10">
        <f t="shared" si="13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4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2"/>
        <v>40818.208333333336</v>
      </c>
      <c r="O204" s="10">
        <f t="shared" si="13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4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2"/>
        <v>42752.25</v>
      </c>
      <c r="O205" s="10">
        <f t="shared" si="13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4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2"/>
        <v>40636.208333333336</v>
      </c>
      <c r="O206" s="10">
        <f t="shared" si="13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4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2"/>
        <v>43390.208333333328</v>
      </c>
      <c r="O207" s="10">
        <f t="shared" si="13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4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2"/>
        <v>40236.25</v>
      </c>
      <c r="O208" s="10">
        <f t="shared" si="13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4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2"/>
        <v>43340.208333333328</v>
      </c>
      <c r="O209" s="10">
        <f t="shared" si="13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4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2"/>
        <v>43048.25</v>
      </c>
      <c r="O210" s="10">
        <f t="shared" si="13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4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2"/>
        <v>42496.208333333328</v>
      </c>
      <c r="O211" s="10">
        <f t="shared" si="13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4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2"/>
        <v>42797.25</v>
      </c>
      <c r="O212" s="10">
        <f t="shared" si="13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4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2"/>
        <v>41513.208333333336</v>
      </c>
      <c r="O213" s="10">
        <f t="shared" si="13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4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2"/>
        <v>43814.25</v>
      </c>
      <c r="O214" s="10">
        <f t="shared" si="13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4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2"/>
        <v>40488.208333333336</v>
      </c>
      <c r="O215" s="10">
        <f t="shared" si="13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4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2"/>
        <v>40409.208333333336</v>
      </c>
      <c r="O216" s="10">
        <f t="shared" si="13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4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2"/>
        <v>43509.25</v>
      </c>
      <c r="O217" s="10">
        <f t="shared" si="13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4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2"/>
        <v>40869.25</v>
      </c>
      <c r="O218" s="10">
        <f t="shared" si="13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4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2"/>
        <v>43583.208333333328</v>
      </c>
      <c r="O219" s="10">
        <f t="shared" si="13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4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2"/>
        <v>40858.25</v>
      </c>
      <c r="O220" s="10">
        <f t="shared" si="13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4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2"/>
        <v>41137.208333333336</v>
      </c>
      <c r="O221" s="10">
        <f t="shared" si="13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4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2"/>
        <v>40725.208333333336</v>
      </c>
      <c r="O222" s="10">
        <f t="shared" si="13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4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2"/>
        <v>41081.208333333336</v>
      </c>
      <c r="O223" s="10">
        <f t="shared" si="13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4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2"/>
        <v>41914.208333333336</v>
      </c>
      <c r="O224" s="10">
        <f t="shared" si="13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4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2"/>
        <v>42445.208333333328</v>
      </c>
      <c r="O225" s="10">
        <f t="shared" si="13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4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2"/>
        <v>41906.208333333336</v>
      </c>
      <c r="O226" s="10">
        <f t="shared" si="13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4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2"/>
        <v>41762.208333333336</v>
      </c>
      <c r="O227" s="10">
        <f t="shared" si="13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4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2"/>
        <v>40276.208333333336</v>
      </c>
      <c r="O228" s="10">
        <f t="shared" si="13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4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2"/>
        <v>42139.208333333328</v>
      </c>
      <c r="O229" s="10">
        <f t="shared" si="13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4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2"/>
        <v>42613.208333333328</v>
      </c>
      <c r="O230" s="10">
        <f t="shared" si="13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4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2"/>
        <v>42887.208333333328</v>
      </c>
      <c r="O231" s="10">
        <f t="shared" si="13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4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2"/>
        <v>43805.25</v>
      </c>
      <c r="O232" s="10">
        <f t="shared" si="13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4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2"/>
        <v>41415.208333333336</v>
      </c>
      <c r="O233" s="10">
        <f t="shared" si="13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4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2"/>
        <v>42576.208333333328</v>
      </c>
      <c r="O234" s="10">
        <f t="shared" si="13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4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2"/>
        <v>40706.208333333336</v>
      </c>
      <c r="O235" s="10">
        <f t="shared" si="13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4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2"/>
        <v>42969.208333333328</v>
      </c>
      <c r="O236" s="10">
        <f t="shared" si="13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4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2"/>
        <v>42779.25</v>
      </c>
      <c r="O237" s="10">
        <f t="shared" si="13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4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2"/>
        <v>43641.208333333328</v>
      </c>
      <c r="O238" s="10">
        <f t="shared" si="13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4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2"/>
        <v>41754.208333333336</v>
      </c>
      <c r="O239" s="10">
        <f t="shared" si="13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4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2"/>
        <v>43083.25</v>
      </c>
      <c r="O240" s="10">
        <f t="shared" si="13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4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2"/>
        <v>42245.208333333328</v>
      </c>
      <c r="O241" s="10">
        <f t="shared" si="13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4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2"/>
        <v>40396.208333333336</v>
      </c>
      <c r="O242" s="10">
        <f t="shared" si="13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4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2"/>
        <v>41742.208333333336</v>
      </c>
      <c r="O243" s="10">
        <f t="shared" si="13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4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2"/>
        <v>42865.208333333328</v>
      </c>
      <c r="O244" s="10">
        <f t="shared" si="13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4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2"/>
        <v>43163.25</v>
      </c>
      <c r="O245" s="10">
        <f t="shared" si="13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4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2"/>
        <v>41834.208333333336</v>
      </c>
      <c r="O246" s="10">
        <f t="shared" si="13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4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2"/>
        <v>41736.208333333336</v>
      </c>
      <c r="O247" s="10">
        <f t="shared" si="13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4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2"/>
        <v>41491.208333333336</v>
      </c>
      <c r="O248" s="10">
        <f t="shared" si="13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4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2"/>
        <v>42726.25</v>
      </c>
      <c r="O249" s="10">
        <f t="shared" si="13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4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2"/>
        <v>42004.25</v>
      </c>
      <c r="O250" s="10">
        <f t="shared" si="13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4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2"/>
        <v>42006.25</v>
      </c>
      <c r="O251" s="10">
        <f t="shared" si="13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4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2"/>
        <v>40203.25</v>
      </c>
      <c r="O252" s="10">
        <f t="shared" si="13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4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2"/>
        <v>41252.25</v>
      </c>
      <c r="O253" s="10">
        <f t="shared" si="13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4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2"/>
        <v>41572.208333333336</v>
      </c>
      <c r="O254" s="10">
        <f t="shared" si="13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4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2"/>
        <v>40641.208333333336</v>
      </c>
      <c r="O255" s="10">
        <f t="shared" si="13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4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2"/>
        <v>42787.25</v>
      </c>
      <c r="O256" s="10">
        <f t="shared" si="13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4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2"/>
        <v>40590.25</v>
      </c>
      <c r="O257" s="10">
        <f t="shared" si="13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4"/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ref="N258:N321" si="16">(((L258/60)/60)/24)+DATE(1970,1,1)</f>
        <v>42393.25</v>
      </c>
      <c r="O258" s="10">
        <f t="shared" ref="O258:O321" si="17">(((M258/60)/60)/24)+DATE(1970,1,1)</f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18">(E259/D259*100)</f>
        <v>146</v>
      </c>
      <c r="G259" t="s">
        <v>20</v>
      </c>
      <c r="H259">
        <v>92</v>
      </c>
      <c r="I259" s="5">
        <f t="shared" ref="I259:I322" si="19">IFERROR(E259/H259, 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si="16"/>
        <v>41338.25</v>
      </c>
      <c r="O259" s="10">
        <f t="shared" si="17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8"/>
        <v>268.48</v>
      </c>
      <c r="G260" t="s">
        <v>20</v>
      </c>
      <c r="H260">
        <v>186</v>
      </c>
      <c r="I260" s="5">
        <f t="shared" si="1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6"/>
        <v>42712.25</v>
      </c>
      <c r="O260" s="10">
        <f t="shared" si="17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8"/>
        <v>597.5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6"/>
        <v>41251.25</v>
      </c>
      <c r="O261" s="10">
        <f t="shared" si="17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8"/>
        <v>157.69841269841268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6"/>
        <v>41180.208333333336</v>
      </c>
      <c r="O262" s="10">
        <f t="shared" si="17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8"/>
        <v>31.201660735468568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6"/>
        <v>40415.208333333336</v>
      </c>
      <c r="O263" s="10">
        <f t="shared" si="17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8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6"/>
        <v>40638.208333333336</v>
      </c>
      <c r="O264" s="10">
        <f t="shared" si="17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8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6"/>
        <v>40187.25</v>
      </c>
      <c r="O265" s="10">
        <f t="shared" si="17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8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6"/>
        <v>41317.25</v>
      </c>
      <c r="O266" s="10">
        <f t="shared" si="17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8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6"/>
        <v>42372.25</v>
      </c>
      <c r="O267" s="10">
        <f t="shared" si="17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8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6"/>
        <v>41950.25</v>
      </c>
      <c r="O268" s="10">
        <f t="shared" si="17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8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6"/>
        <v>41206.208333333336</v>
      </c>
      <c r="O269" s="10">
        <f t="shared" si="17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8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6"/>
        <v>41186.208333333336</v>
      </c>
      <c r="O270" s="10">
        <f t="shared" si="17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8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6"/>
        <v>43496.25</v>
      </c>
      <c r="O271" s="10">
        <f t="shared" si="17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8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6"/>
        <v>40514.25</v>
      </c>
      <c r="O272" s="10">
        <f t="shared" si="17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8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6"/>
        <v>42345.25</v>
      </c>
      <c r="O273" s="10">
        <f t="shared" si="17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8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6"/>
        <v>43656.208333333328</v>
      </c>
      <c r="O274" s="10">
        <f t="shared" si="17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8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6"/>
        <v>42995.208333333328</v>
      </c>
      <c r="O275" s="10">
        <f t="shared" si="17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8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6"/>
        <v>43045.25</v>
      </c>
      <c r="O276" s="10">
        <f t="shared" si="17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8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6"/>
        <v>43561.208333333328</v>
      </c>
      <c r="O277" s="10">
        <f t="shared" si="17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8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6"/>
        <v>41018.208333333336</v>
      </c>
      <c r="O278" s="10">
        <f t="shared" si="17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8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6"/>
        <v>40378.208333333336</v>
      </c>
      <c r="O279" s="10">
        <f t="shared" si="17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8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6"/>
        <v>41239.25</v>
      </c>
      <c r="O280" s="10">
        <f t="shared" si="17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8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6"/>
        <v>43346.208333333328</v>
      </c>
      <c r="O281" s="10">
        <f t="shared" si="17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8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6"/>
        <v>43060.25</v>
      </c>
      <c r="O282" s="10">
        <f t="shared" si="17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8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6"/>
        <v>40979.25</v>
      </c>
      <c r="O283" s="10">
        <f t="shared" si="17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8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6"/>
        <v>42701.25</v>
      </c>
      <c r="O284" s="10">
        <f t="shared" si="17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8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6"/>
        <v>42520.208333333328</v>
      </c>
      <c r="O285" s="10">
        <f t="shared" si="17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8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6"/>
        <v>41030.208333333336</v>
      </c>
      <c r="O286" s="10">
        <f t="shared" si="17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8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6"/>
        <v>42623.208333333328</v>
      </c>
      <c r="O287" s="10">
        <f t="shared" si="17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8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6"/>
        <v>42697.25</v>
      </c>
      <c r="O288" s="10">
        <f t="shared" si="17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8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6"/>
        <v>42122.208333333328</v>
      </c>
      <c r="O289" s="10">
        <f t="shared" si="17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8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6"/>
        <v>40982.208333333336</v>
      </c>
      <c r="O290" s="10">
        <f t="shared" si="17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8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6"/>
        <v>42219.208333333328</v>
      </c>
      <c r="O291" s="10">
        <f t="shared" si="17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8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6"/>
        <v>41404.208333333336</v>
      </c>
      <c r="O292" s="10">
        <f t="shared" si="17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8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6"/>
        <v>40831.208333333336</v>
      </c>
      <c r="O293" s="10">
        <f t="shared" si="17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8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6"/>
        <v>40984.208333333336</v>
      </c>
      <c r="O294" s="10">
        <f t="shared" si="17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8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6"/>
        <v>40456.208333333336</v>
      </c>
      <c r="O295" s="10">
        <f t="shared" si="17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8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6"/>
        <v>43399.208333333328</v>
      </c>
      <c r="O296" s="10">
        <f t="shared" si="17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8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6"/>
        <v>41562.208333333336</v>
      </c>
      <c r="O297" s="10">
        <f t="shared" si="17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8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6"/>
        <v>43493.25</v>
      </c>
      <c r="O298" s="10">
        <f t="shared" si="17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8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6"/>
        <v>41653.25</v>
      </c>
      <c r="O299" s="10">
        <f t="shared" si="17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8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6"/>
        <v>42426.25</v>
      </c>
      <c r="O300" s="10">
        <f t="shared" si="17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8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6"/>
        <v>42432.25</v>
      </c>
      <c r="O301" s="10">
        <f t="shared" si="17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8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6"/>
        <v>42977.208333333328</v>
      </c>
      <c r="O302" s="10">
        <f t="shared" si="17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8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6"/>
        <v>42061.25</v>
      </c>
      <c r="O303" s="10">
        <f t="shared" si="17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8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6"/>
        <v>43345.208333333328</v>
      </c>
      <c r="O304" s="10">
        <f t="shared" si="17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8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6"/>
        <v>42376.25</v>
      </c>
      <c r="O305" s="10">
        <f t="shared" si="17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8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6"/>
        <v>42589.208333333328</v>
      </c>
      <c r="O306" s="10">
        <f t="shared" si="17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8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6"/>
        <v>42448.208333333328</v>
      </c>
      <c r="O307" s="10">
        <f t="shared" si="17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8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6"/>
        <v>42930.208333333328</v>
      </c>
      <c r="O308" s="10">
        <f t="shared" si="17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8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6"/>
        <v>41066.208333333336</v>
      </c>
      <c r="O309" s="10">
        <f t="shared" si="17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8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6"/>
        <v>40651.208333333336</v>
      </c>
      <c r="O310" s="10">
        <f t="shared" si="17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8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6"/>
        <v>40807.208333333336</v>
      </c>
      <c r="O311" s="10">
        <f t="shared" si="17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8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6"/>
        <v>40277.208333333336</v>
      </c>
      <c r="O312" s="10">
        <f t="shared" si="17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8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6"/>
        <v>40590.25</v>
      </c>
      <c r="O313" s="10">
        <f t="shared" si="17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8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6"/>
        <v>41572.208333333336</v>
      </c>
      <c r="O314" s="10">
        <f t="shared" si="17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8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6"/>
        <v>40966.25</v>
      </c>
      <c r="O315" s="10">
        <f t="shared" si="17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8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6"/>
        <v>43536.208333333328</v>
      </c>
      <c r="O316" s="10">
        <f t="shared" si="17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8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6"/>
        <v>41783.208333333336</v>
      </c>
      <c r="O317" s="10">
        <f t="shared" si="17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8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6"/>
        <v>43788.25</v>
      </c>
      <c r="O318" s="10">
        <f t="shared" si="17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8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6"/>
        <v>42869.208333333328</v>
      </c>
      <c r="O319" s="10">
        <f t="shared" si="17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8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6"/>
        <v>41684.25</v>
      </c>
      <c r="O320" s="10">
        <f t="shared" si="17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8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6"/>
        <v>40402.208333333336</v>
      </c>
      <c r="O321" s="10">
        <f t="shared" si="17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8"/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ref="N322:N385" si="20">(((L322/60)/60)/24)+DATE(1970,1,1)</f>
        <v>40673.208333333336</v>
      </c>
      <c r="O322" s="10">
        <f t="shared" ref="O322:O385" si="21">(((M322/60)/60)/24)+DATE(1970,1,1)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22">(E323/D323*100)</f>
        <v>94.144366197183089</v>
      </c>
      <c r="G323" t="s">
        <v>14</v>
      </c>
      <c r="H323">
        <v>2468</v>
      </c>
      <c r="I323" s="5">
        <f t="shared" ref="I323:I386" si="23">IFERROR(E323/H323, 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si="20"/>
        <v>40634.208333333336</v>
      </c>
      <c r="O323" s="10">
        <f t="shared" si="21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22"/>
        <v>166.56234096692114</v>
      </c>
      <c r="G324" t="s">
        <v>20</v>
      </c>
      <c r="H324">
        <v>5168</v>
      </c>
      <c r="I324" s="5">
        <f t="shared" si="23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0"/>
        <v>40507.25</v>
      </c>
      <c r="O324" s="10">
        <f t="shared" si="21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22"/>
        <v>24.134831460674157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0"/>
        <v>41725.208333333336</v>
      </c>
      <c r="O325" s="10">
        <f t="shared" si="21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2"/>
        <v>164.05633802816902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0"/>
        <v>42176.208333333328</v>
      </c>
      <c r="O326" s="10">
        <f t="shared" si="21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2"/>
        <v>90.723076923076931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0"/>
        <v>43267.208333333328</v>
      </c>
      <c r="O327" s="10">
        <f t="shared" si="21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2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0"/>
        <v>42364.25</v>
      </c>
      <c r="O328" s="10">
        <f t="shared" si="21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2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0"/>
        <v>43705.208333333328</v>
      </c>
      <c r="O329" s="10">
        <f t="shared" si="21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2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0"/>
        <v>43434.25</v>
      </c>
      <c r="O330" s="10">
        <f t="shared" si="21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2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0"/>
        <v>42716.25</v>
      </c>
      <c r="O331" s="10">
        <f t="shared" si="21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2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0"/>
        <v>43077.25</v>
      </c>
      <c r="O332" s="10">
        <f t="shared" si="21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2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0"/>
        <v>40896.25</v>
      </c>
      <c r="O333" s="10">
        <f t="shared" si="21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2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0"/>
        <v>41361.208333333336</v>
      </c>
      <c r="O334" s="10">
        <f t="shared" si="21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2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0"/>
        <v>43424.25</v>
      </c>
      <c r="O335" s="10">
        <f t="shared" si="21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2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0"/>
        <v>43110.25</v>
      </c>
      <c r="O336" s="10">
        <f t="shared" si="21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2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0"/>
        <v>43784.25</v>
      </c>
      <c r="O337" s="10">
        <f t="shared" si="21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2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0"/>
        <v>40527.25</v>
      </c>
      <c r="O338" s="10">
        <f t="shared" si="21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2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0"/>
        <v>43780.25</v>
      </c>
      <c r="O339" s="10">
        <f t="shared" si="21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2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0"/>
        <v>40821.208333333336</v>
      </c>
      <c r="O340" s="10">
        <f t="shared" si="21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2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0"/>
        <v>42949.208333333328</v>
      </c>
      <c r="O341" s="10">
        <f t="shared" si="21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2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0"/>
        <v>40889.25</v>
      </c>
      <c r="O342" s="10">
        <f t="shared" si="21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2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0"/>
        <v>42244.208333333328</v>
      </c>
      <c r="O343" s="10">
        <f t="shared" si="21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2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0"/>
        <v>41475.208333333336</v>
      </c>
      <c r="O344" s="10">
        <f t="shared" si="21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2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0"/>
        <v>41597.25</v>
      </c>
      <c r="O345" s="10">
        <f t="shared" si="21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2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0"/>
        <v>43122.25</v>
      </c>
      <c r="O346" s="10">
        <f t="shared" si="21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2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0"/>
        <v>42194.208333333328</v>
      </c>
      <c r="O347" s="10">
        <f t="shared" si="21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2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0"/>
        <v>42971.208333333328</v>
      </c>
      <c r="O348" s="10">
        <f t="shared" si="21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2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0"/>
        <v>42046.25</v>
      </c>
      <c r="O349" s="10">
        <f t="shared" si="21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2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0"/>
        <v>42782.25</v>
      </c>
      <c r="O350" s="10">
        <f t="shared" si="21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2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0"/>
        <v>42930.208333333328</v>
      </c>
      <c r="O351" s="10">
        <f t="shared" si="21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2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0"/>
        <v>42144.208333333328</v>
      </c>
      <c r="O352" s="10">
        <f t="shared" si="21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2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0"/>
        <v>42240.208333333328</v>
      </c>
      <c r="O353" s="10">
        <f t="shared" si="21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2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0"/>
        <v>42315.25</v>
      </c>
      <c r="O354" s="10">
        <f t="shared" si="21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2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0"/>
        <v>43651.208333333328</v>
      </c>
      <c r="O355" s="10">
        <f t="shared" si="21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2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0"/>
        <v>41520.208333333336</v>
      </c>
      <c r="O356" s="10">
        <f t="shared" si="21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2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0"/>
        <v>42757.25</v>
      </c>
      <c r="O357" s="10">
        <f t="shared" si="21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2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0"/>
        <v>40922.25</v>
      </c>
      <c r="O358" s="10">
        <f t="shared" si="21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2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0"/>
        <v>42250.208333333328</v>
      </c>
      <c r="O359" s="10">
        <f t="shared" si="21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2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0"/>
        <v>43322.208333333328</v>
      </c>
      <c r="O360" s="10">
        <f t="shared" si="21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2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0"/>
        <v>40782.208333333336</v>
      </c>
      <c r="O361" s="10">
        <f t="shared" si="21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2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0"/>
        <v>40544.25</v>
      </c>
      <c r="O362" s="10">
        <f t="shared" si="21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2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0"/>
        <v>43015.208333333328</v>
      </c>
      <c r="O363" s="10">
        <f t="shared" si="21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2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0"/>
        <v>40570.25</v>
      </c>
      <c r="O364" s="10">
        <f t="shared" si="21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2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0"/>
        <v>40904.25</v>
      </c>
      <c r="O365" s="10">
        <f t="shared" si="21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2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0"/>
        <v>43164.25</v>
      </c>
      <c r="O366" s="10">
        <f t="shared" si="21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2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0"/>
        <v>42733.25</v>
      </c>
      <c r="O367" s="10">
        <f t="shared" si="21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2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0"/>
        <v>40546.25</v>
      </c>
      <c r="O368" s="10">
        <f t="shared" si="21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2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0"/>
        <v>41930.208333333336</v>
      </c>
      <c r="O369" s="10">
        <f t="shared" si="21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2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0"/>
        <v>40464.208333333336</v>
      </c>
      <c r="O370" s="10">
        <f t="shared" si="21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2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0"/>
        <v>41308.25</v>
      </c>
      <c r="O371" s="10">
        <f t="shared" si="21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2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0"/>
        <v>43570.208333333328</v>
      </c>
      <c r="O372" s="10">
        <f t="shared" si="21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2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0"/>
        <v>42043.25</v>
      </c>
      <c r="O373" s="10">
        <f t="shared" si="21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2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0"/>
        <v>42012.25</v>
      </c>
      <c r="O374" s="10">
        <f t="shared" si="21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2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0"/>
        <v>42964.208333333328</v>
      </c>
      <c r="O375" s="10">
        <f t="shared" si="21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2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0"/>
        <v>43476.25</v>
      </c>
      <c r="O376" s="10">
        <f t="shared" si="21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2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0"/>
        <v>42293.208333333328</v>
      </c>
      <c r="O377" s="10">
        <f t="shared" si="21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2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0"/>
        <v>41826.208333333336</v>
      </c>
      <c r="O378" s="10">
        <f t="shared" si="21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2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0"/>
        <v>43760.208333333328</v>
      </c>
      <c r="O379" s="10">
        <f t="shared" si="21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2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0"/>
        <v>43241.208333333328</v>
      </c>
      <c r="O380" s="10">
        <f t="shared" si="21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2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0"/>
        <v>40843.208333333336</v>
      </c>
      <c r="O381" s="10">
        <f t="shared" si="21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2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0"/>
        <v>41448.208333333336</v>
      </c>
      <c r="O382" s="10">
        <f t="shared" si="21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2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0"/>
        <v>42163.208333333328</v>
      </c>
      <c r="O383" s="10">
        <f t="shared" si="21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2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0"/>
        <v>43024.208333333328</v>
      </c>
      <c r="O384" s="10">
        <f t="shared" si="21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2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0"/>
        <v>43509.25</v>
      </c>
      <c r="O385" s="10">
        <f t="shared" si="21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2"/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ref="N386:N449" si="24">(((L386/60)/60)/24)+DATE(1970,1,1)</f>
        <v>42776.25</v>
      </c>
      <c r="O386" s="10">
        <f t="shared" ref="O386:O449" si="25">(((M386/60)/60)/24)+DATE(1970,1,1)</f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26">(E387/D387*100)</f>
        <v>146.16709511568124</v>
      </c>
      <c r="G387" t="s">
        <v>20</v>
      </c>
      <c r="H387">
        <v>1137</v>
      </c>
      <c r="I387" s="5">
        <f t="shared" ref="I387:I450" si="27">IFERROR(E387/H387, 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si="24"/>
        <v>43553.208333333328</v>
      </c>
      <c r="O387" s="10">
        <f t="shared" si="25"/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26"/>
        <v>76.42361623616236</v>
      </c>
      <c r="G388" t="s">
        <v>14</v>
      </c>
      <c r="H388">
        <v>1068</v>
      </c>
      <c r="I388" s="5">
        <f t="shared" si="2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4"/>
        <v>40355.208333333336</v>
      </c>
      <c r="O388" s="10">
        <f t="shared" si="25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6"/>
        <v>39.261467889908261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4"/>
        <v>41072.208333333336</v>
      </c>
      <c r="O389" s="10">
        <f t="shared" si="25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6"/>
        <v>11.270034843205574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4"/>
        <v>40912.25</v>
      </c>
      <c r="O390" s="10">
        <f t="shared" si="25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6"/>
        <v>122.11084337349398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4"/>
        <v>40479.208333333336</v>
      </c>
      <c r="O391" s="10">
        <f t="shared" si="25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6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4"/>
        <v>41530.208333333336</v>
      </c>
      <c r="O392" s="10">
        <f t="shared" si="25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6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4"/>
        <v>41653.25</v>
      </c>
      <c r="O393" s="10">
        <f t="shared" si="25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6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4"/>
        <v>40549.25</v>
      </c>
      <c r="O394" s="10">
        <f t="shared" si="25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6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4"/>
        <v>42933.208333333328</v>
      </c>
      <c r="O395" s="10">
        <f t="shared" si="25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6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4"/>
        <v>41484.208333333336</v>
      </c>
      <c r="O396" s="10">
        <f t="shared" si="25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6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4"/>
        <v>40885.25</v>
      </c>
      <c r="O397" s="10">
        <f t="shared" si="25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6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4"/>
        <v>43378.208333333328</v>
      </c>
      <c r="O398" s="10">
        <f t="shared" si="25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6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4"/>
        <v>41417.208333333336</v>
      </c>
      <c r="O399" s="10">
        <f t="shared" si="25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6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4"/>
        <v>43228.208333333328</v>
      </c>
      <c r="O400" s="10">
        <f t="shared" si="25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6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4"/>
        <v>40576.25</v>
      </c>
      <c r="O401" s="10">
        <f t="shared" si="25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6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4"/>
        <v>41502.208333333336</v>
      </c>
      <c r="O402" s="10">
        <f t="shared" si="25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6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4"/>
        <v>43765.208333333328</v>
      </c>
      <c r="O403" s="10">
        <f t="shared" si="25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6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4"/>
        <v>40914.25</v>
      </c>
      <c r="O404" s="10">
        <f t="shared" si="25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6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4"/>
        <v>40310.208333333336</v>
      </c>
      <c r="O405" s="10">
        <f t="shared" si="25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6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4"/>
        <v>43053.25</v>
      </c>
      <c r="O406" s="10">
        <f t="shared" si="25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6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4"/>
        <v>43255.208333333328</v>
      </c>
      <c r="O407" s="10">
        <f t="shared" si="25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6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4"/>
        <v>41304.25</v>
      </c>
      <c r="O408" s="10">
        <f t="shared" si="25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6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4"/>
        <v>43751.208333333328</v>
      </c>
      <c r="O409" s="10">
        <f t="shared" si="25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6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4"/>
        <v>42541.208333333328</v>
      </c>
      <c r="O410" s="10">
        <f t="shared" si="25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6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4"/>
        <v>42843.208333333328</v>
      </c>
      <c r="O411" s="10">
        <f t="shared" si="25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6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4"/>
        <v>42122.208333333328</v>
      </c>
      <c r="O412" s="10">
        <f t="shared" si="25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6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4"/>
        <v>42884.208333333328</v>
      </c>
      <c r="O413" s="10">
        <f t="shared" si="25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6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4"/>
        <v>41642.25</v>
      </c>
      <c r="O414" s="10">
        <f t="shared" si="25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6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4"/>
        <v>43431.25</v>
      </c>
      <c r="O415" s="10">
        <f t="shared" si="25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6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4"/>
        <v>40288.208333333336</v>
      </c>
      <c r="O416" s="10">
        <f t="shared" si="25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6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4"/>
        <v>40921.25</v>
      </c>
      <c r="O417" s="10">
        <f t="shared" si="25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6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4"/>
        <v>40560.25</v>
      </c>
      <c r="O418" s="10">
        <f t="shared" si="25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6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4"/>
        <v>43407.208333333328</v>
      </c>
      <c r="O419" s="10">
        <f t="shared" si="25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6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4"/>
        <v>41035.208333333336</v>
      </c>
      <c r="O420" s="10">
        <f t="shared" si="25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6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4"/>
        <v>40899.25</v>
      </c>
      <c r="O421" s="10">
        <f t="shared" si="25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6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4"/>
        <v>42911.208333333328</v>
      </c>
      <c r="O422" s="10">
        <f t="shared" si="25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6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4"/>
        <v>42915.208333333328</v>
      </c>
      <c r="O423" s="10">
        <f t="shared" si="25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6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4"/>
        <v>40285.208333333336</v>
      </c>
      <c r="O424" s="10">
        <f t="shared" si="25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6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4"/>
        <v>40808.208333333336</v>
      </c>
      <c r="O425" s="10">
        <f t="shared" si="25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6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4"/>
        <v>43208.208333333328</v>
      </c>
      <c r="O426" s="10">
        <f t="shared" si="25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6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4"/>
        <v>42213.208333333328</v>
      </c>
      <c r="O427" s="10">
        <f t="shared" si="25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6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4"/>
        <v>41332.25</v>
      </c>
      <c r="O428" s="10">
        <f t="shared" si="25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6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4"/>
        <v>41895.208333333336</v>
      </c>
      <c r="O429" s="10">
        <f t="shared" si="25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6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4"/>
        <v>40585.25</v>
      </c>
      <c r="O430" s="10">
        <f t="shared" si="25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6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4"/>
        <v>41680.25</v>
      </c>
      <c r="O431" s="10">
        <f t="shared" si="25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6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4"/>
        <v>43737.208333333328</v>
      </c>
      <c r="O432" s="10">
        <f t="shared" si="25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6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4"/>
        <v>43273.208333333328</v>
      </c>
      <c r="O433" s="10">
        <f t="shared" si="25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6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4"/>
        <v>41761.208333333336</v>
      </c>
      <c r="O434" s="10">
        <f t="shared" si="25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6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4"/>
        <v>41603.25</v>
      </c>
      <c r="O435" s="10">
        <f t="shared" si="25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6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4"/>
        <v>42705.25</v>
      </c>
      <c r="O436" s="10">
        <f t="shared" si="25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6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4"/>
        <v>41988.25</v>
      </c>
      <c r="O437" s="10">
        <f t="shared" si="25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6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4"/>
        <v>43575.208333333328</v>
      </c>
      <c r="O438" s="10">
        <f t="shared" si="25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6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4"/>
        <v>42260.208333333328</v>
      </c>
      <c r="O439" s="10">
        <f t="shared" si="25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6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4"/>
        <v>41337.25</v>
      </c>
      <c r="O440" s="10">
        <f t="shared" si="25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6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4"/>
        <v>42680.208333333328</v>
      </c>
      <c r="O441" s="10">
        <f t="shared" si="25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6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4"/>
        <v>42916.208333333328</v>
      </c>
      <c r="O442" s="10">
        <f t="shared" si="25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6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4"/>
        <v>41025.208333333336</v>
      </c>
      <c r="O443" s="10">
        <f t="shared" si="25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6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4"/>
        <v>42980.208333333328</v>
      </c>
      <c r="O444" s="10">
        <f t="shared" si="25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6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4"/>
        <v>40451.208333333336</v>
      </c>
      <c r="O445" s="10">
        <f t="shared" si="25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6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4"/>
        <v>40748.208333333336</v>
      </c>
      <c r="O446" s="10">
        <f t="shared" si="25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6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4"/>
        <v>40515.25</v>
      </c>
      <c r="O447" s="10">
        <f t="shared" si="25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6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4"/>
        <v>41261.25</v>
      </c>
      <c r="O448" s="10">
        <f t="shared" si="25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6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4"/>
        <v>43088.25</v>
      </c>
      <c r="O449" s="10">
        <f t="shared" si="25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6"/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ref="N450:N513" si="28">(((L450/60)/60)/24)+DATE(1970,1,1)</f>
        <v>41378.208333333336</v>
      </c>
      <c r="O450" s="10">
        <f t="shared" ref="O450:O513" si="29">(((M450/60)/60)/24)+DATE(1970,1,1)</f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30">(E451/D451*100)</f>
        <v>967</v>
      </c>
      <c r="G451" t="s">
        <v>20</v>
      </c>
      <c r="H451">
        <v>86</v>
      </c>
      <c r="I451" s="5">
        <f t="shared" ref="I451:I514" si="31">IFERROR(E451/H451, 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si="28"/>
        <v>43530.25</v>
      </c>
      <c r="O451" s="10">
        <f t="shared" si="29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30"/>
        <v>4</v>
      </c>
      <c r="G452" t="s">
        <v>14</v>
      </c>
      <c r="H452">
        <v>1</v>
      </c>
      <c r="I452" s="5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8"/>
        <v>43394.208333333328</v>
      </c>
      <c r="O452" s="10">
        <f t="shared" si="29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30"/>
        <v>122.84501347708894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8"/>
        <v>42935.208333333328</v>
      </c>
      <c r="O453" s="10">
        <f t="shared" si="29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30"/>
        <v>63.4375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8"/>
        <v>40365.208333333336</v>
      </c>
      <c r="O454" s="10">
        <f t="shared" si="29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30"/>
        <v>56.331688596491226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8"/>
        <v>42705.25</v>
      </c>
      <c r="O455" s="10">
        <f t="shared" si="29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30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8"/>
        <v>41568.208333333336</v>
      </c>
      <c r="O456" s="10">
        <f t="shared" si="29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30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8"/>
        <v>40809.208333333336</v>
      </c>
      <c r="O457" s="10">
        <f t="shared" si="29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30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8"/>
        <v>43141.25</v>
      </c>
      <c r="O458" s="10">
        <f t="shared" si="29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30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8"/>
        <v>42657.208333333328</v>
      </c>
      <c r="O459" s="10">
        <f t="shared" si="29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30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8"/>
        <v>40265.208333333336</v>
      </c>
      <c r="O460" s="10">
        <f t="shared" si="29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30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8"/>
        <v>42001.25</v>
      </c>
      <c r="O461" s="10">
        <f t="shared" si="29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30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8"/>
        <v>40399.208333333336</v>
      </c>
      <c r="O462" s="10">
        <f t="shared" si="29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30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8"/>
        <v>41757.208333333336</v>
      </c>
      <c r="O463" s="10">
        <f t="shared" si="29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30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8"/>
        <v>41304.25</v>
      </c>
      <c r="O464" s="10">
        <f t="shared" si="29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30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8"/>
        <v>41639.25</v>
      </c>
      <c r="O465" s="10">
        <f t="shared" si="29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30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8"/>
        <v>43142.25</v>
      </c>
      <c r="O466" s="10">
        <f t="shared" si="29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30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8"/>
        <v>43127.25</v>
      </c>
      <c r="O467" s="10">
        <f t="shared" si="29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30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8"/>
        <v>41409.208333333336</v>
      </c>
      <c r="O468" s="10">
        <f t="shared" si="29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30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8"/>
        <v>42331.25</v>
      </c>
      <c r="O469" s="10">
        <f t="shared" si="29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30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8"/>
        <v>43569.208333333328</v>
      </c>
      <c r="O470" s="10">
        <f t="shared" si="29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30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8"/>
        <v>42142.208333333328</v>
      </c>
      <c r="O471" s="10">
        <f t="shared" si="29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30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8"/>
        <v>42716.25</v>
      </c>
      <c r="O472" s="10">
        <f t="shared" si="29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30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8"/>
        <v>41031.208333333336</v>
      </c>
      <c r="O473" s="10">
        <f t="shared" si="29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30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8"/>
        <v>43535.208333333328</v>
      </c>
      <c r="O474" s="10">
        <f t="shared" si="29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30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8"/>
        <v>43277.208333333328</v>
      </c>
      <c r="O475" s="10">
        <f t="shared" si="29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30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8"/>
        <v>41989.25</v>
      </c>
      <c r="O476" s="10">
        <f t="shared" si="29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30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8"/>
        <v>41450.208333333336</v>
      </c>
      <c r="O477" s="10">
        <f t="shared" si="29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30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8"/>
        <v>43322.208333333328</v>
      </c>
      <c r="O478" s="10">
        <f t="shared" si="29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30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8"/>
        <v>40720.208333333336</v>
      </c>
      <c r="O479" s="10">
        <f t="shared" si="29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30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8"/>
        <v>42072.208333333328</v>
      </c>
      <c r="O480" s="10">
        <f t="shared" si="29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30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8"/>
        <v>42945.208333333328</v>
      </c>
      <c r="O481" s="10">
        <f t="shared" si="29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30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8"/>
        <v>40248.25</v>
      </c>
      <c r="O482" s="10">
        <f t="shared" si="29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30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8"/>
        <v>41913.208333333336</v>
      </c>
      <c r="O483" s="10">
        <f t="shared" si="29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30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8"/>
        <v>40963.25</v>
      </c>
      <c r="O484" s="10">
        <f t="shared" si="29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30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8"/>
        <v>43811.25</v>
      </c>
      <c r="O485" s="10">
        <f t="shared" si="29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30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8"/>
        <v>41855.208333333336</v>
      </c>
      <c r="O486" s="10">
        <f t="shared" si="29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30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8"/>
        <v>43626.208333333328</v>
      </c>
      <c r="O487" s="10">
        <f t="shared" si="29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30"/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8"/>
        <v>43168.25</v>
      </c>
      <c r="O488" s="10">
        <f t="shared" si="29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30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8"/>
        <v>42845.208333333328</v>
      </c>
      <c r="O489" s="10">
        <f t="shared" si="29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30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8"/>
        <v>42403.25</v>
      </c>
      <c r="O490" s="10">
        <f t="shared" si="29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30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8"/>
        <v>40406.208333333336</v>
      </c>
      <c r="O491" s="10">
        <f t="shared" si="29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30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8"/>
        <v>43786.25</v>
      </c>
      <c r="O492" s="10">
        <f t="shared" si="29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30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8"/>
        <v>41456.208333333336</v>
      </c>
      <c r="O493" s="10">
        <f t="shared" si="29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30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8"/>
        <v>40336.208333333336</v>
      </c>
      <c r="O494" s="10">
        <f t="shared" si="29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30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8"/>
        <v>43645.208333333328</v>
      </c>
      <c r="O495" s="10">
        <f t="shared" si="29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30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8"/>
        <v>40990.208333333336</v>
      </c>
      <c r="O496" s="10">
        <f t="shared" si="29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30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8"/>
        <v>41800.208333333336</v>
      </c>
      <c r="O497" s="10">
        <f t="shared" si="29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30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8"/>
        <v>42876.208333333328</v>
      </c>
      <c r="O498" s="10">
        <f t="shared" si="29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30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8"/>
        <v>42724.25</v>
      </c>
      <c r="O499" s="10">
        <f t="shared" si="29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30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8"/>
        <v>42005.25</v>
      </c>
      <c r="O500" s="10">
        <f t="shared" si="29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30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8"/>
        <v>42444.208333333328</v>
      </c>
      <c r="O501" s="10">
        <f t="shared" si="29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30"/>
        <v>0</v>
      </c>
      <c r="G502" t="s">
        <v>14</v>
      </c>
      <c r="H502">
        <v>0</v>
      </c>
      <c r="I502" s="5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8"/>
        <v>41395.208333333336</v>
      </c>
      <c r="O502" s="10">
        <f t="shared" si="29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30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8"/>
        <v>41345.208333333336</v>
      </c>
      <c r="O503" s="10">
        <f t="shared" si="29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30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8"/>
        <v>41117.208333333336</v>
      </c>
      <c r="O504" s="10">
        <f t="shared" si="29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30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8"/>
        <v>42186.208333333328</v>
      </c>
      <c r="O505" s="10">
        <f t="shared" si="29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30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8"/>
        <v>42142.208333333328</v>
      </c>
      <c r="O506" s="10">
        <f t="shared" si="29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30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8"/>
        <v>41341.25</v>
      </c>
      <c r="O507" s="10">
        <f t="shared" si="29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30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8"/>
        <v>43062.25</v>
      </c>
      <c r="O508" s="10">
        <f t="shared" si="29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30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8"/>
        <v>41373.208333333336</v>
      </c>
      <c r="O509" s="10">
        <f t="shared" si="29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30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8"/>
        <v>43310.208333333328</v>
      </c>
      <c r="O510" s="10">
        <f t="shared" si="29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30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8"/>
        <v>41034.208333333336</v>
      </c>
      <c r="O511" s="10">
        <f t="shared" si="29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30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8"/>
        <v>43251.208333333328</v>
      </c>
      <c r="O512" s="10">
        <f t="shared" si="29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30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8"/>
        <v>43671.208333333328</v>
      </c>
      <c r="O513" s="10">
        <f t="shared" si="29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30"/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ref="N514:N577" si="32">(((L514/60)/60)/24)+DATE(1970,1,1)</f>
        <v>41825.208333333336</v>
      </c>
      <c r="O514" s="10">
        <f t="shared" ref="O514:O577" si="33">(((M514/60)/60)/24)+DATE(1970,1,1)</f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34">(E515/D515*100)</f>
        <v>39.277108433734945</v>
      </c>
      <c r="G515" t="s">
        <v>74</v>
      </c>
      <c r="H515">
        <v>35</v>
      </c>
      <c r="I515" s="5">
        <f t="shared" ref="I515:I578" si="35">IFERROR(E515/H515, 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si="32"/>
        <v>40430.208333333336</v>
      </c>
      <c r="O515" s="10">
        <f t="shared" si="33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34"/>
        <v>22.439077144917089</v>
      </c>
      <c r="G516" t="s">
        <v>74</v>
      </c>
      <c r="H516">
        <v>528</v>
      </c>
      <c r="I516" s="5">
        <f t="shared" si="3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2"/>
        <v>41614.25</v>
      </c>
      <c r="O516" s="10">
        <f t="shared" si="33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34"/>
        <v>55.779069767441861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2"/>
        <v>40900.25</v>
      </c>
      <c r="O517" s="10">
        <f t="shared" si="33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4"/>
        <v>42.523125996810208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2"/>
        <v>40396.208333333336</v>
      </c>
      <c r="O518" s="10">
        <f t="shared" si="33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4"/>
        <v>112.00000000000001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2"/>
        <v>42860.208333333328</v>
      </c>
      <c r="O519" s="10">
        <f t="shared" si="33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4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2"/>
        <v>43154.25</v>
      </c>
      <c r="O520" s="10">
        <f t="shared" si="33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4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2"/>
        <v>42012.25</v>
      </c>
      <c r="O521" s="10">
        <f t="shared" si="33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4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2"/>
        <v>43574.208333333328</v>
      </c>
      <c r="O522" s="10">
        <f t="shared" si="33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4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2"/>
        <v>42605.208333333328</v>
      </c>
      <c r="O523" s="10">
        <f t="shared" si="33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4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2"/>
        <v>41093.208333333336</v>
      </c>
      <c r="O524" s="10">
        <f t="shared" si="33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4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2"/>
        <v>40241.25</v>
      </c>
      <c r="O525" s="10">
        <f t="shared" si="33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4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2"/>
        <v>40294.208333333336</v>
      </c>
      <c r="O526" s="10">
        <f t="shared" si="33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4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2"/>
        <v>40505.25</v>
      </c>
      <c r="O527" s="10">
        <f t="shared" si="33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4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2"/>
        <v>42364.25</v>
      </c>
      <c r="O528" s="10">
        <f t="shared" si="33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4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2"/>
        <v>42405.25</v>
      </c>
      <c r="O529" s="10">
        <f t="shared" si="33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4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2"/>
        <v>41601.25</v>
      </c>
      <c r="O530" s="10">
        <f t="shared" si="33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4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2"/>
        <v>41769.208333333336</v>
      </c>
      <c r="O531" s="10">
        <f t="shared" si="33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4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2"/>
        <v>40421.208333333336</v>
      </c>
      <c r="O532" s="10">
        <f t="shared" si="33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4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2"/>
        <v>41589.25</v>
      </c>
      <c r="O533" s="10">
        <f t="shared" si="33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4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2"/>
        <v>43125.25</v>
      </c>
      <c r="O534" s="10">
        <f t="shared" si="33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4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2"/>
        <v>41479.208333333336</v>
      </c>
      <c r="O535" s="10">
        <f t="shared" si="33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4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2"/>
        <v>43329.208333333328</v>
      </c>
      <c r="O536" s="10">
        <f t="shared" si="33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4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2"/>
        <v>43259.208333333328</v>
      </c>
      <c r="O537" s="10">
        <f t="shared" si="33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4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2"/>
        <v>40414.208333333336</v>
      </c>
      <c r="O538" s="10">
        <f t="shared" si="33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4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2"/>
        <v>43342.208333333328</v>
      </c>
      <c r="O539" s="10">
        <f t="shared" si="33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4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2"/>
        <v>41539.208333333336</v>
      </c>
      <c r="O540" s="10">
        <f t="shared" si="33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4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2"/>
        <v>43647.208333333328</v>
      </c>
      <c r="O541" s="10">
        <f t="shared" si="33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4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2"/>
        <v>43225.208333333328</v>
      </c>
      <c r="O542" s="10">
        <f t="shared" si="33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4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2"/>
        <v>42165.208333333328</v>
      </c>
      <c r="O543" s="10">
        <f t="shared" si="33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4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2"/>
        <v>42391.25</v>
      </c>
      <c r="O544" s="10">
        <f t="shared" si="33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4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2"/>
        <v>41528.208333333336</v>
      </c>
      <c r="O545" s="10">
        <f t="shared" si="33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4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2"/>
        <v>42377.25</v>
      </c>
      <c r="O546" s="10">
        <f t="shared" si="33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4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2"/>
        <v>43824.25</v>
      </c>
      <c r="O547" s="10">
        <f t="shared" si="33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4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2"/>
        <v>43360.208333333328</v>
      </c>
      <c r="O548" s="10">
        <f t="shared" si="33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4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2"/>
        <v>42029.25</v>
      </c>
      <c r="O549" s="10">
        <f t="shared" si="33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4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2"/>
        <v>42461.208333333328</v>
      </c>
      <c r="O550" s="10">
        <f t="shared" si="33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4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2"/>
        <v>41422.208333333336</v>
      </c>
      <c r="O551" s="10">
        <f t="shared" si="33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4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2"/>
        <v>40968.25</v>
      </c>
      <c r="O552" s="10">
        <f t="shared" si="33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4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2"/>
        <v>41993.25</v>
      </c>
      <c r="O553" s="10">
        <f t="shared" si="33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4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2"/>
        <v>42700.25</v>
      </c>
      <c r="O554" s="10">
        <f t="shared" si="33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4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2"/>
        <v>40545.25</v>
      </c>
      <c r="O555" s="10">
        <f t="shared" si="33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4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2"/>
        <v>42723.25</v>
      </c>
      <c r="O556" s="10">
        <f t="shared" si="33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4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2"/>
        <v>41731.208333333336</v>
      </c>
      <c r="O557" s="10">
        <f t="shared" si="33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4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2"/>
        <v>40792.208333333336</v>
      </c>
      <c r="O558" s="10">
        <f t="shared" si="33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4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2"/>
        <v>42279.208333333328</v>
      </c>
      <c r="O559" s="10">
        <f t="shared" si="33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4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2"/>
        <v>42424.25</v>
      </c>
      <c r="O560" s="10">
        <f t="shared" si="33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4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2"/>
        <v>42584.208333333328</v>
      </c>
      <c r="O561" s="10">
        <f t="shared" si="33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4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2"/>
        <v>40865.25</v>
      </c>
      <c r="O562" s="10">
        <f t="shared" si="33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4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2"/>
        <v>40833.208333333336</v>
      </c>
      <c r="O563" s="10">
        <f t="shared" si="33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4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2"/>
        <v>43536.208333333328</v>
      </c>
      <c r="O564" s="10">
        <f t="shared" si="33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4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2"/>
        <v>43417.25</v>
      </c>
      <c r="O565" s="10">
        <f t="shared" si="33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4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2"/>
        <v>42078.208333333328</v>
      </c>
      <c r="O566" s="10">
        <f t="shared" si="33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4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2"/>
        <v>40862.25</v>
      </c>
      <c r="O567" s="10">
        <f t="shared" si="33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4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2"/>
        <v>42424.25</v>
      </c>
      <c r="O568" s="10">
        <f t="shared" si="33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4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2"/>
        <v>41830.208333333336</v>
      </c>
      <c r="O569" s="10">
        <f t="shared" si="33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4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2"/>
        <v>40374.208333333336</v>
      </c>
      <c r="O570" s="10">
        <f t="shared" si="33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4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2"/>
        <v>40554.25</v>
      </c>
      <c r="O571" s="10">
        <f t="shared" si="33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4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2"/>
        <v>41993.25</v>
      </c>
      <c r="O572" s="10">
        <f t="shared" si="33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4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2"/>
        <v>42174.208333333328</v>
      </c>
      <c r="O573" s="10">
        <f t="shared" si="33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4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2"/>
        <v>42275.208333333328</v>
      </c>
      <c r="O574" s="10">
        <f t="shared" si="33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4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2"/>
        <v>41761.208333333336</v>
      </c>
      <c r="O575" s="10">
        <f t="shared" si="33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4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2"/>
        <v>43806.25</v>
      </c>
      <c r="O576" s="10">
        <f t="shared" si="33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4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2"/>
        <v>41779.208333333336</v>
      </c>
      <c r="O577" s="10">
        <f t="shared" si="33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34"/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ref="N578:N641" si="36">(((L578/60)/60)/24)+DATE(1970,1,1)</f>
        <v>43040.208333333328</v>
      </c>
      <c r="O578" s="10">
        <f t="shared" ref="O578:O641" si="37">(((M578/60)/60)/24)+DATE(1970,1,1)</f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38">(E579/D579*100)</f>
        <v>18.853658536585368</v>
      </c>
      <c r="G579" t="s">
        <v>74</v>
      </c>
      <c r="H579">
        <v>37</v>
      </c>
      <c r="I579" s="5">
        <f t="shared" ref="I579:I642" si="39">IFERROR(E579/H579, 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si="36"/>
        <v>40613.25</v>
      </c>
      <c r="O579" s="10">
        <f t="shared" si="37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38"/>
        <v>16.754404145077721</v>
      </c>
      <c r="G580" t="s">
        <v>14</v>
      </c>
      <c r="H580">
        <v>245</v>
      </c>
      <c r="I580" s="5">
        <f t="shared" si="3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6"/>
        <v>40878.25</v>
      </c>
      <c r="O580" s="10">
        <f t="shared" si="37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38"/>
        <v>101.11290322580646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6"/>
        <v>40762.208333333336</v>
      </c>
      <c r="O581" s="10">
        <f t="shared" si="37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8"/>
        <v>341.5022831050228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6"/>
        <v>41696.25</v>
      </c>
      <c r="O582" s="10">
        <f t="shared" si="37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8"/>
        <v>64.016666666666666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6"/>
        <v>40662.208333333336</v>
      </c>
      <c r="O583" s="10">
        <f t="shared" si="37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8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6"/>
        <v>42165.208333333328</v>
      </c>
      <c r="O584" s="10">
        <f t="shared" si="37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8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6"/>
        <v>40959.25</v>
      </c>
      <c r="O585" s="10">
        <f t="shared" si="37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8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6"/>
        <v>41024.208333333336</v>
      </c>
      <c r="O586" s="10">
        <f t="shared" si="37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8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6"/>
        <v>40255.208333333336</v>
      </c>
      <c r="O587" s="10">
        <f t="shared" si="37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8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6"/>
        <v>40499.25</v>
      </c>
      <c r="O588" s="10">
        <f t="shared" si="37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8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6"/>
        <v>43484.25</v>
      </c>
      <c r="O589" s="10">
        <f t="shared" si="37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8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6"/>
        <v>40262.208333333336</v>
      </c>
      <c r="O590" s="10">
        <f t="shared" si="37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8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6"/>
        <v>42190.208333333328</v>
      </c>
      <c r="O591" s="10">
        <f t="shared" si="37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8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6"/>
        <v>41994.25</v>
      </c>
      <c r="O592" s="10">
        <f t="shared" si="37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8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6"/>
        <v>40373.208333333336</v>
      </c>
      <c r="O593" s="10">
        <f t="shared" si="37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8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6"/>
        <v>41789.208333333336</v>
      </c>
      <c r="O594" s="10">
        <f t="shared" si="37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8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6"/>
        <v>41724.208333333336</v>
      </c>
      <c r="O595" s="10">
        <f t="shared" si="37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8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6"/>
        <v>42548.208333333328</v>
      </c>
      <c r="O596" s="10">
        <f t="shared" si="37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8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6"/>
        <v>40253.208333333336</v>
      </c>
      <c r="O597" s="10">
        <f t="shared" si="37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8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6"/>
        <v>42434.25</v>
      </c>
      <c r="O598" s="10">
        <f t="shared" si="37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8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6"/>
        <v>43786.25</v>
      </c>
      <c r="O599" s="10">
        <f t="shared" si="37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8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6"/>
        <v>40344.208333333336</v>
      </c>
      <c r="O600" s="10">
        <f t="shared" si="37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8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6"/>
        <v>42047.25</v>
      </c>
      <c r="O601" s="10">
        <f t="shared" si="37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8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6"/>
        <v>41485.208333333336</v>
      </c>
      <c r="O602" s="10">
        <f t="shared" si="37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8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6"/>
        <v>41789.208333333336</v>
      </c>
      <c r="O603" s="10">
        <f t="shared" si="37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8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6"/>
        <v>42160.208333333328</v>
      </c>
      <c r="O604" s="10">
        <f t="shared" si="37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8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6"/>
        <v>43573.208333333328</v>
      </c>
      <c r="O605" s="10">
        <f t="shared" si="37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8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6"/>
        <v>40565.25</v>
      </c>
      <c r="O606" s="10">
        <f t="shared" si="37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8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6"/>
        <v>42280.208333333328</v>
      </c>
      <c r="O607" s="10">
        <f t="shared" si="37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8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6"/>
        <v>42436.25</v>
      </c>
      <c r="O608" s="10">
        <f t="shared" si="37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8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6"/>
        <v>41721.208333333336</v>
      </c>
      <c r="O609" s="10">
        <f t="shared" si="37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8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6"/>
        <v>43530.25</v>
      </c>
      <c r="O610" s="10">
        <f t="shared" si="37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8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6"/>
        <v>43481.25</v>
      </c>
      <c r="O611" s="10">
        <f t="shared" si="37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8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6"/>
        <v>41259.25</v>
      </c>
      <c r="O612" s="10">
        <f t="shared" si="37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8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6"/>
        <v>41480.208333333336</v>
      </c>
      <c r="O613" s="10">
        <f t="shared" si="37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8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6"/>
        <v>40474.208333333336</v>
      </c>
      <c r="O614" s="10">
        <f t="shared" si="37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8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6"/>
        <v>42973.208333333328</v>
      </c>
      <c r="O615" s="10">
        <f t="shared" si="37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8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6"/>
        <v>42746.25</v>
      </c>
      <c r="O616" s="10">
        <f t="shared" si="37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8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6"/>
        <v>42489.208333333328</v>
      </c>
      <c r="O617" s="10">
        <f t="shared" si="37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8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6"/>
        <v>41537.208333333336</v>
      </c>
      <c r="O618" s="10">
        <f t="shared" si="37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8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6"/>
        <v>41794.208333333336</v>
      </c>
      <c r="O619" s="10">
        <f t="shared" si="37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8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6"/>
        <v>41396.208333333336</v>
      </c>
      <c r="O620" s="10">
        <f t="shared" si="37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8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6"/>
        <v>40669.208333333336</v>
      </c>
      <c r="O621" s="10">
        <f t="shared" si="37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8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6"/>
        <v>42559.208333333328</v>
      </c>
      <c r="O622" s="10">
        <f t="shared" si="37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8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6"/>
        <v>42626.208333333328</v>
      </c>
      <c r="O623" s="10">
        <f t="shared" si="37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8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6"/>
        <v>43205.208333333328</v>
      </c>
      <c r="O624" s="10">
        <f t="shared" si="37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8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6"/>
        <v>42201.208333333328</v>
      </c>
      <c r="O625" s="10">
        <f t="shared" si="37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8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6"/>
        <v>42029.25</v>
      </c>
      <c r="O626" s="10">
        <f t="shared" si="37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8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6"/>
        <v>43857.25</v>
      </c>
      <c r="O627" s="10">
        <f t="shared" si="37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8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6"/>
        <v>40449.208333333336</v>
      </c>
      <c r="O628" s="10">
        <f t="shared" si="37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8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6"/>
        <v>40345.208333333336</v>
      </c>
      <c r="O629" s="10">
        <f t="shared" si="37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8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6"/>
        <v>40455.208333333336</v>
      </c>
      <c r="O630" s="10">
        <f t="shared" si="37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8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6"/>
        <v>42557.208333333328</v>
      </c>
      <c r="O631" s="10">
        <f t="shared" si="37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8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6"/>
        <v>43586.208333333328</v>
      </c>
      <c r="O632" s="10">
        <f t="shared" si="37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8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6"/>
        <v>43550.208333333328</v>
      </c>
      <c r="O633" s="10">
        <f t="shared" si="37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8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6"/>
        <v>41945.208333333336</v>
      </c>
      <c r="O634" s="10">
        <f t="shared" si="37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8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6"/>
        <v>42315.25</v>
      </c>
      <c r="O635" s="10">
        <f t="shared" si="37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8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6"/>
        <v>42819.208333333328</v>
      </c>
      <c r="O636" s="10">
        <f t="shared" si="37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8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6"/>
        <v>41314.25</v>
      </c>
      <c r="O637" s="10">
        <f t="shared" si="37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8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6"/>
        <v>40926.25</v>
      </c>
      <c r="O638" s="10">
        <f t="shared" si="37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8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6"/>
        <v>42688.25</v>
      </c>
      <c r="O639" s="10">
        <f t="shared" si="37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8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6"/>
        <v>40386.208333333336</v>
      </c>
      <c r="O640" s="10">
        <f t="shared" si="37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8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6"/>
        <v>43309.208333333328</v>
      </c>
      <c r="O641" s="10">
        <f t="shared" si="37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38"/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ref="N642:N705" si="40">(((L642/60)/60)/24)+DATE(1970,1,1)</f>
        <v>42387.25</v>
      </c>
      <c r="O642" s="10">
        <f t="shared" ref="O642:O705" si="41">(((M642/60)/60)/24)+DATE(1970,1,1)</f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42">(E643/D643*100)</f>
        <v>119.96808510638297</v>
      </c>
      <c r="G643" t="s">
        <v>20</v>
      </c>
      <c r="H643">
        <v>194</v>
      </c>
      <c r="I643" s="5">
        <f t="shared" ref="I643:I706" si="43">IFERROR(E643/H643, 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si="40"/>
        <v>42786.25</v>
      </c>
      <c r="O643" s="10">
        <f t="shared" si="41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42"/>
        <v>145.45652173913044</v>
      </c>
      <c r="G644" t="s">
        <v>20</v>
      </c>
      <c r="H644">
        <v>129</v>
      </c>
      <c r="I644" s="5">
        <f t="shared" si="4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0"/>
        <v>43451.25</v>
      </c>
      <c r="O644" s="10">
        <f t="shared" si="41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42"/>
        <v>221.38255033557047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0"/>
        <v>42795.25</v>
      </c>
      <c r="O645" s="10">
        <f t="shared" si="41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2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0"/>
        <v>43452.25</v>
      </c>
      <c r="O646" s="10">
        <f t="shared" si="41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2"/>
        <v>92.911504424778755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0"/>
        <v>43369.208333333328</v>
      </c>
      <c r="O647" s="10">
        <f t="shared" si="41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2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0"/>
        <v>41346.208333333336</v>
      </c>
      <c r="O648" s="10">
        <f t="shared" si="41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2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0"/>
        <v>43199.208333333328</v>
      </c>
      <c r="O649" s="10">
        <f t="shared" si="41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2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0"/>
        <v>42922.208333333328</v>
      </c>
      <c r="O650" s="10">
        <f t="shared" si="41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2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0"/>
        <v>40471.208333333336</v>
      </c>
      <c r="O651" s="10">
        <f t="shared" si="41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2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0"/>
        <v>41828.208333333336</v>
      </c>
      <c r="O652" s="10">
        <f t="shared" si="41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2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0"/>
        <v>41692.25</v>
      </c>
      <c r="O653" s="10">
        <f t="shared" si="41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2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0"/>
        <v>42587.208333333328</v>
      </c>
      <c r="O654" s="10">
        <f t="shared" si="41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2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0"/>
        <v>42468.208333333328</v>
      </c>
      <c r="O655" s="10">
        <f t="shared" si="41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2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0"/>
        <v>42240.208333333328</v>
      </c>
      <c r="O656" s="10">
        <f t="shared" si="41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2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0"/>
        <v>42796.25</v>
      </c>
      <c r="O657" s="10">
        <f t="shared" si="41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2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0"/>
        <v>43097.25</v>
      </c>
      <c r="O658" s="10">
        <f t="shared" si="41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2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0"/>
        <v>43096.25</v>
      </c>
      <c r="O659" s="10">
        <f t="shared" si="41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2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0"/>
        <v>42246.208333333328</v>
      </c>
      <c r="O660" s="10">
        <f t="shared" si="41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2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0"/>
        <v>40570.25</v>
      </c>
      <c r="O661" s="10">
        <f t="shared" si="41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2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0"/>
        <v>42237.208333333328</v>
      </c>
      <c r="O662" s="10">
        <f t="shared" si="41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2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0"/>
        <v>40996.208333333336</v>
      </c>
      <c r="O663" s="10">
        <f t="shared" si="41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2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0"/>
        <v>43443.25</v>
      </c>
      <c r="O664" s="10">
        <f t="shared" si="41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2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0"/>
        <v>40458.208333333336</v>
      </c>
      <c r="O665" s="10">
        <f t="shared" si="41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2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0"/>
        <v>40959.25</v>
      </c>
      <c r="O666" s="10">
        <f t="shared" si="41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2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0"/>
        <v>40733.208333333336</v>
      </c>
      <c r="O667" s="10">
        <f t="shared" si="41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2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0"/>
        <v>41516.208333333336</v>
      </c>
      <c r="O668" s="10">
        <f t="shared" si="41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2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0"/>
        <v>41892.208333333336</v>
      </c>
      <c r="O669" s="10">
        <f t="shared" si="41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2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0"/>
        <v>41122.208333333336</v>
      </c>
      <c r="O670" s="10">
        <f t="shared" si="41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2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0"/>
        <v>42912.208333333328</v>
      </c>
      <c r="O671" s="10">
        <f t="shared" si="41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2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0"/>
        <v>42425.25</v>
      </c>
      <c r="O672" s="10">
        <f t="shared" si="41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2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0"/>
        <v>40390.208333333336</v>
      </c>
      <c r="O673" s="10">
        <f t="shared" si="41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2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0"/>
        <v>43180.208333333328</v>
      </c>
      <c r="O674" s="10">
        <f t="shared" si="41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2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0"/>
        <v>42475.208333333328</v>
      </c>
      <c r="O675" s="10">
        <f t="shared" si="41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2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0"/>
        <v>40774.208333333336</v>
      </c>
      <c r="O676" s="10">
        <f t="shared" si="41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2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0"/>
        <v>43719.208333333328</v>
      </c>
      <c r="O677" s="10">
        <f t="shared" si="41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2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0"/>
        <v>41178.208333333336</v>
      </c>
      <c r="O678" s="10">
        <f t="shared" si="41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2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0"/>
        <v>42561.208333333328</v>
      </c>
      <c r="O679" s="10">
        <f t="shared" si="41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2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0"/>
        <v>43484.25</v>
      </c>
      <c r="O680" s="10">
        <f t="shared" si="41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2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0"/>
        <v>43756.208333333328</v>
      </c>
      <c r="O681" s="10">
        <f t="shared" si="41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2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0"/>
        <v>43813.25</v>
      </c>
      <c r="O682" s="10">
        <f t="shared" si="41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2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0"/>
        <v>40898.25</v>
      </c>
      <c r="O683" s="10">
        <f t="shared" si="41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2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0"/>
        <v>41619.25</v>
      </c>
      <c r="O684" s="10">
        <f t="shared" si="41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2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0"/>
        <v>43359.208333333328</v>
      </c>
      <c r="O685" s="10">
        <f t="shared" si="41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2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0"/>
        <v>40358.208333333336</v>
      </c>
      <c r="O686" s="10">
        <f t="shared" si="41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2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0"/>
        <v>42239.208333333328</v>
      </c>
      <c r="O687" s="10">
        <f t="shared" si="41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2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0"/>
        <v>43186.208333333328</v>
      </c>
      <c r="O688" s="10">
        <f t="shared" si="41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2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0"/>
        <v>42806.25</v>
      </c>
      <c r="O689" s="10">
        <f t="shared" si="41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2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0"/>
        <v>43475.25</v>
      </c>
      <c r="O690" s="10">
        <f t="shared" si="41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2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0"/>
        <v>41576.208333333336</v>
      </c>
      <c r="O691" s="10">
        <f t="shared" si="41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2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0"/>
        <v>40874.25</v>
      </c>
      <c r="O692" s="10">
        <f t="shared" si="41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2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0"/>
        <v>41185.208333333336</v>
      </c>
      <c r="O693" s="10">
        <f t="shared" si="41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2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0"/>
        <v>43655.208333333328</v>
      </c>
      <c r="O694" s="10">
        <f t="shared" si="41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2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0"/>
        <v>43025.208333333328</v>
      </c>
      <c r="O695" s="10">
        <f t="shared" si="41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2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0"/>
        <v>43066.25</v>
      </c>
      <c r="O696" s="10">
        <f t="shared" si="41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2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0"/>
        <v>42322.25</v>
      </c>
      <c r="O697" s="10">
        <f t="shared" si="41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2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0"/>
        <v>42114.208333333328</v>
      </c>
      <c r="O698" s="10">
        <f t="shared" si="41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2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0"/>
        <v>43190.208333333328</v>
      </c>
      <c r="O699" s="10">
        <f t="shared" si="41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2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0"/>
        <v>40871.25</v>
      </c>
      <c r="O700" s="10">
        <f t="shared" si="41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2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0"/>
        <v>43641.208333333328</v>
      </c>
      <c r="O701" s="10">
        <f t="shared" si="41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2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0"/>
        <v>40203.25</v>
      </c>
      <c r="O702" s="10">
        <f t="shared" si="41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2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0"/>
        <v>40629.208333333336</v>
      </c>
      <c r="O703" s="10">
        <f t="shared" si="41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2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0"/>
        <v>41477.208333333336</v>
      </c>
      <c r="O704" s="10">
        <f t="shared" si="41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2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0"/>
        <v>41020.208333333336</v>
      </c>
      <c r="O705" s="10">
        <f t="shared" si="41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42"/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ref="N706:N769" si="44">(((L706/60)/60)/24)+DATE(1970,1,1)</f>
        <v>42555.208333333328</v>
      </c>
      <c r="O706" s="10">
        <f t="shared" ref="O706:O769" si="45">(((M706/60)/60)/24)+DATE(1970,1,1)</f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46">(E707/D707*100)</f>
        <v>99.026517383618156</v>
      </c>
      <c r="G707" t="s">
        <v>14</v>
      </c>
      <c r="H707">
        <v>2025</v>
      </c>
      <c r="I707" s="5">
        <f t="shared" ref="I707:I770" si="47">IFERROR(E707/H707, 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si="44"/>
        <v>41619.25</v>
      </c>
      <c r="O707" s="10">
        <f t="shared" si="45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46"/>
        <v>127.84686346863469</v>
      </c>
      <c r="G708" t="s">
        <v>20</v>
      </c>
      <c r="H708">
        <v>1345</v>
      </c>
      <c r="I708" s="5">
        <f t="shared" si="4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4"/>
        <v>43471.25</v>
      </c>
      <c r="O708" s="10">
        <f t="shared" si="45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46"/>
        <v>158.61643835616439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4"/>
        <v>43442.25</v>
      </c>
      <c r="O709" s="10">
        <f t="shared" si="45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6"/>
        <v>707.05882352941171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4"/>
        <v>42877.208333333328</v>
      </c>
      <c r="O710" s="10">
        <f t="shared" si="45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6"/>
        <v>142.38775510204081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4"/>
        <v>41018.208333333336</v>
      </c>
      <c r="O711" s="10">
        <f t="shared" si="45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6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4"/>
        <v>43295.208333333328</v>
      </c>
      <c r="O712" s="10">
        <f t="shared" si="45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6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4"/>
        <v>42393.25</v>
      </c>
      <c r="O713" s="10">
        <f t="shared" si="45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6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4"/>
        <v>42559.208333333328</v>
      </c>
      <c r="O714" s="10">
        <f t="shared" si="45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6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4"/>
        <v>42604.208333333328</v>
      </c>
      <c r="O715" s="10">
        <f t="shared" si="45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6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4"/>
        <v>41870.208333333336</v>
      </c>
      <c r="O716" s="10">
        <f t="shared" si="45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6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4"/>
        <v>40397.208333333336</v>
      </c>
      <c r="O717" s="10">
        <f t="shared" si="45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6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4"/>
        <v>41465.208333333336</v>
      </c>
      <c r="O718" s="10">
        <f t="shared" si="45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6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4"/>
        <v>40777.208333333336</v>
      </c>
      <c r="O719" s="10">
        <f t="shared" si="45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6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4"/>
        <v>41442.208333333336</v>
      </c>
      <c r="O720" s="10">
        <f t="shared" si="45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6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4"/>
        <v>41058.208333333336</v>
      </c>
      <c r="O721" s="10">
        <f t="shared" si="45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6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4"/>
        <v>43152.25</v>
      </c>
      <c r="O722" s="10">
        <f t="shared" si="45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6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4"/>
        <v>43194.208333333328</v>
      </c>
      <c r="O723" s="10">
        <f t="shared" si="45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6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4"/>
        <v>43045.25</v>
      </c>
      <c r="O724" s="10">
        <f t="shared" si="45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6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4"/>
        <v>42431.25</v>
      </c>
      <c r="O725" s="10">
        <f t="shared" si="45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6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4"/>
        <v>41934.208333333336</v>
      </c>
      <c r="O726" s="10">
        <f t="shared" si="45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6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4"/>
        <v>41958.25</v>
      </c>
      <c r="O727" s="10">
        <f t="shared" si="45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6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4"/>
        <v>40476.208333333336</v>
      </c>
      <c r="O728" s="10">
        <f t="shared" si="45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6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4"/>
        <v>43485.25</v>
      </c>
      <c r="O729" s="10">
        <f t="shared" si="45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6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4"/>
        <v>42515.208333333328</v>
      </c>
      <c r="O730" s="10">
        <f t="shared" si="45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6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4"/>
        <v>41309.25</v>
      </c>
      <c r="O731" s="10">
        <f t="shared" si="45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6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4"/>
        <v>42147.208333333328</v>
      </c>
      <c r="O732" s="10">
        <f t="shared" si="45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6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4"/>
        <v>42939.208333333328</v>
      </c>
      <c r="O733" s="10">
        <f t="shared" si="45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6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4"/>
        <v>42816.208333333328</v>
      </c>
      <c r="O734" s="10">
        <f t="shared" si="45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6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4"/>
        <v>41844.208333333336</v>
      </c>
      <c r="O735" s="10">
        <f t="shared" si="45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6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4"/>
        <v>42763.25</v>
      </c>
      <c r="O736" s="10">
        <f t="shared" si="45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6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4"/>
        <v>42459.208333333328</v>
      </c>
      <c r="O737" s="10">
        <f t="shared" si="45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6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4"/>
        <v>42055.25</v>
      </c>
      <c r="O738" s="10">
        <f t="shared" si="45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6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4"/>
        <v>42685.25</v>
      </c>
      <c r="O739" s="10">
        <f t="shared" si="45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6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4"/>
        <v>41959.25</v>
      </c>
      <c r="O740" s="10">
        <f t="shared" si="45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6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4"/>
        <v>41089.208333333336</v>
      </c>
      <c r="O741" s="10">
        <f t="shared" si="45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6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4"/>
        <v>42769.25</v>
      </c>
      <c r="O742" s="10">
        <f t="shared" si="45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6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4"/>
        <v>40321.208333333336</v>
      </c>
      <c r="O743" s="10">
        <f t="shared" si="45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6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4"/>
        <v>40197.25</v>
      </c>
      <c r="O744" s="10">
        <f t="shared" si="45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6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4"/>
        <v>42298.208333333328</v>
      </c>
      <c r="O745" s="10">
        <f t="shared" si="45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6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4"/>
        <v>43322.208333333328</v>
      </c>
      <c r="O746" s="10">
        <f t="shared" si="45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6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4"/>
        <v>40328.208333333336</v>
      </c>
      <c r="O747" s="10">
        <f t="shared" si="45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6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4"/>
        <v>40825.208333333336</v>
      </c>
      <c r="O748" s="10">
        <f t="shared" si="45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6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4"/>
        <v>40423.208333333336</v>
      </c>
      <c r="O749" s="10">
        <f t="shared" si="45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6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4"/>
        <v>40238.25</v>
      </c>
      <c r="O750" s="10">
        <f t="shared" si="45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6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4"/>
        <v>41920.208333333336</v>
      </c>
      <c r="O751" s="10">
        <f t="shared" si="45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6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4"/>
        <v>40360.208333333336</v>
      </c>
      <c r="O752" s="10">
        <f t="shared" si="45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6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4"/>
        <v>42446.208333333328</v>
      </c>
      <c r="O753" s="10">
        <f t="shared" si="45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6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4"/>
        <v>40395.208333333336</v>
      </c>
      <c r="O754" s="10">
        <f t="shared" si="45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6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4"/>
        <v>40321.208333333336</v>
      </c>
      <c r="O755" s="10">
        <f t="shared" si="45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6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4"/>
        <v>41210.208333333336</v>
      </c>
      <c r="O756" s="10">
        <f t="shared" si="45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6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4"/>
        <v>43096.25</v>
      </c>
      <c r="O757" s="10">
        <f t="shared" si="45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6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4"/>
        <v>42024.25</v>
      </c>
      <c r="O758" s="10">
        <f t="shared" si="45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6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4"/>
        <v>40675.208333333336</v>
      </c>
      <c r="O759" s="10">
        <f t="shared" si="45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6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4"/>
        <v>41936.208333333336</v>
      </c>
      <c r="O760" s="10">
        <f t="shared" si="45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6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4"/>
        <v>43136.25</v>
      </c>
      <c r="O761" s="10">
        <f t="shared" si="45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6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4"/>
        <v>43678.208333333328</v>
      </c>
      <c r="O762" s="10">
        <f t="shared" si="45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6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4"/>
        <v>42938.208333333328</v>
      </c>
      <c r="O763" s="10">
        <f t="shared" si="45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6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4"/>
        <v>41241.25</v>
      </c>
      <c r="O764" s="10">
        <f t="shared" si="45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6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4"/>
        <v>41037.208333333336</v>
      </c>
      <c r="O765" s="10">
        <f t="shared" si="45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6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4"/>
        <v>40676.208333333336</v>
      </c>
      <c r="O766" s="10">
        <f t="shared" si="45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6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4"/>
        <v>42840.208333333328</v>
      </c>
      <c r="O767" s="10">
        <f t="shared" si="45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6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4"/>
        <v>43362.208333333328</v>
      </c>
      <c r="O768" s="10">
        <f t="shared" si="45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6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4"/>
        <v>42283.208333333328</v>
      </c>
      <c r="O769" s="10">
        <f t="shared" si="45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46"/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ref="N770:N833" si="48">(((L770/60)/60)/24)+DATE(1970,1,1)</f>
        <v>41619.25</v>
      </c>
      <c r="O770" s="10">
        <f t="shared" ref="O770:O833" si="49">(((M770/60)/60)/24)+DATE(1970,1,1)</f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50">(E771/D771*100)</f>
        <v>86.867834394904463</v>
      </c>
      <c r="G771" t="s">
        <v>14</v>
      </c>
      <c r="H771">
        <v>3410</v>
      </c>
      <c r="I771" s="5">
        <f t="shared" ref="I771:I834" si="51">IFERROR(E771/H771, 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si="48"/>
        <v>41501.208333333336</v>
      </c>
      <c r="O771" s="10">
        <f t="shared" si="49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50"/>
        <v>270.74418604651163</v>
      </c>
      <c r="G772" t="s">
        <v>20</v>
      </c>
      <c r="H772">
        <v>216</v>
      </c>
      <c r="I772" s="5">
        <f t="shared" si="5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48"/>
        <v>41743.208333333336</v>
      </c>
      <c r="O772" s="10">
        <f t="shared" si="49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50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48"/>
        <v>43491.25</v>
      </c>
      <c r="O773" s="10">
        <f t="shared" si="49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50"/>
        <v>113.3596256684492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48"/>
        <v>43505.25</v>
      </c>
      <c r="O774" s="10">
        <f t="shared" si="49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50"/>
        <v>190.55555555555554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48"/>
        <v>42838.208333333328</v>
      </c>
      <c r="O775" s="10">
        <f t="shared" si="49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50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48"/>
        <v>42513.208333333328</v>
      </c>
      <c r="O776" s="10">
        <f t="shared" si="49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50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48"/>
        <v>41949.25</v>
      </c>
      <c r="O777" s="10">
        <f t="shared" si="49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50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48"/>
        <v>43650.208333333328</v>
      </c>
      <c r="O778" s="10">
        <f t="shared" si="49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50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48"/>
        <v>40809.208333333336</v>
      </c>
      <c r="O779" s="10">
        <f t="shared" si="49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50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48"/>
        <v>40768.208333333336</v>
      </c>
      <c r="O780" s="10">
        <f t="shared" si="49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50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48"/>
        <v>42230.208333333328</v>
      </c>
      <c r="O781" s="10">
        <f t="shared" si="49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50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48"/>
        <v>42573.208333333328</v>
      </c>
      <c r="O782" s="10">
        <f t="shared" si="49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50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48"/>
        <v>40482.208333333336</v>
      </c>
      <c r="O783" s="10">
        <f t="shared" si="49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50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48"/>
        <v>40603.25</v>
      </c>
      <c r="O784" s="10">
        <f t="shared" si="49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50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48"/>
        <v>41625.25</v>
      </c>
      <c r="O785" s="10">
        <f t="shared" si="49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50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48"/>
        <v>42435.25</v>
      </c>
      <c r="O786" s="10">
        <f t="shared" si="49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50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48"/>
        <v>43582.208333333328</v>
      </c>
      <c r="O787" s="10">
        <f t="shared" si="49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50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48"/>
        <v>43186.208333333328</v>
      </c>
      <c r="O788" s="10">
        <f t="shared" si="49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50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48"/>
        <v>40684.208333333336</v>
      </c>
      <c r="O789" s="10">
        <f t="shared" si="49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50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48"/>
        <v>41202.208333333336</v>
      </c>
      <c r="O790" s="10">
        <f t="shared" si="49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50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48"/>
        <v>41786.208333333336</v>
      </c>
      <c r="O791" s="10">
        <f t="shared" si="49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50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48"/>
        <v>40223.25</v>
      </c>
      <c r="O792" s="10">
        <f t="shared" si="49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50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48"/>
        <v>42715.25</v>
      </c>
      <c r="O793" s="10">
        <f t="shared" si="49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50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48"/>
        <v>41451.208333333336</v>
      </c>
      <c r="O794" s="10">
        <f t="shared" si="49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50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48"/>
        <v>41450.208333333336</v>
      </c>
      <c r="O795" s="10">
        <f t="shared" si="49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50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48"/>
        <v>43091.25</v>
      </c>
      <c r="O796" s="10">
        <f t="shared" si="49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50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48"/>
        <v>42675.208333333328</v>
      </c>
      <c r="O797" s="10">
        <f t="shared" si="49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50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48"/>
        <v>41859.208333333336</v>
      </c>
      <c r="O798" s="10">
        <f t="shared" si="49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50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48"/>
        <v>43464.25</v>
      </c>
      <c r="O799" s="10">
        <f t="shared" si="49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50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48"/>
        <v>41060.208333333336</v>
      </c>
      <c r="O800" s="10">
        <f t="shared" si="49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50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48"/>
        <v>42399.25</v>
      </c>
      <c r="O801" s="10">
        <f t="shared" si="49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50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48"/>
        <v>42167.208333333328</v>
      </c>
      <c r="O802" s="10">
        <f t="shared" si="49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50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48"/>
        <v>43830.25</v>
      </c>
      <c r="O803" s="10">
        <f t="shared" si="49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50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48"/>
        <v>43650.208333333328</v>
      </c>
      <c r="O804" s="10">
        <f t="shared" si="49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50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48"/>
        <v>43492.25</v>
      </c>
      <c r="O805" s="10">
        <f t="shared" si="49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50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48"/>
        <v>43102.25</v>
      </c>
      <c r="O806" s="10">
        <f t="shared" si="49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50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48"/>
        <v>41958.25</v>
      </c>
      <c r="O807" s="10">
        <f t="shared" si="49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50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48"/>
        <v>40973.25</v>
      </c>
      <c r="O808" s="10">
        <f t="shared" si="49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50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48"/>
        <v>43753.208333333328</v>
      </c>
      <c r="O809" s="10">
        <f t="shared" si="49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50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48"/>
        <v>42507.208333333328</v>
      </c>
      <c r="O810" s="10">
        <f t="shared" si="49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50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48"/>
        <v>41135.208333333336</v>
      </c>
      <c r="O811" s="10">
        <f t="shared" si="49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50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48"/>
        <v>43067.25</v>
      </c>
      <c r="O812" s="10">
        <f t="shared" si="49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50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48"/>
        <v>42378.25</v>
      </c>
      <c r="O813" s="10">
        <f t="shared" si="49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50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48"/>
        <v>43206.208333333328</v>
      </c>
      <c r="O814" s="10">
        <f t="shared" si="49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50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48"/>
        <v>41148.208333333336</v>
      </c>
      <c r="O815" s="10">
        <f t="shared" si="49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50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48"/>
        <v>42517.208333333328</v>
      </c>
      <c r="O816" s="10">
        <f t="shared" si="49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50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48"/>
        <v>43068.25</v>
      </c>
      <c r="O817" s="10">
        <f t="shared" si="49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50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48"/>
        <v>41680.25</v>
      </c>
      <c r="O818" s="10">
        <f t="shared" si="49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50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48"/>
        <v>43589.208333333328</v>
      </c>
      <c r="O819" s="10">
        <f t="shared" si="49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50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48"/>
        <v>43486.25</v>
      </c>
      <c r="O820" s="10">
        <f t="shared" si="49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50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48"/>
        <v>41237.25</v>
      </c>
      <c r="O821" s="10">
        <f t="shared" si="49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50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48"/>
        <v>43310.208333333328</v>
      </c>
      <c r="O822" s="10">
        <f t="shared" si="49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50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48"/>
        <v>42794.25</v>
      </c>
      <c r="O823" s="10">
        <f t="shared" si="49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50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48"/>
        <v>41698.25</v>
      </c>
      <c r="O824" s="10">
        <f t="shared" si="49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50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48"/>
        <v>41892.208333333336</v>
      </c>
      <c r="O825" s="10">
        <f t="shared" si="49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50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48"/>
        <v>40348.208333333336</v>
      </c>
      <c r="O826" s="10">
        <f t="shared" si="49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50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48"/>
        <v>42941.208333333328</v>
      </c>
      <c r="O827" s="10">
        <f t="shared" si="49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50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48"/>
        <v>40525.25</v>
      </c>
      <c r="O828" s="10">
        <f t="shared" si="49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50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48"/>
        <v>40666.208333333336</v>
      </c>
      <c r="O829" s="10">
        <f t="shared" si="49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50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48"/>
        <v>43340.208333333328</v>
      </c>
      <c r="O830" s="10">
        <f t="shared" si="49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50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48"/>
        <v>42164.208333333328</v>
      </c>
      <c r="O831" s="10">
        <f t="shared" si="49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50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48"/>
        <v>43103.25</v>
      </c>
      <c r="O832" s="10">
        <f t="shared" si="49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50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48"/>
        <v>40994.208333333336</v>
      </c>
      <c r="O833" s="10">
        <f t="shared" si="49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50"/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ref="N834:N897" si="52">(((L834/60)/60)/24)+DATE(1970,1,1)</f>
        <v>42299.208333333328</v>
      </c>
      <c r="O834" s="10">
        <f t="shared" ref="O834:O897" si="53">(((M834/60)/60)/24)+DATE(1970,1,1)</f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54">(E835/D835*100)</f>
        <v>157.69117647058823</v>
      </c>
      <c r="G835" t="s">
        <v>20</v>
      </c>
      <c r="H835">
        <v>165</v>
      </c>
      <c r="I835" s="5">
        <f t="shared" ref="I835:I898" si="55">IFERROR(E835/H835, 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si="52"/>
        <v>40588.25</v>
      </c>
      <c r="O835" s="10">
        <f t="shared" si="53"/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54"/>
        <v>153.8082191780822</v>
      </c>
      <c r="G836" t="s">
        <v>20</v>
      </c>
      <c r="H836">
        <v>119</v>
      </c>
      <c r="I836" s="5">
        <f t="shared" si="5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2"/>
        <v>41448.208333333336</v>
      </c>
      <c r="O836" s="10">
        <f t="shared" si="53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54"/>
        <v>89.738979118329468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2"/>
        <v>42063.25</v>
      </c>
      <c r="O837" s="10">
        <f t="shared" si="53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4"/>
        <v>75.135802469135797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2"/>
        <v>40214.25</v>
      </c>
      <c r="O838" s="10">
        <f t="shared" si="53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4"/>
        <v>852.88135593220341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2"/>
        <v>40629.208333333336</v>
      </c>
      <c r="O839" s="10">
        <f t="shared" si="53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4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2"/>
        <v>43370.208333333328</v>
      </c>
      <c r="O840" s="10">
        <f t="shared" si="53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4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2"/>
        <v>41715.208333333336</v>
      </c>
      <c r="O841" s="10">
        <f t="shared" si="53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4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2"/>
        <v>41836.208333333336</v>
      </c>
      <c r="O842" s="10">
        <f t="shared" si="53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4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2"/>
        <v>42419.25</v>
      </c>
      <c r="O843" s="10">
        <f t="shared" si="53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4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2"/>
        <v>43266.208333333328</v>
      </c>
      <c r="O844" s="10">
        <f t="shared" si="53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4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2"/>
        <v>43338.208333333328</v>
      </c>
      <c r="O845" s="10">
        <f t="shared" si="53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4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2"/>
        <v>40930.25</v>
      </c>
      <c r="O846" s="10">
        <f t="shared" si="53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4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2"/>
        <v>43235.208333333328</v>
      </c>
      <c r="O847" s="10">
        <f t="shared" si="53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4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2"/>
        <v>43302.208333333328</v>
      </c>
      <c r="O848" s="10">
        <f t="shared" si="53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4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2"/>
        <v>43107.25</v>
      </c>
      <c r="O849" s="10">
        <f t="shared" si="53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4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2"/>
        <v>40341.208333333336</v>
      </c>
      <c r="O850" s="10">
        <f t="shared" si="53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4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2"/>
        <v>40948.25</v>
      </c>
      <c r="O851" s="10">
        <f t="shared" si="53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4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2"/>
        <v>40866.25</v>
      </c>
      <c r="O852" s="10">
        <f t="shared" si="53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4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2"/>
        <v>41031.208333333336</v>
      </c>
      <c r="O853" s="10">
        <f t="shared" si="53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4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2"/>
        <v>40740.208333333336</v>
      </c>
      <c r="O854" s="10">
        <f t="shared" si="53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4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2"/>
        <v>40714.208333333336</v>
      </c>
      <c r="O855" s="10">
        <f t="shared" si="53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4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2"/>
        <v>43787.25</v>
      </c>
      <c r="O856" s="10">
        <f t="shared" si="53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4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2"/>
        <v>40712.208333333336</v>
      </c>
      <c r="O857" s="10">
        <f t="shared" si="53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4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2"/>
        <v>41023.208333333336</v>
      </c>
      <c r="O858" s="10">
        <f t="shared" si="53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4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2"/>
        <v>40944.25</v>
      </c>
      <c r="O859" s="10">
        <f t="shared" si="53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4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2"/>
        <v>43211.208333333328</v>
      </c>
      <c r="O860" s="10">
        <f t="shared" si="53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4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2"/>
        <v>41334.25</v>
      </c>
      <c r="O861" s="10">
        <f t="shared" si="53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4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2"/>
        <v>43515.25</v>
      </c>
      <c r="O862" s="10">
        <f t="shared" si="53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4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2"/>
        <v>40258.208333333336</v>
      </c>
      <c r="O863" s="10">
        <f t="shared" si="53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4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2"/>
        <v>40756.208333333336</v>
      </c>
      <c r="O864" s="10">
        <f t="shared" si="53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4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2"/>
        <v>42172.208333333328</v>
      </c>
      <c r="O865" s="10">
        <f t="shared" si="53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4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2"/>
        <v>42601.208333333328</v>
      </c>
      <c r="O866" s="10">
        <f t="shared" si="53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4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2"/>
        <v>41897.208333333336</v>
      </c>
      <c r="O867" s="10">
        <f t="shared" si="53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4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2"/>
        <v>40671.208333333336</v>
      </c>
      <c r="O868" s="10">
        <f t="shared" si="53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4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2"/>
        <v>43382.208333333328</v>
      </c>
      <c r="O869" s="10">
        <f t="shared" si="53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4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2"/>
        <v>41559.208333333336</v>
      </c>
      <c r="O870" s="10">
        <f t="shared" si="53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4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2"/>
        <v>40350.208333333336</v>
      </c>
      <c r="O871" s="10">
        <f t="shared" si="53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4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2"/>
        <v>42240.208333333328</v>
      </c>
      <c r="O872" s="10">
        <f t="shared" si="53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4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2"/>
        <v>43040.208333333328</v>
      </c>
      <c r="O873" s="10">
        <f t="shared" si="53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4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2"/>
        <v>43346.208333333328</v>
      </c>
      <c r="O874" s="10">
        <f t="shared" si="53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4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2"/>
        <v>41647.25</v>
      </c>
      <c r="O875" s="10">
        <f t="shared" si="53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4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2"/>
        <v>40291.208333333336</v>
      </c>
      <c r="O876" s="10">
        <f t="shared" si="53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4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2"/>
        <v>40556.25</v>
      </c>
      <c r="O877" s="10">
        <f t="shared" si="53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4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2"/>
        <v>43624.208333333328</v>
      </c>
      <c r="O878" s="10">
        <f t="shared" si="53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4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2"/>
        <v>42577.208333333328</v>
      </c>
      <c r="O879" s="10">
        <f t="shared" si="53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4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2"/>
        <v>43845.25</v>
      </c>
      <c r="O880" s="10">
        <f t="shared" si="53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4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2"/>
        <v>42788.25</v>
      </c>
      <c r="O881" s="10">
        <f t="shared" si="53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4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2"/>
        <v>43667.208333333328</v>
      </c>
      <c r="O882" s="10">
        <f t="shared" si="53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4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2"/>
        <v>42194.208333333328</v>
      </c>
      <c r="O883" s="10">
        <f t="shared" si="53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4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2"/>
        <v>42025.25</v>
      </c>
      <c r="O884" s="10">
        <f t="shared" si="53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4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2"/>
        <v>40323.208333333336</v>
      </c>
      <c r="O885" s="10">
        <f t="shared" si="53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4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2"/>
        <v>41763.208333333336</v>
      </c>
      <c r="O886" s="10">
        <f t="shared" si="53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4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2"/>
        <v>40335.208333333336</v>
      </c>
      <c r="O887" s="10">
        <f t="shared" si="53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4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2"/>
        <v>40416.208333333336</v>
      </c>
      <c r="O888" s="10">
        <f t="shared" si="53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4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2"/>
        <v>42202.208333333328</v>
      </c>
      <c r="O889" s="10">
        <f t="shared" si="53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4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2"/>
        <v>42836.208333333328</v>
      </c>
      <c r="O890" s="10">
        <f t="shared" si="53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4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2"/>
        <v>41710.208333333336</v>
      </c>
      <c r="O891" s="10">
        <f t="shared" si="53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4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2"/>
        <v>43640.208333333328</v>
      </c>
      <c r="O892" s="10">
        <f t="shared" si="53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4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2"/>
        <v>40880.25</v>
      </c>
      <c r="O893" s="10">
        <f t="shared" si="53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4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2"/>
        <v>40319.208333333336</v>
      </c>
      <c r="O894" s="10">
        <f t="shared" si="53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4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2"/>
        <v>42170.208333333328</v>
      </c>
      <c r="O895" s="10">
        <f t="shared" si="53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4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2"/>
        <v>41466.208333333336</v>
      </c>
      <c r="O896" s="10">
        <f t="shared" si="53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4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2"/>
        <v>43134.25</v>
      </c>
      <c r="O897" s="10">
        <f t="shared" si="53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54"/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ref="N898:N961" si="56">(((L898/60)/60)/24)+DATE(1970,1,1)</f>
        <v>40738.208333333336</v>
      </c>
      <c r="O898" s="10">
        <f t="shared" ref="O898:O961" si="57">(((M898/60)/60)/24)+DATE(1970,1,1)</f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58">(E899/D899*100)</f>
        <v>27.693181818181817</v>
      </c>
      <c r="G899" t="s">
        <v>14</v>
      </c>
      <c r="H899">
        <v>27</v>
      </c>
      <c r="I899" s="5">
        <f t="shared" ref="I899:I962" si="59">IFERROR(E899/H899, 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si="56"/>
        <v>43583.208333333328</v>
      </c>
      <c r="O899" s="10">
        <f t="shared" si="57"/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58"/>
        <v>52.479620323841424</v>
      </c>
      <c r="G900" t="s">
        <v>14</v>
      </c>
      <c r="H900">
        <v>1221</v>
      </c>
      <c r="I900" s="5">
        <f t="shared" si="5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6"/>
        <v>43815.25</v>
      </c>
      <c r="O900" s="10">
        <f t="shared" si="57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58"/>
        <v>407.09677419354841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6"/>
        <v>41554.208333333336</v>
      </c>
      <c r="O901" s="10">
        <f t="shared" si="57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8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6"/>
        <v>41901.208333333336</v>
      </c>
      <c r="O902" s="10">
        <f t="shared" si="57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8"/>
        <v>156.17857142857144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6"/>
        <v>43298.208333333328</v>
      </c>
      <c r="O903" s="10">
        <f t="shared" si="57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8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6"/>
        <v>42399.25</v>
      </c>
      <c r="O904" s="10">
        <f t="shared" si="57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8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6"/>
        <v>41034.208333333336</v>
      </c>
      <c r="O905" s="10">
        <f t="shared" si="57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8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6"/>
        <v>41186.208333333336</v>
      </c>
      <c r="O906" s="10">
        <f t="shared" si="57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8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6"/>
        <v>41536.208333333336</v>
      </c>
      <c r="O907" s="10">
        <f t="shared" si="57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8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6"/>
        <v>42868.208333333328</v>
      </c>
      <c r="O908" s="10">
        <f t="shared" si="57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8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6"/>
        <v>40660.208333333336</v>
      </c>
      <c r="O909" s="10">
        <f t="shared" si="57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8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6"/>
        <v>41031.208333333336</v>
      </c>
      <c r="O910" s="10">
        <f t="shared" si="57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8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6"/>
        <v>43255.208333333328</v>
      </c>
      <c r="O911" s="10">
        <f t="shared" si="57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8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6"/>
        <v>42026.25</v>
      </c>
      <c r="O912" s="10">
        <f t="shared" si="57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8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6"/>
        <v>43717.208333333328</v>
      </c>
      <c r="O913" s="10">
        <f t="shared" si="57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8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6"/>
        <v>41157.208333333336</v>
      </c>
      <c r="O914" s="10">
        <f t="shared" si="57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8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6"/>
        <v>43597.208333333328</v>
      </c>
      <c r="O915" s="10">
        <f t="shared" si="57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8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6"/>
        <v>41490.208333333336</v>
      </c>
      <c r="O916" s="10">
        <f t="shared" si="57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8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6"/>
        <v>42976.208333333328</v>
      </c>
      <c r="O917" s="10">
        <f t="shared" si="57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8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6"/>
        <v>41991.25</v>
      </c>
      <c r="O918" s="10">
        <f t="shared" si="57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8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6"/>
        <v>40722.208333333336</v>
      </c>
      <c r="O919" s="10">
        <f t="shared" si="57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8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6"/>
        <v>41117.208333333336</v>
      </c>
      <c r="O920" s="10">
        <f t="shared" si="57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8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6"/>
        <v>43022.208333333328</v>
      </c>
      <c r="O921" s="10">
        <f t="shared" si="57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8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6"/>
        <v>43503.25</v>
      </c>
      <c r="O922" s="10">
        <f t="shared" si="57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8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6"/>
        <v>40951.25</v>
      </c>
      <c r="O923" s="10">
        <f t="shared" si="57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8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6"/>
        <v>43443.25</v>
      </c>
      <c r="O924" s="10">
        <f t="shared" si="57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8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6"/>
        <v>40373.208333333336</v>
      </c>
      <c r="O925" s="10">
        <f t="shared" si="57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8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6"/>
        <v>43769.208333333328</v>
      </c>
      <c r="O926" s="10">
        <f t="shared" si="57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8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6"/>
        <v>43000.208333333328</v>
      </c>
      <c r="O927" s="10">
        <f t="shared" si="57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8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6"/>
        <v>42502.208333333328</v>
      </c>
      <c r="O928" s="10">
        <f t="shared" si="57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8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6"/>
        <v>41102.208333333336</v>
      </c>
      <c r="O929" s="10">
        <f t="shared" si="57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8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6"/>
        <v>41637.25</v>
      </c>
      <c r="O930" s="10">
        <f t="shared" si="57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8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6"/>
        <v>42858.208333333328</v>
      </c>
      <c r="O931" s="10">
        <f t="shared" si="57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8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6"/>
        <v>42060.25</v>
      </c>
      <c r="O932" s="10">
        <f t="shared" si="57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8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6"/>
        <v>41818.208333333336</v>
      </c>
      <c r="O933" s="10">
        <f t="shared" si="57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8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6"/>
        <v>41709.208333333336</v>
      </c>
      <c r="O934" s="10">
        <f t="shared" si="57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8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6"/>
        <v>41372.208333333336</v>
      </c>
      <c r="O935" s="10">
        <f t="shared" si="57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8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6"/>
        <v>42422.25</v>
      </c>
      <c r="O936" s="10">
        <f t="shared" si="57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8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6"/>
        <v>42209.208333333328</v>
      </c>
      <c r="O937" s="10">
        <f t="shared" si="57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8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6"/>
        <v>43668.208333333328</v>
      </c>
      <c r="O938" s="10">
        <f t="shared" si="57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8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6"/>
        <v>42334.25</v>
      </c>
      <c r="O939" s="10">
        <f t="shared" si="57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8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6"/>
        <v>43263.208333333328</v>
      </c>
      <c r="O940" s="10">
        <f t="shared" si="57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8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6"/>
        <v>40670.208333333336</v>
      </c>
      <c r="O941" s="10">
        <f t="shared" si="57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8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6"/>
        <v>41244.25</v>
      </c>
      <c r="O942" s="10">
        <f t="shared" si="57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8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6"/>
        <v>40552.25</v>
      </c>
      <c r="O943" s="10">
        <f t="shared" si="57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8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6"/>
        <v>40568.25</v>
      </c>
      <c r="O944" s="10">
        <f t="shared" si="57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8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6"/>
        <v>41906.208333333336</v>
      </c>
      <c r="O945" s="10">
        <f t="shared" si="57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8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6"/>
        <v>42776.25</v>
      </c>
      <c r="O946" s="10">
        <f t="shared" si="57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8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6"/>
        <v>41004.208333333336</v>
      </c>
      <c r="O947" s="10">
        <f t="shared" si="57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8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6"/>
        <v>40710.208333333336</v>
      </c>
      <c r="O948" s="10">
        <f t="shared" si="57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8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6"/>
        <v>41908.208333333336</v>
      </c>
      <c r="O949" s="10">
        <f t="shared" si="57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8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6"/>
        <v>41985.25</v>
      </c>
      <c r="O950" s="10">
        <f t="shared" si="57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8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6"/>
        <v>42112.208333333328</v>
      </c>
      <c r="O951" s="10">
        <f t="shared" si="57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8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6"/>
        <v>43571.208333333328</v>
      </c>
      <c r="O952" s="10">
        <f t="shared" si="57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8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6"/>
        <v>42730.25</v>
      </c>
      <c r="O953" s="10">
        <f t="shared" si="57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8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6"/>
        <v>42591.208333333328</v>
      </c>
      <c r="O954" s="10">
        <f t="shared" si="57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8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6"/>
        <v>42358.25</v>
      </c>
      <c r="O955" s="10">
        <f t="shared" si="57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8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6"/>
        <v>41174.208333333336</v>
      </c>
      <c r="O956" s="10">
        <f t="shared" si="57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8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6"/>
        <v>41238.25</v>
      </c>
      <c r="O957" s="10">
        <f t="shared" si="57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8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6"/>
        <v>42360.25</v>
      </c>
      <c r="O958" s="10">
        <f t="shared" si="57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8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6"/>
        <v>40955.25</v>
      </c>
      <c r="O959" s="10">
        <f t="shared" si="57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8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6"/>
        <v>40350.208333333336</v>
      </c>
      <c r="O960" s="10">
        <f t="shared" si="57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8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6"/>
        <v>40357.208333333336</v>
      </c>
      <c r="O961" s="10">
        <f t="shared" si="57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58"/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ref="N962:N1001" si="60">(((L962/60)/60)/24)+DATE(1970,1,1)</f>
        <v>42408.25</v>
      </c>
      <c r="O962" s="10">
        <f t="shared" ref="O962:O1001" si="61">(((M962/60)/60)/24)+DATE(1970,1,1)</f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62">(E963/D963*100)</f>
        <v>119.29824561403508</v>
      </c>
      <c r="G963" t="s">
        <v>20</v>
      </c>
      <c r="H963">
        <v>155</v>
      </c>
      <c r="I963" s="5">
        <f t="shared" ref="I963:I1001" si="63">IFERROR(E963/H963, 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si="60"/>
        <v>40591.25</v>
      </c>
      <c r="O963" s="10">
        <f t="shared" si="61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62"/>
        <v>296.02777777777777</v>
      </c>
      <c r="G964" t="s">
        <v>20</v>
      </c>
      <c r="H964">
        <v>266</v>
      </c>
      <c r="I964" s="5">
        <f t="shared" si="63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0"/>
        <v>41592.25</v>
      </c>
      <c r="O964" s="10">
        <f t="shared" si="61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62"/>
        <v>84.694915254237287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0"/>
        <v>40607.25</v>
      </c>
      <c r="O965" s="10">
        <f t="shared" si="61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2"/>
        <v>355.7837837837838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0"/>
        <v>42135.208333333328</v>
      </c>
      <c r="O966" s="10">
        <f t="shared" si="61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2"/>
        <v>386.40909090909093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0"/>
        <v>40203.25</v>
      </c>
      <c r="O967" s="10">
        <f t="shared" si="61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2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0"/>
        <v>42901.208333333328</v>
      </c>
      <c r="O968" s="10">
        <f t="shared" si="61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2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0"/>
        <v>41005.208333333336</v>
      </c>
      <c r="O969" s="10">
        <f t="shared" si="61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2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0"/>
        <v>40544.25</v>
      </c>
      <c r="O970" s="10">
        <f t="shared" si="61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2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0"/>
        <v>43821.25</v>
      </c>
      <c r="O971" s="10">
        <f t="shared" si="61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2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0"/>
        <v>40672.208333333336</v>
      </c>
      <c r="O972" s="10">
        <f t="shared" si="61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2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0"/>
        <v>41555.208333333336</v>
      </c>
      <c r="O973" s="10">
        <f t="shared" si="61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2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0"/>
        <v>41792.208333333336</v>
      </c>
      <c r="O974" s="10">
        <f t="shared" si="61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2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0"/>
        <v>40522.25</v>
      </c>
      <c r="O975" s="10">
        <f t="shared" si="61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2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0"/>
        <v>41412.208333333336</v>
      </c>
      <c r="O976" s="10">
        <f t="shared" si="61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2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0"/>
        <v>42337.25</v>
      </c>
      <c r="O977" s="10">
        <f t="shared" si="61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2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0"/>
        <v>40571.25</v>
      </c>
      <c r="O978" s="10">
        <f t="shared" si="61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2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0"/>
        <v>43138.25</v>
      </c>
      <c r="O979" s="10">
        <f t="shared" si="61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2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0"/>
        <v>42686.25</v>
      </c>
      <c r="O980" s="10">
        <f t="shared" si="61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2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0"/>
        <v>42078.208333333328</v>
      </c>
      <c r="O981" s="10">
        <f t="shared" si="61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2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0"/>
        <v>42307.208333333328</v>
      </c>
      <c r="O982" s="10">
        <f t="shared" si="61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2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0"/>
        <v>43094.25</v>
      </c>
      <c r="O983" s="10">
        <f t="shared" si="61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2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0"/>
        <v>40743.208333333336</v>
      </c>
      <c r="O984" s="10">
        <f t="shared" si="61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2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0"/>
        <v>43681.208333333328</v>
      </c>
      <c r="O985" s="10">
        <f t="shared" si="61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2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0"/>
        <v>43716.208333333328</v>
      </c>
      <c r="O986" s="10">
        <f t="shared" si="61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2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0"/>
        <v>41614.25</v>
      </c>
      <c r="O987" s="10">
        <f t="shared" si="61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2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0"/>
        <v>40638.208333333336</v>
      </c>
      <c r="O988" s="10">
        <f t="shared" si="61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2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0"/>
        <v>42852.208333333328</v>
      </c>
      <c r="O989" s="10">
        <f t="shared" si="61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2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0"/>
        <v>42686.25</v>
      </c>
      <c r="O990" s="10">
        <f t="shared" si="61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2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0"/>
        <v>43571.208333333328</v>
      </c>
      <c r="O991" s="10">
        <f t="shared" si="61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2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0"/>
        <v>42432.25</v>
      </c>
      <c r="O992" s="10">
        <f t="shared" si="61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2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0"/>
        <v>41907.208333333336</v>
      </c>
      <c r="O993" s="10">
        <f t="shared" si="61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2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0"/>
        <v>43227.208333333328</v>
      </c>
      <c r="O994" s="10">
        <f t="shared" si="61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2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0"/>
        <v>42362.25</v>
      </c>
      <c r="O995" s="10">
        <f t="shared" si="61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2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0"/>
        <v>41929.208333333336</v>
      </c>
      <c r="O996" s="10">
        <f t="shared" si="61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2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0"/>
        <v>43408.208333333328</v>
      </c>
      <c r="O997" s="10">
        <f t="shared" si="61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2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0"/>
        <v>41276.25</v>
      </c>
      <c r="O998" s="10">
        <f t="shared" si="61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2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0"/>
        <v>41659.25</v>
      </c>
      <c r="O999" s="10">
        <f t="shared" si="61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2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0"/>
        <v>40220.25</v>
      </c>
      <c r="O1000" s="10">
        <f t="shared" si="61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2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0"/>
        <v>42550.208333333328</v>
      </c>
      <c r="O1001" s="10">
        <f t="shared" si="61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/>
  <conditionalFormatting sqref="G1:G1048576">
    <cfRule type="cellIs" dxfId="8" priority="7" operator="equal">
      <formula>"canceled"</formula>
    </cfRule>
    <cfRule type="cellIs" dxfId="7" priority="8" operator="equal">
      <formula>"live"</formula>
    </cfRule>
    <cfRule type="cellIs" dxfId="6" priority="9" operator="equal">
      <formula>"successful"</formula>
    </cfRule>
    <cfRule type="cellIs" dxfId="5" priority="10" operator="equal">
      <formula>"failed"</formula>
    </cfRule>
  </conditionalFormatting>
  <conditionalFormatting sqref="F2:F1001">
    <cfRule type="cellIs" dxfId="4" priority="2" operator="between">
      <formula>99</formula>
      <formula>200</formula>
    </cfRule>
    <cfRule type="cellIs" dxfId="3" priority="5" operator="between">
      <formula>0</formula>
      <formula>99</formula>
    </cfRule>
  </conditionalFormatting>
  <conditionalFormatting sqref="F2:F1001">
    <cfRule type="cellIs" dxfId="2" priority="3" operator="greaterThanOrEqual">
      <formula>200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D921-4811-47A1-B7CF-BD64916579DA}">
  <dimension ref="A2:F15"/>
  <sheetViews>
    <sheetView workbookViewId="0">
      <selection activeCell="F19" sqref="F19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12.09765625" bestFit="1" customWidth="1"/>
    <col min="8" max="8" width="9.69921875" bestFit="1" customWidth="1"/>
    <col min="9" max="9" width="10.5" bestFit="1" customWidth="1"/>
    <col min="10" max="10" width="7.19921875" bestFit="1" customWidth="1"/>
    <col min="11" max="11" width="11" bestFit="1" customWidth="1"/>
  </cols>
  <sheetData>
    <row r="2" spans="1:6" x14ac:dyDescent="0.3">
      <c r="A2" s="8" t="s">
        <v>6</v>
      </c>
      <c r="B2" t="s">
        <v>2066</v>
      </c>
    </row>
    <row r="4" spans="1:6" x14ac:dyDescent="0.3">
      <c r="A4" s="8" t="s">
        <v>2070</v>
      </c>
      <c r="B4" s="8" t="s">
        <v>2069</v>
      </c>
    </row>
    <row r="5" spans="1:6" x14ac:dyDescent="0.3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">
      <c r="A6" s="9" t="s">
        <v>2041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9" t="s">
        <v>2033</v>
      </c>
      <c r="B7">
        <v>4</v>
      </c>
      <c r="C7">
        <v>20</v>
      </c>
      <c r="E7">
        <v>22</v>
      </c>
      <c r="F7">
        <v>46</v>
      </c>
    </row>
    <row r="8" spans="1:6" x14ac:dyDescent="0.3">
      <c r="A8" s="9" t="s">
        <v>2050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9" t="s">
        <v>2064</v>
      </c>
      <c r="E9">
        <v>4</v>
      </c>
      <c r="F9">
        <v>4</v>
      </c>
    </row>
    <row r="10" spans="1:6" x14ac:dyDescent="0.3">
      <c r="A10" s="9" t="s">
        <v>2035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9" t="s">
        <v>2054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9" t="s">
        <v>2047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9" t="s">
        <v>2037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9" t="s">
        <v>2039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9" t="s">
        <v>2068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5B19-8571-4859-82AF-D8993042B6FC}">
  <dimension ref="A1:F30"/>
  <sheetViews>
    <sheetView topLeftCell="A4" workbookViewId="0"/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8" t="s">
        <v>6</v>
      </c>
      <c r="B1" t="s">
        <v>2066</v>
      </c>
    </row>
    <row r="2" spans="1:6" x14ac:dyDescent="0.3">
      <c r="A2" s="8" t="s">
        <v>2031</v>
      </c>
      <c r="B2" t="s">
        <v>2066</v>
      </c>
    </row>
    <row r="4" spans="1:6" x14ac:dyDescent="0.3">
      <c r="A4" s="8" t="s">
        <v>2070</v>
      </c>
      <c r="B4" s="8" t="s">
        <v>2069</v>
      </c>
    </row>
    <row r="5" spans="1:6" x14ac:dyDescent="0.3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">
      <c r="A6" s="9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9" t="s">
        <v>2065</v>
      </c>
      <c r="E7">
        <v>4</v>
      </c>
      <c r="F7">
        <v>4</v>
      </c>
    </row>
    <row r="8" spans="1:6" x14ac:dyDescent="0.3">
      <c r="A8" s="9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9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9" t="s">
        <v>2043</v>
      </c>
      <c r="C10">
        <v>8</v>
      </c>
      <c r="E10">
        <v>10</v>
      </c>
      <c r="F10">
        <v>18</v>
      </c>
    </row>
    <row r="11" spans="1:6" x14ac:dyDescent="0.3">
      <c r="A11" s="9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9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9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9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9" t="s">
        <v>2057</v>
      </c>
      <c r="C15">
        <v>3</v>
      </c>
      <c r="E15">
        <v>4</v>
      </c>
      <c r="F15">
        <v>7</v>
      </c>
    </row>
    <row r="16" spans="1:6" x14ac:dyDescent="0.3">
      <c r="A16" s="9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9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9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9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9" t="s">
        <v>2056</v>
      </c>
      <c r="C20">
        <v>4</v>
      </c>
      <c r="E20">
        <v>4</v>
      </c>
      <c r="F20">
        <v>8</v>
      </c>
    </row>
    <row r="21" spans="1:6" x14ac:dyDescent="0.3">
      <c r="A21" s="9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9" t="s">
        <v>2063</v>
      </c>
      <c r="C22">
        <v>9</v>
      </c>
      <c r="E22">
        <v>5</v>
      </c>
      <c r="F22">
        <v>14</v>
      </c>
    </row>
    <row r="23" spans="1:6" x14ac:dyDescent="0.3">
      <c r="A23" s="9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9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9" t="s">
        <v>2059</v>
      </c>
      <c r="C25">
        <v>7</v>
      </c>
      <c r="E25">
        <v>14</v>
      </c>
      <c r="F25">
        <v>21</v>
      </c>
    </row>
    <row r="26" spans="1:6" x14ac:dyDescent="0.3">
      <c r="A26" s="9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9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9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9" t="s">
        <v>2062</v>
      </c>
      <c r="E29">
        <v>3</v>
      </c>
      <c r="F29">
        <v>3</v>
      </c>
    </row>
    <row r="30" spans="1:6" x14ac:dyDescent="0.3">
      <c r="A30" s="9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6247-47DF-4DBC-A563-510AAA23CC08}">
  <dimension ref="A1:E18"/>
  <sheetViews>
    <sheetView workbookViewId="0">
      <selection activeCell="C6" sqref="C6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1" bestFit="1" customWidth="1"/>
  </cols>
  <sheetData>
    <row r="1" spans="1:5" x14ac:dyDescent="0.3">
      <c r="A1" s="8" t="s">
        <v>2031</v>
      </c>
      <c r="B1" t="s">
        <v>2066</v>
      </c>
    </row>
    <row r="2" spans="1:5" x14ac:dyDescent="0.3">
      <c r="A2" s="8" t="s">
        <v>2085</v>
      </c>
      <c r="B2" t="s">
        <v>2066</v>
      </c>
    </row>
    <row r="4" spans="1:5" x14ac:dyDescent="0.3">
      <c r="A4" s="8" t="s">
        <v>2070</v>
      </c>
      <c r="B4" s="8" t="s">
        <v>2069</v>
      </c>
    </row>
    <row r="5" spans="1:5" x14ac:dyDescent="0.3">
      <c r="A5" s="8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3">
      <c r="A6" s="12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">
      <c r="A7" s="12" t="s">
        <v>2084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12" t="s">
        <v>2073</v>
      </c>
      <c r="B8">
        <v>4</v>
      </c>
      <c r="C8">
        <v>33</v>
      </c>
      <c r="D8">
        <v>49</v>
      </c>
      <c r="E8">
        <v>86</v>
      </c>
    </row>
    <row r="9" spans="1:5" x14ac:dyDescent="0.3">
      <c r="A9" s="12" t="s">
        <v>2082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12" t="s">
        <v>2075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12" t="s">
        <v>2076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12" t="s">
        <v>2077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12" t="s">
        <v>2083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12" t="s">
        <v>2078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12" t="s">
        <v>2079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12" t="s">
        <v>2080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12" t="s">
        <v>2081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12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18BC-E4AD-4978-AB53-A08B0B134D2F}">
  <dimension ref="A1:H13"/>
  <sheetViews>
    <sheetView workbookViewId="0">
      <selection activeCell="E3" sqref="E3:E13"/>
    </sheetView>
  </sheetViews>
  <sheetFormatPr defaultRowHeight="15.6" x14ac:dyDescent="0.3"/>
  <cols>
    <col min="1" max="1" width="17.19921875" customWidth="1"/>
    <col min="2" max="2" width="16.59765625" customWidth="1"/>
    <col min="3" max="3" width="14.19921875" customWidth="1"/>
    <col min="4" max="4" width="16.59765625" customWidth="1"/>
    <col min="5" max="5" width="12.796875" customWidth="1"/>
    <col min="6" max="6" width="19.69921875" style="15" customWidth="1"/>
    <col min="7" max="7" width="15.8984375" style="15" customWidth="1"/>
    <col min="8" max="8" width="18.3984375" style="15" customWidth="1"/>
  </cols>
  <sheetData>
    <row r="1" spans="1:8" x14ac:dyDescent="0.3">
      <c r="A1" s="1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4" t="s">
        <v>2091</v>
      </c>
      <c r="G1" s="14" t="s">
        <v>2092</v>
      </c>
      <c r="H1" s="14" t="s">
        <v>2093</v>
      </c>
    </row>
    <row r="2" spans="1:8" x14ac:dyDescent="0.3">
      <c r="A2" t="s">
        <v>2094</v>
      </c>
      <c r="B2">
        <f>COUNTIFS(Crowdfunding!D2:D1001,"&lt;1000",Crowdfunding!G2:G1001,"=successful")</f>
        <v>30</v>
      </c>
      <c r="C2">
        <f>COUNTIFS(Crowdfunding!D2:D1001,"&lt;1000",Crowdfunding!G2:G1001,"=failed")</f>
        <v>20</v>
      </c>
      <c r="D2">
        <f>COUNTIFS(Crowdfunding!D2:D1001,"&lt;1000",Crowdfunding!G2:G1001,"=canceled")</f>
        <v>1</v>
      </c>
      <c r="E2">
        <f>SUM(B2:D2)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8" x14ac:dyDescent="0.3">
      <c r="A3" t="s">
        <v>2095</v>
      </c>
      <c r="B3">
        <f>COUNTIFS(Crowdfunding!D2:D1001,"&gt;=1000",Crowdfunding!D2:D1001, "&lt;=4999",Crowdfunding!G2:G1001,"=successful")</f>
        <v>191</v>
      </c>
      <c r="C3">
        <f>COUNTIFS(Crowdfunding!D2:D1001,"&gt;=1000",Crowdfunding!D2:D1001, "&lt;=4999",Crowdfunding!G2:G1001,"=failed")</f>
        <v>38</v>
      </c>
      <c r="D3">
        <f>COUNTIFS(Crowdfunding!D2:D1001,"&gt;=1000",Crowdfunding!D2:D1001, "&lt;=4999",Crowdfunding!G2:G1001,"=canceled")</f>
        <v>2</v>
      </c>
      <c r="E3">
        <f>SUM(B3:D3)</f>
        <v>231</v>
      </c>
      <c r="F3" s="15">
        <f t="shared" ref="F3:F13" si="0">B3/E3</f>
        <v>0.82683982683982682</v>
      </c>
      <c r="G3" s="15">
        <f t="shared" ref="G3:G13" si="1">C3/E3</f>
        <v>0.16450216450216451</v>
      </c>
      <c r="H3" s="15">
        <f t="shared" ref="H3:H13" si="2">D3/E3</f>
        <v>8.658008658008658E-3</v>
      </c>
    </row>
    <row r="4" spans="1:8" x14ac:dyDescent="0.3">
      <c r="A4" t="s">
        <v>2096</v>
      </c>
      <c r="B4">
        <f>COUNTIFS(Crowdfunding!D2:D1001,"&gt;=5000",Crowdfunding!D2:D1001, "&lt;=9999",Crowdfunding!G2:G1001,"=successful")</f>
        <v>164</v>
      </c>
      <c r="C4">
        <f>COUNTIFS(Crowdfunding!D2:D1001,"&gt;=5000",Crowdfunding!D2:D1001, "&lt;=9999",Crowdfunding!G2:G1001,"=failed")</f>
        <v>126</v>
      </c>
      <c r="D4">
        <f>COUNTIFS(Crowdfunding!D2:D1001,"&gt;=5000",Crowdfunding!D2:D1001, "&lt;=9999",Crowdfunding!G2:G1001,"=canceled")</f>
        <v>25</v>
      </c>
      <c r="E4">
        <f t="shared" ref="E4:E13" si="3">SUM(B4:D4)</f>
        <v>315</v>
      </c>
      <c r="F4" s="15">
        <f t="shared" si="0"/>
        <v>0.52063492063492067</v>
      </c>
      <c r="G4" s="15">
        <f t="shared" si="1"/>
        <v>0.4</v>
      </c>
      <c r="H4" s="15">
        <f t="shared" si="2"/>
        <v>7.9365079365079361E-2</v>
      </c>
    </row>
    <row r="5" spans="1:8" x14ac:dyDescent="0.3">
      <c r="A5" t="s">
        <v>2097</v>
      </c>
      <c r="B5">
        <f>COUNTIFS(Crowdfunding!D2:D1001,"&gt;=10000",Crowdfunding!D2:D1001, "&lt;=14999",Crowdfunding!G2:G1001,"=successful")</f>
        <v>4</v>
      </c>
      <c r="C5">
        <f>COUNTIFS(Crowdfunding!D2:D1001,"&gt;=10000",Crowdfunding!D2:D1001, "&lt;=14999",Crowdfunding!G2:G1001,"=failed")</f>
        <v>5</v>
      </c>
      <c r="D5">
        <f>COUNTIFS(Crowdfunding!D2:D1001,"&gt;=10000",Crowdfunding!D2:D1001, "&lt;=14999",Crowdfunding!G2:G1001,"=canceled")</f>
        <v>0</v>
      </c>
      <c r="E5">
        <f t="shared" si="3"/>
        <v>9</v>
      </c>
      <c r="F5" s="15">
        <f t="shared" si="0"/>
        <v>0.44444444444444442</v>
      </c>
      <c r="G5" s="15">
        <f t="shared" si="1"/>
        <v>0.55555555555555558</v>
      </c>
      <c r="H5" s="15">
        <f t="shared" si="2"/>
        <v>0</v>
      </c>
    </row>
    <row r="6" spans="1:8" x14ac:dyDescent="0.3">
      <c r="A6" t="s">
        <v>2098</v>
      </c>
      <c r="B6">
        <f>COUNTIFS(Crowdfunding!D2:D1001,"&gt;=15000",Crowdfunding!D2:D1001, "&lt;=19999",Crowdfunding!G2:G1001,"=successful")</f>
        <v>10</v>
      </c>
      <c r="C6">
        <f>COUNTIFS(Crowdfunding!D2:D1001,"&gt;=15000",Crowdfunding!D2:D1001, "&lt;=19999",Crowdfunding!G2:G1001,"=failed")</f>
        <v>0</v>
      </c>
      <c r="D6">
        <f>COUNTIFS(Crowdfunding!D2:D1001,"&gt;=15000",Crowdfunding!D2:D1001, "&lt;=19999",Crowdfunding!G2:G1001,"=canceled")</f>
        <v>0</v>
      </c>
      <c r="E6">
        <f t="shared" si="3"/>
        <v>10</v>
      </c>
      <c r="F6" s="15">
        <f t="shared" si="0"/>
        <v>1</v>
      </c>
      <c r="G6" s="15">
        <f t="shared" si="1"/>
        <v>0</v>
      </c>
      <c r="H6" s="15">
        <f t="shared" si="2"/>
        <v>0</v>
      </c>
    </row>
    <row r="7" spans="1:8" x14ac:dyDescent="0.3">
      <c r="A7" t="s">
        <v>2099</v>
      </c>
      <c r="B7">
        <f>COUNTIFS(Crowdfunding!D2:D1001,"&gt;=20000",Crowdfunding!D2:D1001, "&lt;=24999",Crowdfunding!G2:G1001,"=successful")</f>
        <v>7</v>
      </c>
      <c r="C7">
        <f>COUNTIFS(Crowdfunding!D2:D1001,"&gt;=20000",Crowdfunding!D2:D1001, "&lt;=24999",Crowdfunding!G2:G1001,"=failed")</f>
        <v>0</v>
      </c>
      <c r="D7">
        <f>COUNTIFS(Crowdfunding!D2:D1001,"&gt;=20000",Crowdfunding!D2:D1001, "&lt;=24999",Crowdfunding!G2:G1001,"=canceled")</f>
        <v>0</v>
      </c>
      <c r="E7">
        <f t="shared" si="3"/>
        <v>7</v>
      </c>
      <c r="F7" s="15">
        <f t="shared" si="0"/>
        <v>1</v>
      </c>
      <c r="G7" s="15">
        <f t="shared" si="1"/>
        <v>0</v>
      </c>
      <c r="H7" s="15">
        <f t="shared" si="2"/>
        <v>0</v>
      </c>
    </row>
    <row r="8" spans="1:8" x14ac:dyDescent="0.3">
      <c r="A8" t="s">
        <v>2100</v>
      </c>
      <c r="B8">
        <f>COUNTIFS(Crowdfunding!D2:D1001,"&gt;=25000",Crowdfunding!D2:D1001, "&lt;=29999",Crowdfunding!G2:G1001,"=successful")</f>
        <v>11</v>
      </c>
      <c r="C8">
        <f>COUNTIFS(Crowdfunding!D2:D1001,"&gt;=25000",Crowdfunding!D2:D1001, "&lt;=29999",Crowdfunding!G2:G1001,"=failed")</f>
        <v>3</v>
      </c>
      <c r="D8">
        <f>COUNTIFS(Crowdfunding!D2:D1001,"&gt;=25000",Crowdfunding!D2:D1001, "&lt;=29999",Crowdfunding!G2:G1001,"=canceled")</f>
        <v>0</v>
      </c>
      <c r="E8">
        <f t="shared" si="3"/>
        <v>14</v>
      </c>
      <c r="F8" s="15">
        <f t="shared" si="0"/>
        <v>0.7857142857142857</v>
      </c>
      <c r="G8" s="15">
        <f t="shared" si="1"/>
        <v>0.21428571428571427</v>
      </c>
      <c r="H8" s="15">
        <f t="shared" si="2"/>
        <v>0</v>
      </c>
    </row>
    <row r="9" spans="1:8" x14ac:dyDescent="0.3">
      <c r="A9" t="s">
        <v>2101</v>
      </c>
      <c r="B9">
        <f>COUNTIFS(Crowdfunding!D2:D1001,"&gt;=30000",Crowdfunding!D2:D1001, "&lt;=34999",Crowdfunding!G2:G1001,"=successful")</f>
        <v>7</v>
      </c>
      <c r="C9">
        <f>COUNTIFS(Crowdfunding!D2:D1001,"&gt;=30000",Crowdfunding!D2:D1001, "&lt;=34999",Crowdfunding!G2:G1001,"=failed")</f>
        <v>0</v>
      </c>
      <c r="D9">
        <f>COUNTIFS(Crowdfunding!D2:D1001,"&gt;=30000",Crowdfunding!D2:D1001, "&lt;=34999",Crowdfunding!G2:G1001,"=canceled")</f>
        <v>0</v>
      </c>
      <c r="E9">
        <f t="shared" si="3"/>
        <v>7</v>
      </c>
      <c r="F9" s="15">
        <f t="shared" si="0"/>
        <v>1</v>
      </c>
      <c r="G9" s="15">
        <f t="shared" si="1"/>
        <v>0</v>
      </c>
      <c r="H9" s="15">
        <f t="shared" si="2"/>
        <v>0</v>
      </c>
    </row>
    <row r="10" spans="1:8" x14ac:dyDescent="0.3">
      <c r="A10" t="s">
        <v>2102</v>
      </c>
      <c r="B10">
        <f>COUNTIFS(Crowdfunding!D2:D1001,"&gt;=35000",Crowdfunding!D2:D1001, "&lt;=39999",Crowdfunding!G2:G1001,"=successful")</f>
        <v>8</v>
      </c>
      <c r="C10">
        <f>COUNTIFS(Crowdfunding!D2:D1001,"&gt;=35000",Crowdfunding!D2:D1001, "&lt;=39999",Crowdfunding!G2:G1001,"=failed")</f>
        <v>3</v>
      </c>
      <c r="D10">
        <f>COUNTIFS(Crowdfunding!D2:D1001,"&gt;=35000",Crowdfunding!D2:D1001, "&lt;=39999",Crowdfunding!G2:G1001,"=canceled")</f>
        <v>1</v>
      </c>
      <c r="E10">
        <f t="shared" si="3"/>
        <v>12</v>
      </c>
      <c r="F10" s="15">
        <f t="shared" si="0"/>
        <v>0.66666666666666663</v>
      </c>
      <c r="G10" s="15">
        <f t="shared" si="1"/>
        <v>0.25</v>
      </c>
      <c r="H10" s="15">
        <f t="shared" si="2"/>
        <v>8.3333333333333329E-2</v>
      </c>
    </row>
    <row r="11" spans="1:8" x14ac:dyDescent="0.3">
      <c r="A11" t="s">
        <v>2103</v>
      </c>
      <c r="B11">
        <f>COUNTIFS(Crowdfunding!D2:D1001,"&gt;=40000",Crowdfunding!D2:D1001, "&lt;=44999",Crowdfunding!G2:G1001,"=successful")</f>
        <v>11</v>
      </c>
      <c r="C11">
        <f>COUNTIFS(Crowdfunding!D2:D1001,"&gt;=40000",Crowdfunding!D2:D1001, "&lt;=44999",Crowdfunding!G2:G1001,"=failed")</f>
        <v>3</v>
      </c>
      <c r="D11">
        <f>COUNTIFS(Crowdfunding!D2:D1001,"&gt;=40000",Crowdfunding!D2:D1001, "&lt;=44999",Crowdfunding!G2:G1001,"=canceled")</f>
        <v>0</v>
      </c>
      <c r="E11">
        <f t="shared" si="3"/>
        <v>14</v>
      </c>
      <c r="F11" s="15">
        <f t="shared" si="0"/>
        <v>0.7857142857142857</v>
      </c>
      <c r="G11" s="15">
        <f t="shared" si="1"/>
        <v>0.21428571428571427</v>
      </c>
      <c r="H11" s="15">
        <f t="shared" si="2"/>
        <v>0</v>
      </c>
    </row>
    <row r="12" spans="1:8" x14ac:dyDescent="0.3">
      <c r="A12" t="s">
        <v>2104</v>
      </c>
      <c r="B12">
        <f>COUNTIFS(Crowdfunding!D2:D1001,"&gt;=45000",Crowdfunding!D2:D1001, "&lt;=49999",Crowdfunding!G2:G1001,"=successful")</f>
        <v>8</v>
      </c>
      <c r="C12">
        <f>COUNTIFS(Crowdfunding!D2:D1001,"&gt;=45000",Crowdfunding!D2:D1001, "&lt;=49999",Crowdfunding!G2:G1001,"=failed")</f>
        <v>3</v>
      </c>
      <c r="D12">
        <f>COUNTIFS(Crowdfunding!D2:D1001,"&gt;=45000",Crowdfunding!D2:D1001, "&lt;=49999",Crowdfunding!G2:G1001,"=canceled")</f>
        <v>0</v>
      </c>
      <c r="E12">
        <f t="shared" si="3"/>
        <v>11</v>
      </c>
      <c r="F12" s="15">
        <f t="shared" si="0"/>
        <v>0.72727272727272729</v>
      </c>
      <c r="G12" s="15">
        <f t="shared" si="1"/>
        <v>0.27272727272727271</v>
      </c>
      <c r="H12" s="15">
        <f t="shared" si="2"/>
        <v>0</v>
      </c>
    </row>
    <row r="13" spans="1:8" x14ac:dyDescent="0.3">
      <c r="A13" t="s">
        <v>2105</v>
      </c>
      <c r="B13">
        <f>COUNTIFS(Crowdfunding!D2:D1001,"&gt;=50000",Crowdfunding!G2:G1001,"=successful")</f>
        <v>114</v>
      </c>
      <c r="C13">
        <f>COUNTIFS(Crowdfunding!D2:D1001,"&gt;=50000",Crowdfunding!G2:G1001,"=failed")</f>
        <v>163</v>
      </c>
      <c r="D13">
        <f>COUNTIFS(Crowdfunding!D2:D1001,"&gt;=50000",Crowdfunding!G2:G1001,"=canceled")</f>
        <v>28</v>
      </c>
      <c r="E13">
        <f t="shared" si="3"/>
        <v>305</v>
      </c>
      <c r="F13" s="15">
        <f t="shared" si="0"/>
        <v>0.3737704918032787</v>
      </c>
      <c r="G13" s="15">
        <f t="shared" si="1"/>
        <v>0.53442622950819674</v>
      </c>
      <c r="H13" s="15">
        <f t="shared" si="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DB27-C951-48F7-AEE6-50909EC147E5}">
  <dimension ref="A1:H566"/>
  <sheetViews>
    <sheetView tabSelected="1" topLeftCell="A10" workbookViewId="0">
      <selection activeCell="H14" sqref="H14"/>
    </sheetView>
  </sheetViews>
  <sheetFormatPr defaultRowHeight="15.6" x14ac:dyDescent="0.3"/>
  <cols>
    <col min="2" max="2" width="14.296875" customWidth="1"/>
    <col min="5" max="5" width="13.19921875" customWidth="1"/>
    <col min="7" max="7" width="23.09765625" customWidth="1"/>
    <col min="8" max="8" width="10.5" bestFit="1" customWidth="1"/>
  </cols>
  <sheetData>
    <row r="1" spans="1:8" x14ac:dyDescent="0.3">
      <c r="A1" s="13" t="s">
        <v>4</v>
      </c>
      <c r="B1" s="13" t="s">
        <v>5</v>
      </c>
      <c r="D1" s="13" t="s">
        <v>4</v>
      </c>
      <c r="E1" s="13" t="s">
        <v>5</v>
      </c>
      <c r="G1" s="13"/>
    </row>
    <row r="2" spans="1:8" x14ac:dyDescent="0.3">
      <c r="A2" t="str" cm="1">
        <f t="array" ref="A2:B566">_xlfn._xlws.FILTER(Crowdfunding!G2:H1001,Crowdfunding!G2:G1001="successful")</f>
        <v>successful</v>
      </c>
      <c r="B2">
        <v>158</v>
      </c>
      <c r="D2" t="str" cm="1">
        <f t="array" ref="D2:E365">_xlfn._xlws.FILTER(Crowdfunding!G2:H1001,Crowdfunding!G2:G1001="failed")</f>
        <v>failed</v>
      </c>
      <c r="E2">
        <v>0</v>
      </c>
      <c r="H2" s="5"/>
    </row>
    <row r="3" spans="1:8" x14ac:dyDescent="0.3">
      <c r="A3" t="str">
        <v>successful</v>
      </c>
      <c r="B3">
        <v>1425</v>
      </c>
      <c r="D3" t="str">
        <v>failed</v>
      </c>
      <c r="E3">
        <v>24</v>
      </c>
    </row>
    <row r="4" spans="1:8" x14ac:dyDescent="0.3">
      <c r="A4" t="str">
        <v>successful</v>
      </c>
      <c r="B4">
        <v>174</v>
      </c>
      <c r="D4" t="str">
        <v>failed</v>
      </c>
      <c r="E4">
        <v>53</v>
      </c>
    </row>
    <row r="5" spans="1:8" x14ac:dyDescent="0.3">
      <c r="A5" t="str">
        <v>successful</v>
      </c>
      <c r="B5">
        <v>227</v>
      </c>
      <c r="D5" t="str">
        <v>failed</v>
      </c>
      <c r="E5">
        <v>18</v>
      </c>
    </row>
    <row r="6" spans="1:8" x14ac:dyDescent="0.3">
      <c r="A6" t="str">
        <v>successful</v>
      </c>
      <c r="B6">
        <v>220</v>
      </c>
      <c r="D6" t="str">
        <v>failed</v>
      </c>
      <c r="E6">
        <v>44</v>
      </c>
    </row>
    <row r="7" spans="1:8" x14ac:dyDescent="0.3">
      <c r="A7" t="str">
        <v>successful</v>
      </c>
      <c r="B7">
        <v>98</v>
      </c>
      <c r="D7" t="str">
        <v>failed</v>
      </c>
      <c r="E7">
        <v>27</v>
      </c>
      <c r="H7" s="5"/>
    </row>
    <row r="8" spans="1:8" x14ac:dyDescent="0.3">
      <c r="A8" t="str">
        <v>successful</v>
      </c>
      <c r="B8">
        <v>100</v>
      </c>
      <c r="D8" t="str">
        <v>failed</v>
      </c>
      <c r="E8">
        <v>55</v>
      </c>
    </row>
    <row r="9" spans="1:8" x14ac:dyDescent="0.3">
      <c r="A9" t="str">
        <v>successful</v>
      </c>
      <c r="B9">
        <v>1249</v>
      </c>
      <c r="D9" t="str">
        <v>failed</v>
      </c>
      <c r="E9">
        <v>200</v>
      </c>
      <c r="G9" s="13" t="s">
        <v>2106</v>
      </c>
    </row>
    <row r="10" spans="1:8" x14ac:dyDescent="0.3">
      <c r="A10" t="str">
        <v>successful</v>
      </c>
      <c r="B10">
        <v>1396</v>
      </c>
      <c r="D10" t="str">
        <v>failed</v>
      </c>
      <c r="E10">
        <v>452</v>
      </c>
      <c r="G10" t="s">
        <v>2107</v>
      </c>
      <c r="H10" s="5">
        <f>AVERAGE(B2:B566)</f>
        <v>851.14690265486729</v>
      </c>
    </row>
    <row r="11" spans="1:8" x14ac:dyDescent="0.3">
      <c r="A11" t="str">
        <v>successful</v>
      </c>
      <c r="B11">
        <v>890</v>
      </c>
      <c r="D11" t="str">
        <v>failed</v>
      </c>
      <c r="E11">
        <v>674</v>
      </c>
      <c r="G11" t="s">
        <v>2108</v>
      </c>
      <c r="H11">
        <f>MEDIAN(B2:B566)</f>
        <v>201</v>
      </c>
    </row>
    <row r="12" spans="1:8" x14ac:dyDescent="0.3">
      <c r="A12" t="str">
        <v>successful</v>
      </c>
      <c r="B12">
        <v>142</v>
      </c>
      <c r="D12" t="str">
        <v>failed</v>
      </c>
      <c r="E12">
        <v>558</v>
      </c>
      <c r="G12" t="s">
        <v>2109</v>
      </c>
      <c r="H12">
        <f>MIN(B2:B566)</f>
        <v>16</v>
      </c>
    </row>
    <row r="13" spans="1:8" x14ac:dyDescent="0.3">
      <c r="A13" t="str">
        <v>successful</v>
      </c>
      <c r="B13">
        <v>2673</v>
      </c>
      <c r="D13" t="str">
        <v>failed</v>
      </c>
      <c r="E13">
        <v>15</v>
      </c>
      <c r="G13" t="s">
        <v>2110</v>
      </c>
      <c r="H13">
        <f>MAX(B2:B566)</f>
        <v>7295</v>
      </c>
    </row>
    <row r="14" spans="1:8" x14ac:dyDescent="0.3">
      <c r="A14" t="str">
        <v>successful</v>
      </c>
      <c r="B14">
        <v>163</v>
      </c>
      <c r="D14" t="str">
        <v>failed</v>
      </c>
      <c r="E14">
        <v>2307</v>
      </c>
      <c r="G14" t="s">
        <v>2111</v>
      </c>
      <c r="H14">
        <f>VAR(B2:B566)</f>
        <v>1606216.5936295739</v>
      </c>
    </row>
    <row r="15" spans="1:8" x14ac:dyDescent="0.3">
      <c r="A15" t="str">
        <v>successful</v>
      </c>
      <c r="B15">
        <v>2220</v>
      </c>
      <c r="D15" t="str">
        <v>failed</v>
      </c>
      <c r="E15">
        <v>88</v>
      </c>
      <c r="G15" t="s">
        <v>2112</v>
      </c>
      <c r="H15" s="5">
        <f>STDEV(B2:B566)</f>
        <v>1267.366006183523</v>
      </c>
    </row>
    <row r="16" spans="1:8" x14ac:dyDescent="0.3">
      <c r="A16" t="str">
        <v>successful</v>
      </c>
      <c r="B16">
        <v>1606</v>
      </c>
      <c r="D16" t="str">
        <v>failed</v>
      </c>
      <c r="E16">
        <v>48</v>
      </c>
    </row>
    <row r="17" spans="1:8" x14ac:dyDescent="0.3">
      <c r="A17" t="str">
        <v>successful</v>
      </c>
      <c r="B17">
        <v>129</v>
      </c>
      <c r="D17" t="str">
        <v>failed</v>
      </c>
      <c r="E17">
        <v>1</v>
      </c>
      <c r="G17" s="13" t="s">
        <v>2113</v>
      </c>
    </row>
    <row r="18" spans="1:8" x14ac:dyDescent="0.3">
      <c r="A18" t="str">
        <v>successful</v>
      </c>
      <c r="B18">
        <v>226</v>
      </c>
      <c r="D18" t="str">
        <v>failed</v>
      </c>
      <c r="E18">
        <v>1467</v>
      </c>
      <c r="G18" t="s">
        <v>2107</v>
      </c>
      <c r="H18" s="5">
        <f>AVERAGE(E2:E365)</f>
        <v>585.61538461538464</v>
      </c>
    </row>
    <row r="19" spans="1:8" x14ac:dyDescent="0.3">
      <c r="A19" t="str">
        <v>successful</v>
      </c>
      <c r="B19">
        <v>5419</v>
      </c>
      <c r="D19" t="str">
        <v>failed</v>
      </c>
      <c r="E19">
        <v>75</v>
      </c>
      <c r="G19" t="s">
        <v>2108</v>
      </c>
      <c r="H19">
        <f>MEDIAN(E2:E365)</f>
        <v>114.5</v>
      </c>
    </row>
    <row r="20" spans="1:8" x14ac:dyDescent="0.3">
      <c r="A20" t="str">
        <v>successful</v>
      </c>
      <c r="B20">
        <v>165</v>
      </c>
      <c r="D20" t="str">
        <v>failed</v>
      </c>
      <c r="E20">
        <v>120</v>
      </c>
      <c r="G20" t="s">
        <v>2109</v>
      </c>
      <c r="H20">
        <f>MIN(E2:E365)</f>
        <v>0</v>
      </c>
    </row>
    <row r="21" spans="1:8" x14ac:dyDescent="0.3">
      <c r="A21" t="str">
        <v>successful</v>
      </c>
      <c r="B21">
        <v>1965</v>
      </c>
      <c r="D21" t="str">
        <v>failed</v>
      </c>
      <c r="E21">
        <v>2253</v>
      </c>
      <c r="G21" t="s">
        <v>2110</v>
      </c>
      <c r="H21">
        <f>MAX(E2:E365)</f>
        <v>6080</v>
      </c>
    </row>
    <row r="22" spans="1:8" x14ac:dyDescent="0.3">
      <c r="A22" t="str">
        <v>successful</v>
      </c>
      <c r="B22">
        <v>16</v>
      </c>
      <c r="D22" t="str">
        <v>failed</v>
      </c>
      <c r="E22">
        <v>5</v>
      </c>
      <c r="G22" t="s">
        <v>2114</v>
      </c>
      <c r="H22">
        <f>VAR(E2:E365)</f>
        <v>924113.45496927318</v>
      </c>
    </row>
    <row r="23" spans="1:8" x14ac:dyDescent="0.3">
      <c r="A23" t="str">
        <v>successful</v>
      </c>
      <c r="B23">
        <v>107</v>
      </c>
      <c r="D23" t="str">
        <v>failed</v>
      </c>
      <c r="E23">
        <v>38</v>
      </c>
      <c r="G23" t="s">
        <v>2112</v>
      </c>
      <c r="H23" s="5">
        <f>STDEV(E2:E365)</f>
        <v>961.30819978260524</v>
      </c>
    </row>
    <row r="24" spans="1:8" x14ac:dyDescent="0.3">
      <c r="A24" t="str">
        <v>successful</v>
      </c>
      <c r="B24">
        <v>134</v>
      </c>
      <c r="D24" t="str">
        <v>failed</v>
      </c>
      <c r="E24">
        <v>12</v>
      </c>
    </row>
    <row r="25" spans="1:8" x14ac:dyDescent="0.3">
      <c r="A25" t="str">
        <v>successful</v>
      </c>
      <c r="B25">
        <v>198</v>
      </c>
      <c r="D25" t="str">
        <v>failed</v>
      </c>
      <c r="E25">
        <v>1684</v>
      </c>
    </row>
    <row r="26" spans="1:8" x14ac:dyDescent="0.3">
      <c r="A26" t="str">
        <v>successful</v>
      </c>
      <c r="B26">
        <v>111</v>
      </c>
      <c r="D26" t="str">
        <v>failed</v>
      </c>
      <c r="E26">
        <v>56</v>
      </c>
    </row>
    <row r="27" spans="1:8" x14ac:dyDescent="0.3">
      <c r="A27" t="str">
        <v>successful</v>
      </c>
      <c r="B27">
        <v>222</v>
      </c>
      <c r="D27" t="str">
        <v>failed</v>
      </c>
      <c r="E27">
        <v>838</v>
      </c>
    </row>
    <row r="28" spans="1:8" x14ac:dyDescent="0.3">
      <c r="A28" t="str">
        <v>successful</v>
      </c>
      <c r="B28">
        <v>6212</v>
      </c>
      <c r="D28" t="str">
        <v>failed</v>
      </c>
      <c r="E28">
        <v>1000</v>
      </c>
    </row>
    <row r="29" spans="1:8" x14ac:dyDescent="0.3">
      <c r="A29" t="str">
        <v>successful</v>
      </c>
      <c r="B29">
        <v>98</v>
      </c>
      <c r="D29" t="str">
        <v>failed</v>
      </c>
      <c r="E29">
        <v>1482</v>
      </c>
    </row>
    <row r="30" spans="1:8" x14ac:dyDescent="0.3">
      <c r="A30" t="str">
        <v>successful</v>
      </c>
      <c r="B30">
        <v>92</v>
      </c>
      <c r="D30" t="str">
        <v>failed</v>
      </c>
      <c r="E30">
        <v>106</v>
      </c>
    </row>
    <row r="31" spans="1:8" x14ac:dyDescent="0.3">
      <c r="A31" t="str">
        <v>successful</v>
      </c>
      <c r="B31">
        <v>149</v>
      </c>
      <c r="D31" t="str">
        <v>failed</v>
      </c>
      <c r="E31">
        <v>679</v>
      </c>
    </row>
    <row r="32" spans="1:8" x14ac:dyDescent="0.3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3">
      <c r="A33" t="str">
        <v>successful</v>
      </c>
      <c r="B33">
        <v>303</v>
      </c>
      <c r="D33" t="str">
        <v>failed</v>
      </c>
      <c r="E33">
        <v>1</v>
      </c>
    </row>
    <row r="34" spans="1:5" x14ac:dyDescent="0.3">
      <c r="A34" t="str">
        <v>successful</v>
      </c>
      <c r="B34">
        <v>209</v>
      </c>
      <c r="D34" t="str">
        <v>failed</v>
      </c>
      <c r="E34">
        <v>37</v>
      </c>
    </row>
    <row r="35" spans="1:5" x14ac:dyDescent="0.3">
      <c r="A35" t="str">
        <v>successful</v>
      </c>
      <c r="B35">
        <v>131</v>
      </c>
      <c r="D35" t="str">
        <v>failed</v>
      </c>
      <c r="E35">
        <v>60</v>
      </c>
    </row>
    <row r="36" spans="1:5" x14ac:dyDescent="0.3">
      <c r="A36" t="str">
        <v>successful</v>
      </c>
      <c r="B36">
        <v>164</v>
      </c>
      <c r="D36" t="str">
        <v>failed</v>
      </c>
      <c r="E36">
        <v>296</v>
      </c>
    </row>
    <row r="37" spans="1:5" x14ac:dyDescent="0.3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3">
      <c r="A38" t="str">
        <v>successful</v>
      </c>
      <c r="B38">
        <v>211</v>
      </c>
      <c r="D38" t="str">
        <v>failed</v>
      </c>
      <c r="E38">
        <v>73</v>
      </c>
    </row>
    <row r="39" spans="1:5" x14ac:dyDescent="0.3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3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3">
      <c r="A41" t="str">
        <v>successful</v>
      </c>
      <c r="B41">
        <v>249</v>
      </c>
      <c r="D41" t="str">
        <v>failed</v>
      </c>
      <c r="E41">
        <v>774</v>
      </c>
    </row>
    <row r="42" spans="1:5" x14ac:dyDescent="0.3">
      <c r="A42" t="str">
        <v>successful</v>
      </c>
      <c r="B42">
        <v>236</v>
      </c>
      <c r="D42" t="str">
        <v>failed</v>
      </c>
      <c r="E42">
        <v>672</v>
      </c>
    </row>
    <row r="43" spans="1:5" x14ac:dyDescent="0.3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3">
      <c r="A44" t="str">
        <v>successful</v>
      </c>
      <c r="B44">
        <v>246</v>
      </c>
      <c r="D44" t="str">
        <v>failed</v>
      </c>
      <c r="E44">
        <v>117</v>
      </c>
    </row>
    <row r="45" spans="1:5" x14ac:dyDescent="0.3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3">
      <c r="A46" t="str">
        <v>successful</v>
      </c>
      <c r="B46">
        <v>76</v>
      </c>
      <c r="D46" t="str">
        <v>failed</v>
      </c>
      <c r="E46">
        <v>326</v>
      </c>
    </row>
    <row r="47" spans="1:5" x14ac:dyDescent="0.3">
      <c r="A47" t="str">
        <v>successful</v>
      </c>
      <c r="B47">
        <v>54</v>
      </c>
      <c r="D47" t="str">
        <v>failed</v>
      </c>
      <c r="E47">
        <v>1</v>
      </c>
    </row>
    <row r="48" spans="1:5" x14ac:dyDescent="0.3">
      <c r="A48" t="str">
        <v>successful</v>
      </c>
      <c r="B48">
        <v>88</v>
      </c>
      <c r="D48" t="str">
        <v>failed</v>
      </c>
      <c r="E48">
        <v>1467</v>
      </c>
    </row>
    <row r="49" spans="1:5" x14ac:dyDescent="0.3">
      <c r="A49" t="str">
        <v>successful</v>
      </c>
      <c r="B49">
        <v>85</v>
      </c>
      <c r="D49" t="str">
        <v>failed</v>
      </c>
      <c r="E49">
        <v>5681</v>
      </c>
    </row>
    <row r="50" spans="1:5" x14ac:dyDescent="0.3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3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3">
      <c r="A52" t="str">
        <v>successful</v>
      </c>
      <c r="B52">
        <v>127</v>
      </c>
      <c r="D52" t="str">
        <v>failed</v>
      </c>
      <c r="E52">
        <v>30</v>
      </c>
    </row>
    <row r="53" spans="1:5" x14ac:dyDescent="0.3">
      <c r="A53" t="str">
        <v>successful</v>
      </c>
      <c r="B53">
        <v>411</v>
      </c>
      <c r="D53" t="str">
        <v>failed</v>
      </c>
      <c r="E53">
        <v>75</v>
      </c>
    </row>
    <row r="54" spans="1:5" x14ac:dyDescent="0.3">
      <c r="A54" t="str">
        <v>successful</v>
      </c>
      <c r="B54">
        <v>180</v>
      </c>
      <c r="D54" t="str">
        <v>failed</v>
      </c>
      <c r="E54">
        <v>955</v>
      </c>
    </row>
    <row r="55" spans="1:5" x14ac:dyDescent="0.3">
      <c r="A55" t="str">
        <v>successful</v>
      </c>
      <c r="B55">
        <v>374</v>
      </c>
      <c r="D55" t="str">
        <v>failed</v>
      </c>
      <c r="E55">
        <v>67</v>
      </c>
    </row>
    <row r="56" spans="1:5" x14ac:dyDescent="0.3">
      <c r="A56" t="str">
        <v>successful</v>
      </c>
      <c r="B56">
        <v>71</v>
      </c>
      <c r="D56" t="str">
        <v>failed</v>
      </c>
      <c r="E56">
        <v>5</v>
      </c>
    </row>
    <row r="57" spans="1:5" x14ac:dyDescent="0.3">
      <c r="A57" t="str">
        <v>successful</v>
      </c>
      <c r="B57">
        <v>203</v>
      </c>
      <c r="D57" t="str">
        <v>failed</v>
      </c>
      <c r="E57">
        <v>26</v>
      </c>
    </row>
    <row r="58" spans="1:5" x14ac:dyDescent="0.3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3">
      <c r="A59" t="str">
        <v>successful</v>
      </c>
      <c r="B59">
        <v>96</v>
      </c>
      <c r="D59" t="str">
        <v>failed</v>
      </c>
      <c r="E59">
        <v>782</v>
      </c>
    </row>
    <row r="60" spans="1:5" x14ac:dyDescent="0.3">
      <c r="A60" t="str">
        <v>successful</v>
      </c>
      <c r="B60">
        <v>498</v>
      </c>
      <c r="D60" t="str">
        <v>failed</v>
      </c>
      <c r="E60">
        <v>210</v>
      </c>
    </row>
    <row r="61" spans="1:5" x14ac:dyDescent="0.3">
      <c r="A61" t="str">
        <v>successful</v>
      </c>
      <c r="B61">
        <v>180</v>
      </c>
      <c r="D61" t="str">
        <v>failed</v>
      </c>
      <c r="E61">
        <v>136</v>
      </c>
    </row>
    <row r="62" spans="1:5" x14ac:dyDescent="0.3">
      <c r="A62" t="str">
        <v>successful</v>
      </c>
      <c r="B62">
        <v>27</v>
      </c>
      <c r="D62" t="str">
        <v>failed</v>
      </c>
      <c r="E62">
        <v>86</v>
      </c>
    </row>
    <row r="63" spans="1:5" x14ac:dyDescent="0.3">
      <c r="A63" t="str">
        <v>successful</v>
      </c>
      <c r="B63">
        <v>2331</v>
      </c>
      <c r="D63" t="str">
        <v>failed</v>
      </c>
      <c r="E63">
        <v>19</v>
      </c>
    </row>
    <row r="64" spans="1:5" x14ac:dyDescent="0.3">
      <c r="A64" t="str">
        <v>successful</v>
      </c>
      <c r="B64">
        <v>113</v>
      </c>
      <c r="D64" t="str">
        <v>failed</v>
      </c>
      <c r="E64">
        <v>886</v>
      </c>
    </row>
    <row r="65" spans="1:5" x14ac:dyDescent="0.3">
      <c r="A65" t="str">
        <v>successful</v>
      </c>
      <c r="B65">
        <v>164</v>
      </c>
      <c r="D65" t="str">
        <v>failed</v>
      </c>
      <c r="E65">
        <v>35</v>
      </c>
    </row>
    <row r="66" spans="1:5" x14ac:dyDescent="0.3">
      <c r="A66" t="str">
        <v>successful</v>
      </c>
      <c r="B66">
        <v>164</v>
      </c>
      <c r="D66" t="str">
        <v>failed</v>
      </c>
      <c r="E66">
        <v>24</v>
      </c>
    </row>
    <row r="67" spans="1:5" x14ac:dyDescent="0.3">
      <c r="A67" t="str">
        <v>successful</v>
      </c>
      <c r="B67">
        <v>336</v>
      </c>
      <c r="D67" t="str">
        <v>failed</v>
      </c>
      <c r="E67">
        <v>86</v>
      </c>
    </row>
    <row r="68" spans="1:5" x14ac:dyDescent="0.3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3">
      <c r="A69" t="str">
        <v>successful</v>
      </c>
      <c r="B69">
        <v>95</v>
      </c>
      <c r="D69" t="str">
        <v>failed</v>
      </c>
      <c r="E69">
        <v>65</v>
      </c>
    </row>
    <row r="70" spans="1:5" x14ac:dyDescent="0.3">
      <c r="A70" t="str">
        <v>successful</v>
      </c>
      <c r="B70">
        <v>147</v>
      </c>
      <c r="D70" t="str">
        <v>failed</v>
      </c>
      <c r="E70">
        <v>100</v>
      </c>
    </row>
    <row r="71" spans="1:5" x14ac:dyDescent="0.3">
      <c r="A71" t="str">
        <v>successful</v>
      </c>
      <c r="B71">
        <v>86</v>
      </c>
      <c r="D71" t="str">
        <v>failed</v>
      </c>
      <c r="E71">
        <v>168</v>
      </c>
    </row>
    <row r="72" spans="1:5" x14ac:dyDescent="0.3">
      <c r="A72" t="str">
        <v>successful</v>
      </c>
      <c r="B72">
        <v>83</v>
      </c>
      <c r="D72" t="str">
        <v>failed</v>
      </c>
      <c r="E72">
        <v>13</v>
      </c>
    </row>
    <row r="73" spans="1:5" x14ac:dyDescent="0.3">
      <c r="A73" t="str">
        <v>successful</v>
      </c>
      <c r="B73">
        <v>676</v>
      </c>
      <c r="D73" t="str">
        <v>failed</v>
      </c>
      <c r="E73">
        <v>1</v>
      </c>
    </row>
    <row r="74" spans="1:5" x14ac:dyDescent="0.3">
      <c r="A74" t="str">
        <v>successful</v>
      </c>
      <c r="B74">
        <v>361</v>
      </c>
      <c r="D74" t="str">
        <v>failed</v>
      </c>
      <c r="E74">
        <v>40</v>
      </c>
    </row>
    <row r="75" spans="1:5" x14ac:dyDescent="0.3">
      <c r="A75" t="str">
        <v>successful</v>
      </c>
      <c r="B75">
        <v>131</v>
      </c>
      <c r="D75" t="str">
        <v>failed</v>
      </c>
      <c r="E75">
        <v>226</v>
      </c>
    </row>
    <row r="76" spans="1:5" x14ac:dyDescent="0.3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3">
      <c r="A77" t="str">
        <v>successful</v>
      </c>
      <c r="B77">
        <v>275</v>
      </c>
      <c r="D77" t="str">
        <v>failed</v>
      </c>
      <c r="E77">
        <v>143</v>
      </c>
    </row>
    <row r="78" spans="1:5" x14ac:dyDescent="0.3">
      <c r="A78" t="str">
        <v>successful</v>
      </c>
      <c r="B78">
        <v>67</v>
      </c>
      <c r="D78" t="str">
        <v>failed</v>
      </c>
      <c r="E78">
        <v>934</v>
      </c>
    </row>
    <row r="79" spans="1:5" x14ac:dyDescent="0.3">
      <c r="A79" t="str">
        <v>successful</v>
      </c>
      <c r="B79">
        <v>154</v>
      </c>
      <c r="D79" t="str">
        <v>failed</v>
      </c>
      <c r="E79">
        <v>17</v>
      </c>
    </row>
    <row r="80" spans="1:5" x14ac:dyDescent="0.3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3">
      <c r="A81" t="str">
        <v>successful</v>
      </c>
      <c r="B81">
        <v>903</v>
      </c>
      <c r="D81" t="str">
        <v>failed</v>
      </c>
      <c r="E81">
        <v>931</v>
      </c>
    </row>
    <row r="82" spans="1:5" x14ac:dyDescent="0.3">
      <c r="A82" t="str">
        <v>successful</v>
      </c>
      <c r="B82">
        <v>94</v>
      </c>
      <c r="D82" t="str">
        <v>failed</v>
      </c>
      <c r="E82">
        <v>92</v>
      </c>
    </row>
    <row r="83" spans="1:5" x14ac:dyDescent="0.3">
      <c r="A83" t="str">
        <v>successful</v>
      </c>
      <c r="B83">
        <v>180</v>
      </c>
      <c r="D83" t="str">
        <v>failed</v>
      </c>
      <c r="E83">
        <v>57</v>
      </c>
    </row>
    <row r="84" spans="1:5" x14ac:dyDescent="0.3">
      <c r="A84" t="str">
        <v>successful</v>
      </c>
      <c r="B84">
        <v>533</v>
      </c>
      <c r="D84" t="str">
        <v>failed</v>
      </c>
      <c r="E84">
        <v>41</v>
      </c>
    </row>
    <row r="85" spans="1:5" x14ac:dyDescent="0.3">
      <c r="A85" t="str">
        <v>successful</v>
      </c>
      <c r="B85">
        <v>2443</v>
      </c>
      <c r="D85" t="str">
        <v>failed</v>
      </c>
      <c r="E85">
        <v>1</v>
      </c>
    </row>
    <row r="86" spans="1:5" x14ac:dyDescent="0.3">
      <c r="A86" t="str">
        <v>successful</v>
      </c>
      <c r="B86">
        <v>89</v>
      </c>
      <c r="D86" t="str">
        <v>failed</v>
      </c>
      <c r="E86">
        <v>101</v>
      </c>
    </row>
    <row r="87" spans="1:5" x14ac:dyDescent="0.3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3">
      <c r="A88" t="str">
        <v>successful</v>
      </c>
      <c r="B88">
        <v>50</v>
      </c>
      <c r="D88" t="str">
        <v>failed</v>
      </c>
      <c r="E88">
        <v>15</v>
      </c>
    </row>
    <row r="89" spans="1:5" x14ac:dyDescent="0.3">
      <c r="A89" t="str">
        <v>successful</v>
      </c>
      <c r="B89">
        <v>186</v>
      </c>
      <c r="D89" t="str">
        <v>failed</v>
      </c>
      <c r="E89">
        <v>454</v>
      </c>
    </row>
    <row r="90" spans="1:5" x14ac:dyDescent="0.3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3">
      <c r="A91" t="str">
        <v>successful</v>
      </c>
      <c r="B91">
        <v>117</v>
      </c>
      <c r="D91" t="str">
        <v>failed</v>
      </c>
      <c r="E91">
        <v>15</v>
      </c>
    </row>
    <row r="92" spans="1:5" x14ac:dyDescent="0.3">
      <c r="A92" t="str">
        <v>successful</v>
      </c>
      <c r="B92">
        <v>70</v>
      </c>
      <c r="D92" t="str">
        <v>failed</v>
      </c>
      <c r="E92">
        <v>133</v>
      </c>
    </row>
    <row r="93" spans="1:5" x14ac:dyDescent="0.3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3">
      <c r="A94" t="str">
        <v>successful</v>
      </c>
      <c r="B94">
        <v>768</v>
      </c>
      <c r="D94" t="str">
        <v>failed</v>
      </c>
      <c r="E94">
        <v>29</v>
      </c>
    </row>
    <row r="95" spans="1:5" x14ac:dyDescent="0.3">
      <c r="A95" t="str">
        <v>successful</v>
      </c>
      <c r="B95">
        <v>199</v>
      </c>
      <c r="D95" t="str">
        <v>failed</v>
      </c>
      <c r="E95">
        <v>132</v>
      </c>
    </row>
    <row r="96" spans="1:5" x14ac:dyDescent="0.3">
      <c r="A96" t="str">
        <v>successful</v>
      </c>
      <c r="B96">
        <v>107</v>
      </c>
      <c r="D96" t="str">
        <v>failed</v>
      </c>
      <c r="E96">
        <v>137</v>
      </c>
    </row>
    <row r="97" spans="1:5" x14ac:dyDescent="0.3">
      <c r="A97" t="str">
        <v>successful</v>
      </c>
      <c r="B97">
        <v>195</v>
      </c>
      <c r="D97" t="str">
        <v>failed</v>
      </c>
      <c r="E97">
        <v>908</v>
      </c>
    </row>
    <row r="98" spans="1:5" x14ac:dyDescent="0.3">
      <c r="A98" t="str">
        <v>successful</v>
      </c>
      <c r="B98">
        <v>3376</v>
      </c>
      <c r="D98" t="str">
        <v>failed</v>
      </c>
      <c r="E98">
        <v>10</v>
      </c>
    </row>
    <row r="99" spans="1:5" x14ac:dyDescent="0.3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3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3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3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3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3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3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3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3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3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3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3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3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3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3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3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3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3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3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3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3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3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3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3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3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3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3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3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3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3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3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3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3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3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3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3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3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3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3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3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3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3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3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3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3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3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3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3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3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3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3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3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3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3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3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3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3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3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3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3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3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3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3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3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3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3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3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3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3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3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3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3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3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3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3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3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3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3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3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3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3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3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3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3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3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3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3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3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3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3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3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3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3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3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3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3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3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3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3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3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3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3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3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3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3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3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3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3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3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3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3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3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3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3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3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3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3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3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3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3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3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3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3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3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3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3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3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3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3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3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3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3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3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3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3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3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3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3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3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3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3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3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3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3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3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3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3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3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3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3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3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3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3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3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3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3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3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3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3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3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3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3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3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3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3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3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3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3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3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3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3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3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3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3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3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3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3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3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3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3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3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3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3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3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3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3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3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3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3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3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3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3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3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3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3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3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3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3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3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3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3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3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3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3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3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3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3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3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3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3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3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3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3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3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3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3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3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3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3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3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3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3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3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3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3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3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3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3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3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3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3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3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3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3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3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3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3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3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3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3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3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3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3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3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3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3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3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3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3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3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3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3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3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3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3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3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3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3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3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3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3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3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3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3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3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3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3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3">
      <c r="A366" t="str">
        <v>successful</v>
      </c>
      <c r="B366">
        <v>3016</v>
      </c>
    </row>
    <row r="367" spans="1:5" x14ac:dyDescent="0.3">
      <c r="A367" t="str">
        <v>successful</v>
      </c>
      <c r="B367">
        <v>264</v>
      </c>
    </row>
    <row r="368" spans="1:5" x14ac:dyDescent="0.3">
      <c r="A368" t="str">
        <v>successful</v>
      </c>
      <c r="B368">
        <v>272</v>
      </c>
    </row>
    <row r="369" spans="1:2" x14ac:dyDescent="0.3">
      <c r="A369" t="str">
        <v>successful</v>
      </c>
      <c r="B369">
        <v>419</v>
      </c>
    </row>
    <row r="370" spans="1:2" x14ac:dyDescent="0.3">
      <c r="A370" t="str">
        <v>successful</v>
      </c>
      <c r="B370">
        <v>1621</v>
      </c>
    </row>
    <row r="371" spans="1:2" x14ac:dyDescent="0.3">
      <c r="A371" t="str">
        <v>successful</v>
      </c>
      <c r="B371">
        <v>1101</v>
      </c>
    </row>
    <row r="372" spans="1:2" x14ac:dyDescent="0.3">
      <c r="A372" t="str">
        <v>successful</v>
      </c>
      <c r="B372">
        <v>1073</v>
      </c>
    </row>
    <row r="373" spans="1:2" x14ac:dyDescent="0.3">
      <c r="A373" t="str">
        <v>successful</v>
      </c>
      <c r="B373">
        <v>331</v>
      </c>
    </row>
    <row r="374" spans="1:2" x14ac:dyDescent="0.3">
      <c r="A374" t="str">
        <v>successful</v>
      </c>
      <c r="B374">
        <v>1170</v>
      </c>
    </row>
    <row r="375" spans="1:2" x14ac:dyDescent="0.3">
      <c r="A375" t="str">
        <v>successful</v>
      </c>
      <c r="B375">
        <v>363</v>
      </c>
    </row>
    <row r="376" spans="1:2" x14ac:dyDescent="0.3">
      <c r="A376" t="str">
        <v>successful</v>
      </c>
      <c r="B376">
        <v>103</v>
      </c>
    </row>
    <row r="377" spans="1:2" x14ac:dyDescent="0.3">
      <c r="A377" t="str">
        <v>successful</v>
      </c>
      <c r="B377">
        <v>147</v>
      </c>
    </row>
    <row r="378" spans="1:2" x14ac:dyDescent="0.3">
      <c r="A378" t="str">
        <v>successful</v>
      </c>
      <c r="B378">
        <v>110</v>
      </c>
    </row>
    <row r="379" spans="1:2" x14ac:dyDescent="0.3">
      <c r="A379" t="str">
        <v>successful</v>
      </c>
      <c r="B379">
        <v>134</v>
      </c>
    </row>
    <row r="380" spans="1:2" x14ac:dyDescent="0.3">
      <c r="A380" t="str">
        <v>successful</v>
      </c>
      <c r="B380">
        <v>269</v>
      </c>
    </row>
    <row r="381" spans="1:2" x14ac:dyDescent="0.3">
      <c r="A381" t="str">
        <v>successful</v>
      </c>
      <c r="B381">
        <v>175</v>
      </c>
    </row>
    <row r="382" spans="1:2" x14ac:dyDescent="0.3">
      <c r="A382" t="str">
        <v>successful</v>
      </c>
      <c r="B382">
        <v>69</v>
      </c>
    </row>
    <row r="383" spans="1:2" x14ac:dyDescent="0.3">
      <c r="A383" t="str">
        <v>successful</v>
      </c>
      <c r="B383">
        <v>190</v>
      </c>
    </row>
    <row r="384" spans="1:2" x14ac:dyDescent="0.3">
      <c r="A384" t="str">
        <v>successful</v>
      </c>
      <c r="B384">
        <v>237</v>
      </c>
    </row>
    <row r="385" spans="1:2" x14ac:dyDescent="0.3">
      <c r="A385" t="str">
        <v>successful</v>
      </c>
      <c r="B385">
        <v>196</v>
      </c>
    </row>
    <row r="386" spans="1:2" x14ac:dyDescent="0.3">
      <c r="A386" t="str">
        <v>successful</v>
      </c>
      <c r="B386">
        <v>7295</v>
      </c>
    </row>
    <row r="387" spans="1:2" x14ac:dyDescent="0.3">
      <c r="A387" t="str">
        <v>successful</v>
      </c>
      <c r="B387">
        <v>2893</v>
      </c>
    </row>
    <row r="388" spans="1:2" x14ac:dyDescent="0.3">
      <c r="A388" t="str">
        <v>successful</v>
      </c>
      <c r="B388">
        <v>820</v>
      </c>
    </row>
    <row r="389" spans="1:2" x14ac:dyDescent="0.3">
      <c r="A389" t="str">
        <v>successful</v>
      </c>
      <c r="B389">
        <v>2038</v>
      </c>
    </row>
    <row r="390" spans="1:2" x14ac:dyDescent="0.3">
      <c r="A390" t="str">
        <v>successful</v>
      </c>
      <c r="B390">
        <v>116</v>
      </c>
    </row>
    <row r="391" spans="1:2" x14ac:dyDescent="0.3">
      <c r="A391" t="str">
        <v>successful</v>
      </c>
      <c r="B391">
        <v>1345</v>
      </c>
    </row>
    <row r="392" spans="1:2" x14ac:dyDescent="0.3">
      <c r="A392" t="str">
        <v>successful</v>
      </c>
      <c r="B392">
        <v>168</v>
      </c>
    </row>
    <row r="393" spans="1:2" x14ac:dyDescent="0.3">
      <c r="A393" t="str">
        <v>successful</v>
      </c>
      <c r="B393">
        <v>137</v>
      </c>
    </row>
    <row r="394" spans="1:2" x14ac:dyDescent="0.3">
      <c r="A394" t="str">
        <v>successful</v>
      </c>
      <c r="B394">
        <v>186</v>
      </c>
    </row>
    <row r="395" spans="1:2" x14ac:dyDescent="0.3">
      <c r="A395" t="str">
        <v>successful</v>
      </c>
      <c r="B395">
        <v>125</v>
      </c>
    </row>
    <row r="396" spans="1:2" x14ac:dyDescent="0.3">
      <c r="A396" t="str">
        <v>successful</v>
      </c>
      <c r="B396">
        <v>202</v>
      </c>
    </row>
    <row r="397" spans="1:2" x14ac:dyDescent="0.3">
      <c r="A397" t="str">
        <v>successful</v>
      </c>
      <c r="B397">
        <v>103</v>
      </c>
    </row>
    <row r="398" spans="1:2" x14ac:dyDescent="0.3">
      <c r="A398" t="str">
        <v>successful</v>
      </c>
      <c r="B398">
        <v>1785</v>
      </c>
    </row>
    <row r="399" spans="1:2" x14ac:dyDescent="0.3">
      <c r="A399" t="str">
        <v>successful</v>
      </c>
      <c r="B399">
        <v>157</v>
      </c>
    </row>
    <row r="400" spans="1:2" x14ac:dyDescent="0.3">
      <c r="A400" t="str">
        <v>successful</v>
      </c>
      <c r="B400">
        <v>555</v>
      </c>
    </row>
    <row r="401" spans="1:2" x14ac:dyDescent="0.3">
      <c r="A401" t="str">
        <v>successful</v>
      </c>
      <c r="B401">
        <v>297</v>
      </c>
    </row>
    <row r="402" spans="1:2" x14ac:dyDescent="0.3">
      <c r="A402" t="str">
        <v>successful</v>
      </c>
      <c r="B402">
        <v>123</v>
      </c>
    </row>
    <row r="403" spans="1:2" x14ac:dyDescent="0.3">
      <c r="A403" t="str">
        <v>successful</v>
      </c>
      <c r="B403">
        <v>3036</v>
      </c>
    </row>
    <row r="404" spans="1:2" x14ac:dyDescent="0.3">
      <c r="A404" t="str">
        <v>successful</v>
      </c>
      <c r="B404">
        <v>144</v>
      </c>
    </row>
    <row r="405" spans="1:2" x14ac:dyDescent="0.3">
      <c r="A405" t="str">
        <v>successful</v>
      </c>
      <c r="B405">
        <v>121</v>
      </c>
    </row>
    <row r="406" spans="1:2" x14ac:dyDescent="0.3">
      <c r="A406" t="str">
        <v>successful</v>
      </c>
      <c r="B406">
        <v>181</v>
      </c>
    </row>
    <row r="407" spans="1:2" x14ac:dyDescent="0.3">
      <c r="A407" t="str">
        <v>successful</v>
      </c>
      <c r="B407">
        <v>122</v>
      </c>
    </row>
    <row r="408" spans="1:2" x14ac:dyDescent="0.3">
      <c r="A408" t="str">
        <v>successful</v>
      </c>
      <c r="B408">
        <v>1071</v>
      </c>
    </row>
    <row r="409" spans="1:2" x14ac:dyDescent="0.3">
      <c r="A409" t="str">
        <v>successful</v>
      </c>
      <c r="B409">
        <v>980</v>
      </c>
    </row>
    <row r="410" spans="1:2" x14ac:dyDescent="0.3">
      <c r="A410" t="str">
        <v>successful</v>
      </c>
      <c r="B410">
        <v>536</v>
      </c>
    </row>
    <row r="411" spans="1:2" x14ac:dyDescent="0.3">
      <c r="A411" t="str">
        <v>successful</v>
      </c>
      <c r="B411">
        <v>1991</v>
      </c>
    </row>
    <row r="412" spans="1:2" x14ac:dyDescent="0.3">
      <c r="A412" t="str">
        <v>successful</v>
      </c>
      <c r="B412">
        <v>180</v>
      </c>
    </row>
    <row r="413" spans="1:2" x14ac:dyDescent="0.3">
      <c r="A413" t="str">
        <v>successful</v>
      </c>
      <c r="B413">
        <v>130</v>
      </c>
    </row>
    <row r="414" spans="1:2" x14ac:dyDescent="0.3">
      <c r="A414" t="str">
        <v>successful</v>
      </c>
      <c r="B414">
        <v>122</v>
      </c>
    </row>
    <row r="415" spans="1:2" x14ac:dyDescent="0.3">
      <c r="A415" t="str">
        <v>successful</v>
      </c>
      <c r="B415">
        <v>140</v>
      </c>
    </row>
    <row r="416" spans="1:2" x14ac:dyDescent="0.3">
      <c r="A416" t="str">
        <v>successful</v>
      </c>
      <c r="B416">
        <v>3388</v>
      </c>
    </row>
    <row r="417" spans="1:2" x14ac:dyDescent="0.3">
      <c r="A417" t="str">
        <v>successful</v>
      </c>
      <c r="B417">
        <v>280</v>
      </c>
    </row>
    <row r="418" spans="1:2" x14ac:dyDescent="0.3">
      <c r="A418" t="str">
        <v>successful</v>
      </c>
      <c r="B418">
        <v>366</v>
      </c>
    </row>
    <row r="419" spans="1:2" x14ac:dyDescent="0.3">
      <c r="A419" t="str">
        <v>successful</v>
      </c>
      <c r="B419">
        <v>270</v>
      </c>
    </row>
    <row r="420" spans="1:2" x14ac:dyDescent="0.3">
      <c r="A420" t="str">
        <v>successful</v>
      </c>
      <c r="B420">
        <v>137</v>
      </c>
    </row>
    <row r="421" spans="1:2" x14ac:dyDescent="0.3">
      <c r="A421" t="str">
        <v>successful</v>
      </c>
      <c r="B421">
        <v>3205</v>
      </c>
    </row>
    <row r="422" spans="1:2" x14ac:dyDescent="0.3">
      <c r="A422" t="str">
        <v>successful</v>
      </c>
      <c r="B422">
        <v>288</v>
      </c>
    </row>
    <row r="423" spans="1:2" x14ac:dyDescent="0.3">
      <c r="A423" t="str">
        <v>successful</v>
      </c>
      <c r="B423">
        <v>148</v>
      </c>
    </row>
    <row r="424" spans="1:2" x14ac:dyDescent="0.3">
      <c r="A424" t="str">
        <v>successful</v>
      </c>
      <c r="B424">
        <v>114</v>
      </c>
    </row>
    <row r="425" spans="1:2" x14ac:dyDescent="0.3">
      <c r="A425" t="str">
        <v>successful</v>
      </c>
      <c r="B425">
        <v>1518</v>
      </c>
    </row>
    <row r="426" spans="1:2" x14ac:dyDescent="0.3">
      <c r="A426" t="str">
        <v>successful</v>
      </c>
      <c r="B426">
        <v>166</v>
      </c>
    </row>
    <row r="427" spans="1:2" x14ac:dyDescent="0.3">
      <c r="A427" t="str">
        <v>successful</v>
      </c>
      <c r="B427">
        <v>100</v>
      </c>
    </row>
    <row r="428" spans="1:2" x14ac:dyDescent="0.3">
      <c r="A428" t="str">
        <v>successful</v>
      </c>
      <c r="B428">
        <v>235</v>
      </c>
    </row>
    <row r="429" spans="1:2" x14ac:dyDescent="0.3">
      <c r="A429" t="str">
        <v>successful</v>
      </c>
      <c r="B429">
        <v>148</v>
      </c>
    </row>
    <row r="430" spans="1:2" x14ac:dyDescent="0.3">
      <c r="A430" t="str">
        <v>successful</v>
      </c>
      <c r="B430">
        <v>198</v>
      </c>
    </row>
    <row r="431" spans="1:2" x14ac:dyDescent="0.3">
      <c r="A431" t="str">
        <v>successful</v>
      </c>
      <c r="B431">
        <v>150</v>
      </c>
    </row>
    <row r="432" spans="1:2" x14ac:dyDescent="0.3">
      <c r="A432" t="str">
        <v>successful</v>
      </c>
      <c r="B432">
        <v>216</v>
      </c>
    </row>
    <row r="433" spans="1:2" x14ac:dyDescent="0.3">
      <c r="A433" t="str">
        <v>successful</v>
      </c>
      <c r="B433">
        <v>5139</v>
      </c>
    </row>
    <row r="434" spans="1:2" x14ac:dyDescent="0.3">
      <c r="A434" t="str">
        <v>successful</v>
      </c>
      <c r="B434">
        <v>2353</v>
      </c>
    </row>
    <row r="435" spans="1:2" x14ac:dyDescent="0.3">
      <c r="A435" t="str">
        <v>successful</v>
      </c>
      <c r="B435">
        <v>78</v>
      </c>
    </row>
    <row r="436" spans="1:2" x14ac:dyDescent="0.3">
      <c r="A436" t="str">
        <v>successful</v>
      </c>
      <c r="B436">
        <v>174</v>
      </c>
    </row>
    <row r="437" spans="1:2" x14ac:dyDescent="0.3">
      <c r="A437" t="str">
        <v>successful</v>
      </c>
      <c r="B437">
        <v>164</v>
      </c>
    </row>
    <row r="438" spans="1:2" x14ac:dyDescent="0.3">
      <c r="A438" t="str">
        <v>successful</v>
      </c>
      <c r="B438">
        <v>161</v>
      </c>
    </row>
    <row r="439" spans="1:2" x14ac:dyDescent="0.3">
      <c r="A439" t="str">
        <v>successful</v>
      </c>
      <c r="B439">
        <v>138</v>
      </c>
    </row>
    <row r="440" spans="1:2" x14ac:dyDescent="0.3">
      <c r="A440" t="str">
        <v>successful</v>
      </c>
      <c r="B440">
        <v>3308</v>
      </c>
    </row>
    <row r="441" spans="1:2" x14ac:dyDescent="0.3">
      <c r="A441" t="str">
        <v>successful</v>
      </c>
      <c r="B441">
        <v>127</v>
      </c>
    </row>
    <row r="442" spans="1:2" x14ac:dyDescent="0.3">
      <c r="A442" t="str">
        <v>successful</v>
      </c>
      <c r="B442">
        <v>207</v>
      </c>
    </row>
    <row r="443" spans="1:2" x14ac:dyDescent="0.3">
      <c r="A443" t="str">
        <v>successful</v>
      </c>
      <c r="B443">
        <v>181</v>
      </c>
    </row>
    <row r="444" spans="1:2" x14ac:dyDescent="0.3">
      <c r="A444" t="str">
        <v>successful</v>
      </c>
      <c r="B444">
        <v>110</v>
      </c>
    </row>
    <row r="445" spans="1:2" x14ac:dyDescent="0.3">
      <c r="A445" t="str">
        <v>successful</v>
      </c>
      <c r="B445">
        <v>185</v>
      </c>
    </row>
    <row r="446" spans="1:2" x14ac:dyDescent="0.3">
      <c r="A446" t="str">
        <v>successful</v>
      </c>
      <c r="B446">
        <v>121</v>
      </c>
    </row>
    <row r="447" spans="1:2" x14ac:dyDescent="0.3">
      <c r="A447" t="str">
        <v>successful</v>
      </c>
      <c r="B447">
        <v>106</v>
      </c>
    </row>
    <row r="448" spans="1:2" x14ac:dyDescent="0.3">
      <c r="A448" t="str">
        <v>successful</v>
      </c>
      <c r="B448">
        <v>142</v>
      </c>
    </row>
    <row r="449" spans="1:2" x14ac:dyDescent="0.3">
      <c r="A449" t="str">
        <v>successful</v>
      </c>
      <c r="B449">
        <v>233</v>
      </c>
    </row>
    <row r="450" spans="1:2" x14ac:dyDescent="0.3">
      <c r="A450" t="str">
        <v>successful</v>
      </c>
      <c r="B450">
        <v>218</v>
      </c>
    </row>
    <row r="451" spans="1:2" x14ac:dyDescent="0.3">
      <c r="A451" t="str">
        <v>successful</v>
      </c>
      <c r="B451">
        <v>76</v>
      </c>
    </row>
    <row r="452" spans="1:2" x14ac:dyDescent="0.3">
      <c r="A452" t="str">
        <v>successful</v>
      </c>
      <c r="B452">
        <v>43</v>
      </c>
    </row>
    <row r="453" spans="1:2" x14ac:dyDescent="0.3">
      <c r="A453" t="str">
        <v>successful</v>
      </c>
      <c r="B453">
        <v>221</v>
      </c>
    </row>
    <row r="454" spans="1:2" x14ac:dyDescent="0.3">
      <c r="A454" t="str">
        <v>successful</v>
      </c>
      <c r="B454">
        <v>2805</v>
      </c>
    </row>
    <row r="455" spans="1:2" x14ac:dyDescent="0.3">
      <c r="A455" t="str">
        <v>successful</v>
      </c>
      <c r="B455">
        <v>68</v>
      </c>
    </row>
    <row r="456" spans="1:2" x14ac:dyDescent="0.3">
      <c r="A456" t="str">
        <v>successful</v>
      </c>
      <c r="B456">
        <v>183</v>
      </c>
    </row>
    <row r="457" spans="1:2" x14ac:dyDescent="0.3">
      <c r="A457" t="str">
        <v>successful</v>
      </c>
      <c r="B457">
        <v>133</v>
      </c>
    </row>
    <row r="458" spans="1:2" x14ac:dyDescent="0.3">
      <c r="A458" t="str">
        <v>successful</v>
      </c>
      <c r="B458">
        <v>2489</v>
      </c>
    </row>
    <row r="459" spans="1:2" x14ac:dyDescent="0.3">
      <c r="A459" t="str">
        <v>successful</v>
      </c>
      <c r="B459">
        <v>69</v>
      </c>
    </row>
    <row r="460" spans="1:2" x14ac:dyDescent="0.3">
      <c r="A460" t="str">
        <v>successful</v>
      </c>
      <c r="B460">
        <v>279</v>
      </c>
    </row>
    <row r="461" spans="1:2" x14ac:dyDescent="0.3">
      <c r="A461" t="str">
        <v>successful</v>
      </c>
      <c r="B461">
        <v>210</v>
      </c>
    </row>
    <row r="462" spans="1:2" x14ac:dyDescent="0.3">
      <c r="A462" t="str">
        <v>successful</v>
      </c>
      <c r="B462">
        <v>2100</v>
      </c>
    </row>
    <row r="463" spans="1:2" x14ac:dyDescent="0.3">
      <c r="A463" t="str">
        <v>successful</v>
      </c>
      <c r="B463">
        <v>252</v>
      </c>
    </row>
    <row r="464" spans="1:2" x14ac:dyDescent="0.3">
      <c r="A464" t="str">
        <v>successful</v>
      </c>
      <c r="B464">
        <v>1280</v>
      </c>
    </row>
    <row r="465" spans="1:2" x14ac:dyDescent="0.3">
      <c r="A465" t="str">
        <v>successful</v>
      </c>
      <c r="B465">
        <v>157</v>
      </c>
    </row>
    <row r="466" spans="1:2" x14ac:dyDescent="0.3">
      <c r="A466" t="str">
        <v>successful</v>
      </c>
      <c r="B466">
        <v>194</v>
      </c>
    </row>
    <row r="467" spans="1:2" x14ac:dyDescent="0.3">
      <c r="A467" t="str">
        <v>successful</v>
      </c>
      <c r="B467">
        <v>82</v>
      </c>
    </row>
    <row r="468" spans="1:2" x14ac:dyDescent="0.3">
      <c r="A468" t="str">
        <v>successful</v>
      </c>
      <c r="B468">
        <v>4233</v>
      </c>
    </row>
    <row r="469" spans="1:2" x14ac:dyDescent="0.3">
      <c r="A469" t="str">
        <v>successful</v>
      </c>
      <c r="B469">
        <v>1297</v>
      </c>
    </row>
    <row r="470" spans="1:2" x14ac:dyDescent="0.3">
      <c r="A470" t="str">
        <v>successful</v>
      </c>
      <c r="B470">
        <v>165</v>
      </c>
    </row>
    <row r="471" spans="1:2" x14ac:dyDescent="0.3">
      <c r="A471" t="str">
        <v>successful</v>
      </c>
      <c r="B471">
        <v>119</v>
      </c>
    </row>
    <row r="472" spans="1:2" x14ac:dyDescent="0.3">
      <c r="A472" t="str">
        <v>successful</v>
      </c>
      <c r="B472">
        <v>1797</v>
      </c>
    </row>
    <row r="473" spans="1:2" x14ac:dyDescent="0.3">
      <c r="A473" t="str">
        <v>successful</v>
      </c>
      <c r="B473">
        <v>261</v>
      </c>
    </row>
    <row r="474" spans="1:2" x14ac:dyDescent="0.3">
      <c r="A474" t="str">
        <v>successful</v>
      </c>
      <c r="B474">
        <v>157</v>
      </c>
    </row>
    <row r="475" spans="1:2" x14ac:dyDescent="0.3">
      <c r="A475" t="str">
        <v>successful</v>
      </c>
      <c r="B475">
        <v>3533</v>
      </c>
    </row>
    <row r="476" spans="1:2" x14ac:dyDescent="0.3">
      <c r="A476" t="str">
        <v>successful</v>
      </c>
      <c r="B476">
        <v>155</v>
      </c>
    </row>
    <row r="477" spans="1:2" x14ac:dyDescent="0.3">
      <c r="A477" t="str">
        <v>successful</v>
      </c>
      <c r="B477">
        <v>132</v>
      </c>
    </row>
    <row r="478" spans="1:2" x14ac:dyDescent="0.3">
      <c r="A478" t="str">
        <v>successful</v>
      </c>
      <c r="B478">
        <v>1354</v>
      </c>
    </row>
    <row r="479" spans="1:2" x14ac:dyDescent="0.3">
      <c r="A479" t="str">
        <v>successful</v>
      </c>
      <c r="B479">
        <v>48</v>
      </c>
    </row>
    <row r="480" spans="1:2" x14ac:dyDescent="0.3">
      <c r="A480" t="str">
        <v>successful</v>
      </c>
      <c r="B480">
        <v>110</v>
      </c>
    </row>
    <row r="481" spans="1:2" x14ac:dyDescent="0.3">
      <c r="A481" t="str">
        <v>successful</v>
      </c>
      <c r="B481">
        <v>172</v>
      </c>
    </row>
    <row r="482" spans="1:2" x14ac:dyDescent="0.3">
      <c r="A482" t="str">
        <v>successful</v>
      </c>
      <c r="B482">
        <v>307</v>
      </c>
    </row>
    <row r="483" spans="1:2" x14ac:dyDescent="0.3">
      <c r="A483" t="str">
        <v>successful</v>
      </c>
      <c r="B483">
        <v>160</v>
      </c>
    </row>
    <row r="484" spans="1:2" x14ac:dyDescent="0.3">
      <c r="A484" t="str">
        <v>successful</v>
      </c>
      <c r="B484">
        <v>1467</v>
      </c>
    </row>
    <row r="485" spans="1:2" x14ac:dyDescent="0.3">
      <c r="A485" t="str">
        <v>successful</v>
      </c>
      <c r="B485">
        <v>2662</v>
      </c>
    </row>
    <row r="486" spans="1:2" x14ac:dyDescent="0.3">
      <c r="A486" t="str">
        <v>successful</v>
      </c>
      <c r="B486">
        <v>452</v>
      </c>
    </row>
    <row r="487" spans="1:2" x14ac:dyDescent="0.3">
      <c r="A487" t="str">
        <v>successful</v>
      </c>
      <c r="B487">
        <v>158</v>
      </c>
    </row>
    <row r="488" spans="1:2" x14ac:dyDescent="0.3">
      <c r="A488" t="str">
        <v>successful</v>
      </c>
      <c r="B488">
        <v>225</v>
      </c>
    </row>
    <row r="489" spans="1:2" x14ac:dyDescent="0.3">
      <c r="A489" t="str">
        <v>successful</v>
      </c>
      <c r="B489">
        <v>65</v>
      </c>
    </row>
    <row r="490" spans="1:2" x14ac:dyDescent="0.3">
      <c r="A490" t="str">
        <v>successful</v>
      </c>
      <c r="B490">
        <v>163</v>
      </c>
    </row>
    <row r="491" spans="1:2" x14ac:dyDescent="0.3">
      <c r="A491" t="str">
        <v>successful</v>
      </c>
      <c r="B491">
        <v>85</v>
      </c>
    </row>
    <row r="492" spans="1:2" x14ac:dyDescent="0.3">
      <c r="A492" t="str">
        <v>successful</v>
      </c>
      <c r="B492">
        <v>217</v>
      </c>
    </row>
    <row r="493" spans="1:2" x14ac:dyDescent="0.3">
      <c r="A493" t="str">
        <v>successful</v>
      </c>
      <c r="B493">
        <v>150</v>
      </c>
    </row>
    <row r="494" spans="1:2" x14ac:dyDescent="0.3">
      <c r="A494" t="str">
        <v>successful</v>
      </c>
      <c r="B494">
        <v>3272</v>
      </c>
    </row>
    <row r="495" spans="1:2" x14ac:dyDescent="0.3">
      <c r="A495" t="str">
        <v>successful</v>
      </c>
      <c r="B495">
        <v>300</v>
      </c>
    </row>
    <row r="496" spans="1:2" x14ac:dyDescent="0.3">
      <c r="A496" t="str">
        <v>successful</v>
      </c>
      <c r="B496">
        <v>126</v>
      </c>
    </row>
    <row r="497" spans="1:2" x14ac:dyDescent="0.3">
      <c r="A497" t="str">
        <v>successful</v>
      </c>
      <c r="B497">
        <v>2320</v>
      </c>
    </row>
    <row r="498" spans="1:2" x14ac:dyDescent="0.3">
      <c r="A498" t="str">
        <v>successful</v>
      </c>
      <c r="B498">
        <v>81</v>
      </c>
    </row>
    <row r="499" spans="1:2" x14ac:dyDescent="0.3">
      <c r="A499" t="str">
        <v>successful</v>
      </c>
      <c r="B499">
        <v>1887</v>
      </c>
    </row>
    <row r="500" spans="1:2" x14ac:dyDescent="0.3">
      <c r="A500" t="str">
        <v>successful</v>
      </c>
      <c r="B500">
        <v>4358</v>
      </c>
    </row>
    <row r="501" spans="1:2" x14ac:dyDescent="0.3">
      <c r="A501" t="str">
        <v>successful</v>
      </c>
      <c r="B501">
        <v>53</v>
      </c>
    </row>
    <row r="502" spans="1:2" x14ac:dyDescent="0.3">
      <c r="A502" t="str">
        <v>successful</v>
      </c>
      <c r="B502">
        <v>2414</v>
      </c>
    </row>
    <row r="503" spans="1:2" x14ac:dyDescent="0.3">
      <c r="A503" t="str">
        <v>successful</v>
      </c>
      <c r="B503">
        <v>80</v>
      </c>
    </row>
    <row r="504" spans="1:2" x14ac:dyDescent="0.3">
      <c r="A504" t="str">
        <v>successful</v>
      </c>
      <c r="B504">
        <v>193</v>
      </c>
    </row>
    <row r="505" spans="1:2" x14ac:dyDescent="0.3">
      <c r="A505" t="str">
        <v>successful</v>
      </c>
      <c r="B505">
        <v>52</v>
      </c>
    </row>
    <row r="506" spans="1:2" x14ac:dyDescent="0.3">
      <c r="A506" t="str">
        <v>successful</v>
      </c>
      <c r="B506">
        <v>290</v>
      </c>
    </row>
    <row r="507" spans="1:2" x14ac:dyDescent="0.3">
      <c r="A507" t="str">
        <v>successful</v>
      </c>
      <c r="B507">
        <v>122</v>
      </c>
    </row>
    <row r="508" spans="1:2" x14ac:dyDescent="0.3">
      <c r="A508" t="str">
        <v>successful</v>
      </c>
      <c r="B508">
        <v>1470</v>
      </c>
    </row>
    <row r="509" spans="1:2" x14ac:dyDescent="0.3">
      <c r="A509" t="str">
        <v>successful</v>
      </c>
      <c r="B509">
        <v>165</v>
      </c>
    </row>
    <row r="510" spans="1:2" x14ac:dyDescent="0.3">
      <c r="A510" t="str">
        <v>successful</v>
      </c>
      <c r="B510">
        <v>182</v>
      </c>
    </row>
    <row r="511" spans="1:2" x14ac:dyDescent="0.3">
      <c r="A511" t="str">
        <v>successful</v>
      </c>
      <c r="B511">
        <v>199</v>
      </c>
    </row>
    <row r="512" spans="1:2" x14ac:dyDescent="0.3">
      <c r="A512" t="str">
        <v>successful</v>
      </c>
      <c r="B512">
        <v>56</v>
      </c>
    </row>
    <row r="513" spans="1:2" x14ac:dyDescent="0.3">
      <c r="A513" t="str">
        <v>successful</v>
      </c>
      <c r="B513">
        <v>1460</v>
      </c>
    </row>
    <row r="514" spans="1:2" x14ac:dyDescent="0.3">
      <c r="A514" t="str">
        <v>successful</v>
      </c>
      <c r="B514">
        <v>123</v>
      </c>
    </row>
    <row r="515" spans="1:2" x14ac:dyDescent="0.3">
      <c r="A515" t="str">
        <v>successful</v>
      </c>
      <c r="B515">
        <v>159</v>
      </c>
    </row>
    <row r="516" spans="1:2" x14ac:dyDescent="0.3">
      <c r="A516" t="str">
        <v>successful</v>
      </c>
      <c r="B516">
        <v>110</v>
      </c>
    </row>
    <row r="517" spans="1:2" x14ac:dyDescent="0.3">
      <c r="A517" t="str">
        <v>successful</v>
      </c>
      <c r="B517">
        <v>236</v>
      </c>
    </row>
    <row r="518" spans="1:2" x14ac:dyDescent="0.3">
      <c r="A518" t="str">
        <v>successful</v>
      </c>
      <c r="B518">
        <v>191</v>
      </c>
    </row>
    <row r="519" spans="1:2" x14ac:dyDescent="0.3">
      <c r="A519" t="str">
        <v>successful</v>
      </c>
      <c r="B519">
        <v>3934</v>
      </c>
    </row>
    <row r="520" spans="1:2" x14ac:dyDescent="0.3">
      <c r="A520" t="str">
        <v>successful</v>
      </c>
      <c r="B520">
        <v>80</v>
      </c>
    </row>
    <row r="521" spans="1:2" x14ac:dyDescent="0.3">
      <c r="A521" t="str">
        <v>successful</v>
      </c>
      <c r="B521">
        <v>462</v>
      </c>
    </row>
    <row r="522" spans="1:2" x14ac:dyDescent="0.3">
      <c r="A522" t="str">
        <v>successful</v>
      </c>
      <c r="B522">
        <v>179</v>
      </c>
    </row>
    <row r="523" spans="1:2" x14ac:dyDescent="0.3">
      <c r="A523" t="str">
        <v>successful</v>
      </c>
      <c r="B523">
        <v>1866</v>
      </c>
    </row>
    <row r="524" spans="1:2" x14ac:dyDescent="0.3">
      <c r="A524" t="str">
        <v>successful</v>
      </c>
      <c r="B524">
        <v>156</v>
      </c>
    </row>
    <row r="525" spans="1:2" x14ac:dyDescent="0.3">
      <c r="A525" t="str">
        <v>successful</v>
      </c>
      <c r="B525">
        <v>255</v>
      </c>
    </row>
    <row r="526" spans="1:2" x14ac:dyDescent="0.3">
      <c r="A526" t="str">
        <v>successful</v>
      </c>
      <c r="B526">
        <v>2261</v>
      </c>
    </row>
    <row r="527" spans="1:2" x14ac:dyDescent="0.3">
      <c r="A527" t="str">
        <v>successful</v>
      </c>
      <c r="B527">
        <v>40</v>
      </c>
    </row>
    <row r="528" spans="1:2" x14ac:dyDescent="0.3">
      <c r="A528" t="str">
        <v>successful</v>
      </c>
      <c r="B528">
        <v>2289</v>
      </c>
    </row>
    <row r="529" spans="1:2" x14ac:dyDescent="0.3">
      <c r="A529" t="str">
        <v>successful</v>
      </c>
      <c r="B529">
        <v>65</v>
      </c>
    </row>
    <row r="530" spans="1:2" x14ac:dyDescent="0.3">
      <c r="A530" t="str">
        <v>successful</v>
      </c>
      <c r="B530">
        <v>3777</v>
      </c>
    </row>
    <row r="531" spans="1:2" x14ac:dyDescent="0.3">
      <c r="A531" t="str">
        <v>successful</v>
      </c>
      <c r="B531">
        <v>184</v>
      </c>
    </row>
    <row r="532" spans="1:2" x14ac:dyDescent="0.3">
      <c r="A532" t="str">
        <v>successful</v>
      </c>
      <c r="B532">
        <v>85</v>
      </c>
    </row>
    <row r="533" spans="1:2" x14ac:dyDescent="0.3">
      <c r="A533" t="str">
        <v>successful</v>
      </c>
      <c r="B533">
        <v>144</v>
      </c>
    </row>
    <row r="534" spans="1:2" x14ac:dyDescent="0.3">
      <c r="A534" t="str">
        <v>successful</v>
      </c>
      <c r="B534">
        <v>1902</v>
      </c>
    </row>
    <row r="535" spans="1:2" x14ac:dyDescent="0.3">
      <c r="A535" t="str">
        <v>successful</v>
      </c>
      <c r="B535">
        <v>105</v>
      </c>
    </row>
    <row r="536" spans="1:2" x14ac:dyDescent="0.3">
      <c r="A536" t="str">
        <v>successful</v>
      </c>
      <c r="B536">
        <v>132</v>
      </c>
    </row>
    <row r="537" spans="1:2" x14ac:dyDescent="0.3">
      <c r="A537" t="str">
        <v>successful</v>
      </c>
      <c r="B537">
        <v>96</v>
      </c>
    </row>
    <row r="538" spans="1:2" x14ac:dyDescent="0.3">
      <c r="A538" t="str">
        <v>successful</v>
      </c>
      <c r="B538">
        <v>114</v>
      </c>
    </row>
    <row r="539" spans="1:2" x14ac:dyDescent="0.3">
      <c r="A539" t="str">
        <v>successful</v>
      </c>
      <c r="B539">
        <v>203</v>
      </c>
    </row>
    <row r="540" spans="1:2" x14ac:dyDescent="0.3">
      <c r="A540" t="str">
        <v>successful</v>
      </c>
      <c r="B540">
        <v>1559</v>
      </c>
    </row>
    <row r="541" spans="1:2" x14ac:dyDescent="0.3">
      <c r="A541" t="str">
        <v>successful</v>
      </c>
      <c r="B541">
        <v>1548</v>
      </c>
    </row>
    <row r="542" spans="1:2" x14ac:dyDescent="0.3">
      <c r="A542" t="str">
        <v>successful</v>
      </c>
      <c r="B542">
        <v>80</v>
      </c>
    </row>
    <row r="543" spans="1:2" x14ac:dyDescent="0.3">
      <c r="A543" t="str">
        <v>successful</v>
      </c>
      <c r="B543">
        <v>131</v>
      </c>
    </row>
    <row r="544" spans="1:2" x14ac:dyDescent="0.3">
      <c r="A544" t="str">
        <v>successful</v>
      </c>
      <c r="B544">
        <v>112</v>
      </c>
    </row>
    <row r="545" spans="1:2" x14ac:dyDescent="0.3">
      <c r="A545" t="str">
        <v>successful</v>
      </c>
      <c r="B545">
        <v>155</v>
      </c>
    </row>
    <row r="546" spans="1:2" x14ac:dyDescent="0.3">
      <c r="A546" t="str">
        <v>successful</v>
      </c>
      <c r="B546">
        <v>266</v>
      </c>
    </row>
    <row r="547" spans="1:2" x14ac:dyDescent="0.3">
      <c r="A547" t="str">
        <v>successful</v>
      </c>
      <c r="B547">
        <v>155</v>
      </c>
    </row>
    <row r="548" spans="1:2" x14ac:dyDescent="0.3">
      <c r="A548" t="str">
        <v>successful</v>
      </c>
      <c r="B548">
        <v>207</v>
      </c>
    </row>
    <row r="549" spans="1:2" x14ac:dyDescent="0.3">
      <c r="A549" t="str">
        <v>successful</v>
      </c>
      <c r="B549">
        <v>245</v>
      </c>
    </row>
    <row r="550" spans="1:2" x14ac:dyDescent="0.3">
      <c r="A550" t="str">
        <v>successful</v>
      </c>
      <c r="B550">
        <v>1573</v>
      </c>
    </row>
    <row r="551" spans="1:2" x14ac:dyDescent="0.3">
      <c r="A551" t="str">
        <v>successful</v>
      </c>
      <c r="B551">
        <v>114</v>
      </c>
    </row>
    <row r="552" spans="1:2" x14ac:dyDescent="0.3">
      <c r="A552" t="str">
        <v>successful</v>
      </c>
      <c r="B552">
        <v>93</v>
      </c>
    </row>
    <row r="553" spans="1:2" x14ac:dyDescent="0.3">
      <c r="A553" t="str">
        <v>successful</v>
      </c>
      <c r="B553">
        <v>1681</v>
      </c>
    </row>
    <row r="554" spans="1:2" x14ac:dyDescent="0.3">
      <c r="A554" t="str">
        <v>successful</v>
      </c>
      <c r="B554">
        <v>32</v>
      </c>
    </row>
    <row r="555" spans="1:2" x14ac:dyDescent="0.3">
      <c r="A555" t="str">
        <v>successful</v>
      </c>
      <c r="B555">
        <v>135</v>
      </c>
    </row>
    <row r="556" spans="1:2" x14ac:dyDescent="0.3">
      <c r="A556" t="str">
        <v>successful</v>
      </c>
      <c r="B556">
        <v>140</v>
      </c>
    </row>
    <row r="557" spans="1:2" x14ac:dyDescent="0.3">
      <c r="A557" t="str">
        <v>successful</v>
      </c>
      <c r="B557">
        <v>92</v>
      </c>
    </row>
    <row r="558" spans="1:2" x14ac:dyDescent="0.3">
      <c r="A558" t="str">
        <v>successful</v>
      </c>
      <c r="B558">
        <v>1015</v>
      </c>
    </row>
    <row r="559" spans="1:2" x14ac:dyDescent="0.3">
      <c r="A559" t="str">
        <v>successful</v>
      </c>
      <c r="B559">
        <v>323</v>
      </c>
    </row>
    <row r="560" spans="1:2" x14ac:dyDescent="0.3">
      <c r="A560" t="str">
        <v>successful</v>
      </c>
      <c r="B560">
        <v>2326</v>
      </c>
    </row>
    <row r="561" spans="1:2" x14ac:dyDescent="0.3">
      <c r="A561" t="str">
        <v>successful</v>
      </c>
      <c r="B561">
        <v>381</v>
      </c>
    </row>
    <row r="562" spans="1:2" x14ac:dyDescent="0.3">
      <c r="A562" t="str">
        <v>successful</v>
      </c>
      <c r="B562">
        <v>480</v>
      </c>
    </row>
    <row r="563" spans="1:2" x14ac:dyDescent="0.3">
      <c r="A563" t="str">
        <v>successful</v>
      </c>
      <c r="B563">
        <v>226</v>
      </c>
    </row>
    <row r="564" spans="1:2" x14ac:dyDescent="0.3">
      <c r="A564" t="str">
        <v>successful</v>
      </c>
      <c r="B564">
        <v>241</v>
      </c>
    </row>
    <row r="565" spans="1:2" x14ac:dyDescent="0.3">
      <c r="A565" t="str">
        <v>successful</v>
      </c>
      <c r="B565">
        <v>132</v>
      </c>
    </row>
    <row r="566" spans="1:2" x14ac:dyDescent="0.3">
      <c r="A566" t="str">
        <v>successful</v>
      </c>
      <c r="B566">
        <v>2043</v>
      </c>
    </row>
  </sheetData>
  <conditionalFormatting sqref="A1:A1048576">
    <cfRule type="cellIs" dxfId="1" priority="2" operator="equal">
      <formula>"successful"</formula>
    </cfRule>
  </conditionalFormatting>
  <conditionalFormatting sqref="D1:D1048576">
    <cfRule type="cellIs" dxfId="0" priority="1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Category</vt:lpstr>
      <vt:lpstr>Pivot Sub-Category</vt:lpstr>
      <vt:lpstr>Pivot Months</vt:lpstr>
      <vt:lpstr>Goal Analysis</vt:lpstr>
      <vt:lpstr>Outcome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Sean Smith</cp:lastModifiedBy>
  <dcterms:created xsi:type="dcterms:W3CDTF">2021-09-29T18:52:28Z</dcterms:created>
  <dcterms:modified xsi:type="dcterms:W3CDTF">2022-12-20T03:20:20Z</dcterms:modified>
</cp:coreProperties>
</file>