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lectron-app\excel\"/>
    </mc:Choice>
  </mc:AlternateContent>
  <bookViews>
    <workbookView xWindow="0" yWindow="0" windowWidth="28065" windowHeight="13905"/>
  </bookViews>
  <sheets>
    <sheet name="汇总总结" sheetId="1" r:id="rId1"/>
    <sheet name="Sheet1" sheetId="5" r:id="rId2"/>
    <sheet name="Sheet2" sheetId="6" r:id="rId3"/>
    <sheet name="资产负债表" sheetId="2" r:id="rId4"/>
    <sheet name="利润表" sheetId="3" r:id="rId5"/>
    <sheet name="现金流量表" sheetId="4" r:id="rId6"/>
  </sheets>
  <definedNames>
    <definedName name="_code">汇总总结!$B$1</definedName>
    <definedName name="_name">汇总总结!$A$1</definedName>
    <definedName name="bsa_content_1">资产负债表!$C$2:$C$25,资产负债表!$C$28:$C$45</definedName>
    <definedName name="high">汇总总结!$H$13</definedName>
    <definedName name="mid">汇总总结!$I$14</definedName>
  </definedNames>
  <calcPr calcId="162913"/>
</workbook>
</file>

<file path=xl/calcChain.xml><?xml version="1.0" encoding="utf-8"?>
<calcChain xmlns="http://schemas.openxmlformats.org/spreadsheetml/2006/main">
  <c r="C20" i="1" l="1"/>
  <c r="D20" i="1"/>
  <c r="F9" i="1"/>
  <c r="F7" i="1"/>
  <c r="P9" i="1"/>
  <c r="P10" i="1"/>
  <c r="P6" i="1"/>
  <c r="O10" i="1"/>
  <c r="O5" i="1"/>
  <c r="P7" i="1"/>
  <c r="P8" i="1"/>
  <c r="P5" i="1"/>
  <c r="O6" i="1"/>
  <c r="O7" i="1"/>
  <c r="O8" i="1"/>
  <c r="O9" i="1"/>
  <c r="C31" i="1"/>
  <c r="D31" i="1"/>
  <c r="E31" i="1"/>
  <c r="F31" i="1"/>
  <c r="G31" i="1"/>
  <c r="H31" i="1"/>
  <c r="I31" i="1"/>
  <c r="J31" i="1"/>
  <c r="K31" i="1"/>
  <c r="L31" i="1"/>
  <c r="B31" i="1"/>
  <c r="B29" i="1"/>
  <c r="C27" i="1"/>
  <c r="D27" i="1"/>
  <c r="E27" i="1"/>
  <c r="F27" i="1"/>
  <c r="G27" i="1"/>
  <c r="H27" i="1"/>
  <c r="I27" i="1"/>
  <c r="J27" i="1"/>
  <c r="K27" i="1"/>
  <c r="L27" i="1"/>
  <c r="B27" i="1"/>
  <c r="C25" i="1"/>
  <c r="D25" i="1"/>
  <c r="E25" i="1"/>
  <c r="F25" i="1"/>
  <c r="G25" i="1"/>
  <c r="H25" i="1"/>
  <c r="I25" i="1"/>
  <c r="J25" i="1"/>
  <c r="K25" i="1"/>
  <c r="L25" i="1"/>
  <c r="B25" i="1"/>
  <c r="C21" i="1" l="1"/>
  <c r="D21" i="1"/>
  <c r="E21" i="1"/>
  <c r="F21" i="1"/>
  <c r="G21" i="1"/>
  <c r="H21" i="1"/>
  <c r="I21" i="1"/>
  <c r="J21" i="1"/>
  <c r="K21" i="1"/>
  <c r="L21" i="1"/>
  <c r="B21" i="1"/>
  <c r="E20" i="1"/>
  <c r="F20" i="1"/>
  <c r="G20" i="1"/>
  <c r="H20" i="1"/>
  <c r="I20" i="1"/>
  <c r="J20" i="1"/>
  <c r="K20" i="1"/>
  <c r="L20" i="1"/>
  <c r="B20" i="1"/>
  <c r="C23" i="1"/>
  <c r="D23" i="1"/>
  <c r="E23" i="1"/>
  <c r="F23" i="1"/>
  <c r="G23" i="1"/>
  <c r="H23" i="1"/>
  <c r="I23" i="1"/>
  <c r="J23" i="1"/>
  <c r="K23" i="1"/>
  <c r="L23" i="1"/>
  <c r="B23" i="1"/>
  <c r="C22" i="1"/>
  <c r="D22" i="1"/>
  <c r="E22" i="1"/>
  <c r="F22" i="1"/>
  <c r="G22" i="1"/>
  <c r="H22" i="1"/>
  <c r="I22" i="1"/>
  <c r="J22" i="1"/>
  <c r="K22" i="1"/>
  <c r="L22" i="1"/>
  <c r="B22" i="1"/>
  <c r="B24" i="1"/>
  <c r="B7" i="1" s="1"/>
  <c r="B5" i="1"/>
  <c r="B6" i="1"/>
  <c r="C29" i="1"/>
  <c r="D29" i="1"/>
  <c r="E29" i="1"/>
  <c r="F29" i="1"/>
  <c r="G29" i="1"/>
  <c r="H29" i="1"/>
  <c r="I29" i="1"/>
  <c r="J29" i="1"/>
  <c r="K29" i="1"/>
  <c r="L29" i="1"/>
  <c r="C28" i="1"/>
  <c r="D28" i="1"/>
  <c r="E28" i="1"/>
  <c r="F28" i="1"/>
  <c r="G28" i="1"/>
  <c r="H28" i="1"/>
  <c r="I28" i="1"/>
  <c r="J28" i="1"/>
  <c r="K28" i="1"/>
  <c r="L28" i="1"/>
  <c r="B28" i="1"/>
  <c r="B10" i="1" s="1"/>
  <c r="C35" i="1"/>
  <c r="D35" i="1"/>
  <c r="E35" i="1"/>
  <c r="F35" i="1"/>
  <c r="G35" i="1"/>
  <c r="H35" i="1"/>
  <c r="I35" i="1"/>
  <c r="J35" i="1"/>
  <c r="K35" i="1"/>
  <c r="L35" i="1"/>
  <c r="B35" i="1"/>
  <c r="C32" i="1"/>
  <c r="D32" i="1"/>
  <c r="E32" i="1"/>
  <c r="F32" i="1"/>
  <c r="G32" i="1"/>
  <c r="H32" i="1"/>
  <c r="I32" i="1"/>
  <c r="J32" i="1"/>
  <c r="K32" i="1"/>
  <c r="L32" i="1"/>
  <c r="B32" i="1"/>
  <c r="C30" i="1"/>
  <c r="D30" i="1"/>
  <c r="E30" i="1"/>
  <c r="F30" i="1"/>
  <c r="G30" i="1"/>
  <c r="H30" i="1"/>
  <c r="I30" i="1"/>
  <c r="J30" i="1"/>
  <c r="K30" i="1"/>
  <c r="L30" i="1"/>
  <c r="B30" i="1"/>
  <c r="B9" i="1" s="1"/>
  <c r="C24" i="1"/>
  <c r="D24" i="1"/>
  <c r="E24" i="1"/>
  <c r="F24" i="1"/>
  <c r="G24" i="1"/>
  <c r="H24" i="1"/>
  <c r="I24" i="1"/>
  <c r="J24" i="1"/>
  <c r="K24" i="1"/>
  <c r="L24" i="1"/>
  <c r="C19" i="1"/>
  <c r="D19" i="1"/>
  <c r="E19" i="1"/>
  <c r="F19" i="1"/>
  <c r="G19" i="1"/>
  <c r="H19" i="1"/>
  <c r="I19" i="1"/>
  <c r="J19" i="1"/>
  <c r="K19" i="1"/>
  <c r="L19" i="1"/>
  <c r="B19" i="1"/>
  <c r="C26" i="1"/>
  <c r="D26" i="1"/>
  <c r="E26" i="1"/>
  <c r="F26" i="1"/>
  <c r="G26" i="1"/>
  <c r="H26" i="1"/>
  <c r="I26" i="1"/>
  <c r="J26" i="1"/>
  <c r="K26" i="1"/>
  <c r="L26" i="1"/>
  <c r="B26" i="1"/>
  <c r="B8" i="1" s="1"/>
  <c r="B4" i="1" l="1"/>
  <c r="K7" i="1"/>
  <c r="D2" i="1"/>
  <c r="E2" i="1"/>
  <c r="F2" i="1"/>
  <c r="C2" i="1"/>
  <c r="Q2" i="6" a="1"/>
  <c r="Q2" i="6" s="1"/>
  <c r="Q3" i="6"/>
  <c r="Q4" i="6"/>
  <c r="Q5" i="6"/>
  <c r="Q6" i="6"/>
  <c r="Q1" i="6"/>
  <c r="P1" i="6"/>
  <c r="P2" i="6" a="1"/>
  <c r="P2" i="6" s="1"/>
  <c r="P3" i="6" a="1"/>
  <c r="P3" i="6" s="1"/>
  <c r="P4" i="6" a="1"/>
  <c r="P4" i="6" s="1"/>
  <c r="P5" i="6" a="1"/>
  <c r="P5" i="6" s="1"/>
  <c r="P6" i="6" a="1"/>
  <c r="P6" i="6" s="1"/>
  <c r="G5" i="6"/>
  <c r="G6" i="6"/>
  <c r="F1" i="6"/>
  <c r="G1" i="6" s="1"/>
  <c r="F2" i="6"/>
  <c r="G2" i="6" s="1"/>
  <c r="F3" i="6"/>
  <c r="G3" i="6" s="1"/>
  <c r="F4" i="6"/>
  <c r="G4" i="6" s="1"/>
  <c r="F5" i="6"/>
  <c r="F6" i="6"/>
  <c r="N2" i="6"/>
  <c r="N3" i="6"/>
  <c r="N4" i="6"/>
  <c r="N5" i="6"/>
  <c r="N6" i="6"/>
  <c r="N1" i="6"/>
  <c r="M2" i="6"/>
  <c r="M3" i="6"/>
  <c r="O3" i="6" s="1"/>
  <c r="M4" i="6"/>
  <c r="O4" i="6" s="1"/>
  <c r="L2" i="6"/>
  <c r="L3" i="6"/>
  <c r="L4" i="6"/>
  <c r="L5" i="6"/>
  <c r="M5" i="6" s="1"/>
  <c r="L6" i="6"/>
  <c r="M6" i="6" s="1"/>
  <c r="O6" i="6" s="1"/>
  <c r="L1" i="6"/>
  <c r="M1" i="6" s="1"/>
  <c r="O1" i="6" s="1"/>
  <c r="K1" i="6"/>
  <c r="K3" i="6"/>
  <c r="K4" i="6"/>
  <c r="K5" i="6"/>
  <c r="K6" i="6"/>
  <c r="K2" i="6"/>
  <c r="H1" i="6"/>
  <c r="H2" i="6"/>
  <c r="H3" i="6"/>
  <c r="H4" i="6"/>
  <c r="H5" i="6"/>
  <c r="H6" i="6"/>
  <c r="A12" i="6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C5" i="5"/>
  <c r="D5" i="5"/>
  <c r="E5" i="5"/>
  <c r="C6" i="5"/>
  <c r="D6" i="5"/>
  <c r="E6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3" i="5"/>
  <c r="D13" i="5"/>
  <c r="E13" i="5"/>
  <c r="C4" i="5"/>
  <c r="D4" i="5"/>
  <c r="E4" i="5"/>
  <c r="C3" i="5"/>
  <c r="D3" i="5"/>
  <c r="E3" i="5"/>
  <c r="B3" i="5"/>
  <c r="I1" i="6" l="1"/>
  <c r="O5" i="6"/>
  <c r="O2" i="6"/>
  <c r="J1" i="6"/>
  <c r="I3" i="6"/>
  <c r="J3" i="6" s="1"/>
  <c r="I6" i="6"/>
  <c r="J6" i="6" s="1"/>
  <c r="I2" i="6"/>
  <c r="J2" i="6" s="1"/>
  <c r="I4" i="6"/>
  <c r="J4" i="6" s="1"/>
  <c r="I5" i="6"/>
  <c r="J5" i="6" s="1"/>
  <c r="E9" i="1" l="1"/>
  <c r="C9" i="1"/>
  <c r="D9" i="1"/>
  <c r="D10" i="1"/>
  <c r="E10" i="1"/>
  <c r="F10" i="1"/>
  <c r="C10" i="1"/>
  <c r="D8" i="1"/>
  <c r="E8" i="1"/>
  <c r="F8" i="1"/>
  <c r="C8" i="1"/>
  <c r="C7" i="1"/>
  <c r="D7" i="1"/>
  <c r="E7" i="1"/>
  <c r="O25" i="1"/>
  <c r="O29" i="1"/>
  <c r="L36" i="1"/>
  <c r="L33" i="1"/>
  <c r="F36" i="1"/>
  <c r="F33" i="1"/>
  <c r="I33" i="1"/>
  <c r="K36" i="1"/>
  <c r="J33" i="1"/>
  <c r="K33" i="1"/>
  <c r="C36" i="1"/>
  <c r="B33" i="1"/>
  <c r="D36" i="1"/>
  <c r="C33" i="1"/>
  <c r="E36" i="1"/>
  <c r="E33" i="1"/>
  <c r="G36" i="1"/>
  <c r="H36" i="1"/>
  <c r="G33" i="1"/>
  <c r="I36" i="1"/>
  <c r="B36" i="1"/>
  <c r="H33" i="1"/>
  <c r="J36" i="1"/>
  <c r="N29" i="1"/>
  <c r="D33" i="1"/>
  <c r="O31" i="1"/>
  <c r="N25" i="1"/>
  <c r="M27" i="1"/>
  <c r="O27" i="1"/>
  <c r="N27" i="1"/>
  <c r="N21" i="1"/>
  <c r="N20" i="1"/>
  <c r="N31" i="1"/>
  <c r="B3" i="1"/>
  <c r="M20" i="1"/>
  <c r="M25" i="1"/>
  <c r="M21" i="1"/>
  <c r="M29" i="1"/>
  <c r="M31" i="1"/>
  <c r="I10" i="1" l="1"/>
  <c r="I9" i="1"/>
  <c r="I8" i="1"/>
  <c r="B12" i="1"/>
  <c r="G8" i="1"/>
  <c r="I7" i="1"/>
  <c r="G7" i="1"/>
  <c r="G9" i="1"/>
  <c r="G10" i="1"/>
  <c r="B14" i="1" l="1"/>
  <c r="B15" i="1"/>
  <c r="C12" i="1"/>
  <c r="C15" i="1" s="1"/>
  <c r="D12" i="1"/>
  <c r="D15" i="1" s="1"/>
  <c r="D14" i="1" l="1"/>
  <c r="C14" i="1"/>
  <c r="F12" i="1"/>
  <c r="F15" i="1" l="1"/>
  <c r="F14" i="1"/>
  <c r="G4" i="5"/>
  <c r="H4" i="5"/>
  <c r="G6" i="5"/>
  <c r="H6" i="5"/>
  <c r="G9" i="5"/>
  <c r="H9" i="5"/>
  <c r="H11" i="5"/>
  <c r="G11" i="5"/>
  <c r="G10" i="5"/>
  <c r="H10" i="5"/>
  <c r="H5" i="5"/>
  <c r="G5" i="5"/>
  <c r="H7" i="5"/>
  <c r="G7" i="5"/>
  <c r="H12" i="5"/>
  <c r="G12" i="5"/>
  <c r="G8" i="5"/>
  <c r="H8" i="5"/>
  <c r="H13" i="5"/>
  <c r="G13" i="5"/>
  <c r="H13" i="1" l="1"/>
  <c r="H15" i="1"/>
  <c r="I14" i="1" l="1"/>
</calcChain>
</file>

<file path=xl/sharedStrings.xml><?xml version="1.0" encoding="utf-8"?>
<sst xmlns="http://schemas.openxmlformats.org/spreadsheetml/2006/main" count="6931" uniqueCount="416">
  <si>
    <t>项目</t>
  </si>
  <si>
    <t>现值</t>
  </si>
  <si>
    <t>最高</t>
  </si>
  <si>
    <t>最低</t>
  </si>
  <si>
    <t>净资产收益率ROE=净利润/股东权益</t>
  </si>
  <si>
    <t>资产回报率ROA</t>
  </si>
  <si>
    <t>净利润</t>
  </si>
  <si>
    <t>营业收入</t>
  </si>
  <si>
    <t>基本每股收益</t>
  </si>
  <si>
    <t>经营活动产生的现金流量净额</t>
  </si>
  <si>
    <t>增长率g</t>
  </si>
  <si>
    <t>折现率</t>
  </si>
  <si>
    <t>PEG：P=G*E</t>
  </si>
  <si>
    <t>格雷厄姆估值P=EPS*(8.5+2*g)</t>
  </si>
  <si>
    <t>平均5</t>
  </si>
  <si>
    <t>中数</t>
  </si>
  <si>
    <t>复合</t>
  </si>
  <si>
    <t>净资产收益率ROE</t>
  </si>
  <si>
    <t>毛利率</t>
  </si>
  <si>
    <t>净利率</t>
  </si>
  <si>
    <t>有息负债率</t>
  </si>
  <si>
    <t>经营现金流与净利润比率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</si>
  <si>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</si>
  <si>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</si>
  <si>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</si>
  <si>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</si>
  <si>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</si>
  <si>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</si>
  <si>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</si>
  <si>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</si>
  <si>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</si>
  <si>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</si>
  <si>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</si>
  <si>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</si>
  <si>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</si>
  <si>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</si>
  <si>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</si>
  <si>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</si>
  <si>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</si>
  <si>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</si>
  <si>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</si>
  <si>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</si>
  <si>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</si>
  <si>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</si>
  <si>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</si>
  <si>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</si>
  <si>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</si>
  <si>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</si>
  <si>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</si>
  <si>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</si>
  <si>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</si>
  <si>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</si>
  <si>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</si>
  <si>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</si>
  <si>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</si>
  <si>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</si>
  <si>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</si>
  <si>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</si>
  <si>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</si>
  <si>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</si>
  <si>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</si>
  <si>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</si>
  <si>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</si>
  <si>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</si>
  <si>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</si>
  <si>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</si>
  <si>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</si>
  <si>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</si>
  <si>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</si>
  <si>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</si>
  <si>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</si>
  <si>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</si>
  <si>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</si>
  <si>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</si>
  <si>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</si>
  <si>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</si>
  <si>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</si>
  <si>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</si>
  <si>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</si>
  <si>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</si>
  <si>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</si>
  <si>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流动资产合计</t>
  </si>
  <si>
    <t>非流动资产合计</t>
  </si>
  <si>
    <t>资产总计</t>
  </si>
  <si>
    <t>流动负债合计</t>
  </si>
  <si>
    <t>非流动负债合计</t>
  </si>
  <si>
    <t>负债合计</t>
  </si>
  <si>
    <t>归属于母公司股东权益合计</t>
  </si>
  <si>
    <t>营业总收入</t>
  </si>
  <si>
    <t>利息收入</t>
  </si>
  <si>
    <t>已赚保费</t>
  </si>
  <si>
    <t>手续费及佣金收入</t>
  </si>
  <si>
    <t>其他业务收入</t>
  </si>
  <si>
    <t>营业总成本</t>
  </si>
  <si>
    <t>利息支出</t>
  </si>
  <si>
    <t>手续费及佣金支出</t>
  </si>
  <si>
    <t>研发费用</t>
  </si>
  <si>
    <t>退保金</t>
  </si>
  <si>
    <t>赔付支出净额</t>
  </si>
  <si>
    <t>提取保险合同准备金净额</t>
  </si>
  <si>
    <t>保单红利支出</t>
  </si>
  <si>
    <t>分保费用</t>
  </si>
  <si>
    <t>其他业务成本</t>
  </si>
  <si>
    <t>营业税金及附加</t>
  </si>
  <si>
    <t>销售费用</t>
  </si>
  <si>
    <t>管理费用</t>
  </si>
  <si>
    <t>财务费用</t>
  </si>
  <si>
    <t>资产减值损失</t>
  </si>
  <si>
    <t>汇兑收益</t>
  </si>
  <si>
    <t>营业利润</t>
  </si>
  <si>
    <t>利润总额</t>
  </si>
  <si>
    <t>少数股东损益</t>
  </si>
  <si>
    <t>稀释每股收益</t>
  </si>
  <si>
    <t>MINORITYCINCOME</t>
  </si>
  <si>
    <t>归属于少数股东的综合收益总额</t>
  </si>
  <si>
    <t>经营活动现金流入小计</t>
  </si>
  <si>
    <t>经营活动现金流出小计</t>
  </si>
  <si>
    <t>投资活动现金流入小计</t>
  </si>
  <si>
    <t>投资活动现金流出小计</t>
  </si>
  <si>
    <t>投资活动产生的现金流量净额</t>
  </si>
  <si>
    <t>筹资活动现金流入小计</t>
  </si>
  <si>
    <t>筹资活动现金流出小计</t>
  </si>
  <si>
    <t>筹资活动产生的现金流量净额</t>
  </si>
  <si>
    <t>汇率变动对现金及现金等价物的影响</t>
  </si>
  <si>
    <t>现金及现金等价物净增加额</t>
  </si>
  <si>
    <t>期末现金及现金等价物余额</t>
  </si>
  <si>
    <t>商誉</t>
    <phoneticPr fontId="11" type="noConversion"/>
  </si>
  <si>
    <t>营业收入</t>
    <phoneticPr fontId="11" type="noConversion"/>
  </si>
  <si>
    <t xml:space="preserve">0 </t>
  </si>
  <si>
    <t>1</t>
  </si>
  <si>
    <t>净利润</t>
    <phoneticPr fontId="11" type="noConversion"/>
  </si>
  <si>
    <t>净利润同比</t>
    <phoneticPr fontId="11" type="noConversion"/>
  </si>
  <si>
    <t>同比</t>
    <phoneticPr fontId="11" type="noConversion"/>
  </si>
  <si>
    <t>基本每股收益</t>
    <phoneticPr fontId="11" type="noConversion"/>
  </si>
  <si>
    <t>报告期</t>
    <phoneticPr fontId="11" type="noConversion"/>
  </si>
  <si>
    <t>营业成本</t>
  </si>
  <si>
    <t>一、资产负债表结构（TOP10/单位万元)</t>
    <phoneticPr fontId="13" type="noConversion"/>
  </si>
  <si>
    <t>资产端</t>
    <phoneticPr fontId="13" type="noConversion"/>
  </si>
  <si>
    <t>项目</t>
    <phoneticPr fontId="13" type="noConversion"/>
  </si>
  <si>
    <t>最新期占比</t>
    <phoneticPr fontId="13" type="noConversion"/>
  </si>
  <si>
    <t>增幅</t>
    <phoneticPr fontId="13" type="noConversion"/>
  </si>
  <si>
    <t>变动(亿)</t>
    <phoneticPr fontId="13" type="noConversion"/>
  </si>
  <si>
    <t>姓名</t>
    <phoneticPr fontId="11" type="noConversion"/>
  </si>
  <si>
    <t>性别</t>
    <phoneticPr fontId="11" type="noConversion"/>
  </si>
  <si>
    <t>部门</t>
    <phoneticPr fontId="11" type="noConversion"/>
  </si>
  <si>
    <t>吕布</t>
    <phoneticPr fontId="11" type="noConversion"/>
  </si>
  <si>
    <t>男</t>
  </si>
  <si>
    <t>市场部</t>
    <phoneticPr fontId="11" type="noConversion"/>
  </si>
  <si>
    <t>小乔</t>
    <phoneticPr fontId="11" type="noConversion"/>
  </si>
  <si>
    <t>女</t>
    <phoneticPr fontId="11" type="noConversion"/>
  </si>
  <si>
    <t>运营部</t>
    <phoneticPr fontId="11" type="noConversion"/>
  </si>
  <si>
    <t>大乔</t>
    <phoneticPr fontId="11" type="noConversion"/>
  </si>
  <si>
    <t>程咬金</t>
    <phoneticPr fontId="11" type="noConversion"/>
  </si>
  <si>
    <t>财务部</t>
    <phoneticPr fontId="11" type="noConversion"/>
  </si>
  <si>
    <t>平均</t>
    <phoneticPr fontId="11" type="noConversion"/>
  </si>
  <si>
    <t>过去</t>
    <phoneticPr fontId="11" type="noConversion"/>
  </si>
  <si>
    <t>调整增长率</t>
    <phoneticPr fontId="11" type="noConversion"/>
  </si>
  <si>
    <t>估值下限</t>
    <phoneticPr fontId="11" type="noConversion"/>
  </si>
  <si>
    <t>估值上限</t>
    <phoneticPr fontId="11" type="noConversion"/>
  </si>
  <si>
    <t>中值</t>
    <phoneticPr fontId="11" type="noConversion"/>
  </si>
  <si>
    <t>报告日期</t>
  </si>
  <si>
    <t/>
  </si>
  <si>
    <t>货币资金</t>
  </si>
  <si>
    <t>结算备付金</t>
  </si>
  <si>
    <t>--</t>
  </si>
  <si>
    <t>拆出资金</t>
  </si>
  <si>
    <t>交易性金融资产</t>
  </si>
  <si>
    <t>衍生金融资产</t>
  </si>
  <si>
    <t>应收票据</t>
  </si>
  <si>
    <t>应收账款</t>
  </si>
  <si>
    <t>预付款项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</si>
  <si>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</si>
  <si>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</si>
  <si>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</si>
  <si>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</si>
  <si>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</si>
  <si>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</si>
  <si>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应收出口退税</t>
  </si>
  <si>
    <t>应收补贴款</t>
  </si>
  <si>
    <t>应收保证金</t>
  </si>
  <si>
    <t>内部应收款</t>
  </si>
  <si>
    <t>买入返售金融资产</t>
  </si>
  <si>
    <t>存货</t>
  </si>
  <si>
    <t>待摊费用</t>
  </si>
  <si>
    <t>待处理流动资产损益</t>
  </si>
  <si>
    <t>一年内到期的非流动资产</t>
  </si>
  <si>
    <t>其他流动资产</t>
  </si>
  <si>
    <t>发放贷款及垫款</t>
  </si>
  <si>
    <t>可供出售金融资产</t>
  </si>
  <si>
    <t>持有至到期投资</t>
  </si>
  <si>
    <t>长期应收款</t>
  </si>
  <si>
    <t>长期股权投资</t>
  </si>
  <si>
    <t>其他长期投资</t>
  </si>
  <si>
    <t>投资性房地产</t>
  </si>
  <si>
    <t>固定资产原值</t>
  </si>
  <si>
    <t>累计折旧</t>
  </si>
  <si>
    <t>固定资产净值</t>
  </si>
  <si>
    <t>固定资产减值准备</t>
  </si>
  <si>
    <t>固定资产</t>
  </si>
  <si>
    <t>在建工程</t>
  </si>
  <si>
    <t>工程物资</t>
  </si>
  <si>
    <t>固定资产清理</t>
  </si>
  <si>
    <t>生产性生物资产</t>
  </si>
  <si>
    <t>公益性生物资产</t>
  </si>
  <si>
    <t>油气资产</t>
  </si>
  <si>
    <t>无形资产</t>
  </si>
  <si>
    <t>开发支出</t>
  </si>
  <si>
    <t>商誉</t>
  </si>
  <si>
    <t>长期待摊费用</t>
  </si>
  <si>
    <t>股权分置流通权</t>
  </si>
  <si>
    <t>递延所得税资产</t>
  </si>
  <si>
    <t>其他非流动资产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</si>
  <si>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</si>
  <si>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</si>
  <si>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</si>
  <si>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</si>
  <si>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</si>
  <si>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</si>
  <si>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</t>
  </si>
  <si>
    <t>应付账款</t>
  </si>
  <si>
    <t>预收账款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</si>
  <si>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</si>
  <si>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</si>
  <si>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</si>
  <si>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</si>
  <si>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</si>
  <si>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</si>
  <si>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其他应交款</t>
  </si>
  <si>
    <t>应付保证金</t>
  </si>
  <si>
    <t>内部应付款</t>
  </si>
  <si>
    <t>其他应付款</t>
  </si>
  <si>
    <t>预提费用</t>
  </si>
  <si>
    <t>预计流动负债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</si>
  <si>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</si>
  <si>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</si>
  <si>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</si>
  <si>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</si>
  <si>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</si>
  <si>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</si>
  <si>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递延收益</t>
  </si>
  <si>
    <t>应付短期债券</t>
  </si>
  <si>
    <t>一年内到期的非流动负债</t>
  </si>
  <si>
    <t>其他流动负债</t>
  </si>
  <si>
    <t>长期借款</t>
  </si>
  <si>
    <t>应付债券</t>
  </si>
  <si>
    <t>长期应付款</t>
  </si>
  <si>
    <t>专项应付款</t>
  </si>
  <si>
    <t>预计非流动负债</t>
  </si>
  <si>
    <t>长期递延收益</t>
  </si>
  <si>
    <t>递延所得税负债</t>
  </si>
  <si>
    <t>其他非流动负债</t>
  </si>
  <si>
    <t>实收资本(或股本)</t>
  </si>
  <si>
    <t>资本公积</t>
  </si>
  <si>
    <t>减:库存股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</si>
  <si>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</si>
  <si>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</si>
  <si>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</si>
  <si>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</si>
  <si>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</si>
  <si>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</si>
  <si>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</si>
  <si>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少数股东权益</t>
  </si>
  <si>
    <t>房地产销售收入</t>
  </si>
  <si>
    <t>房地产销售成本</t>
  </si>
  <si>
    <t>公允价值变动收益</t>
  </si>
  <si>
    <t>投资收益</t>
  </si>
  <si>
    <t>对联营企业和合营企业的投资收益</t>
  </si>
  <si>
    <t>期货损益</t>
  </si>
  <si>
    <t>托管收益</t>
  </si>
  <si>
    <t>补贴收入</t>
  </si>
  <si>
    <t>其他业务利润</t>
  </si>
  <si>
    <t>营业外收入</t>
  </si>
  <si>
    <t>营业外支出</t>
  </si>
  <si>
    <t>非流动资产处置损失</t>
  </si>
  <si>
    <t>所得税费用</t>
  </si>
  <si>
    <t>未确认投资损失</t>
  </si>
  <si>
    <t>归属于母公司所有者的净利润</t>
  </si>
  <si>
    <t>被合并方在合并前实现净利润</t>
  </si>
  <si>
    <t>1.47</t>
  </si>
  <si>
    <t>0.26</t>
  </si>
  <si>
    <t>1.36</t>
  </si>
  <si>
    <t>1.12</t>
  </si>
  <si>
    <t>0.83</t>
  </si>
  <si>
    <t>0.41</t>
  </si>
  <si>
    <t>0.79</t>
  </si>
  <si>
    <t>0.63</t>
  </si>
  <si>
    <t>0.44</t>
  </si>
  <si>
    <t>0.2</t>
  </si>
  <si>
    <t>0.27</t>
  </si>
  <si>
    <t>0.24</t>
  </si>
  <si>
    <t>0.15</t>
  </si>
  <si>
    <t>0.1</t>
  </si>
  <si>
    <t>0.03</t>
  </si>
  <si>
    <t>0.02</t>
  </si>
  <si>
    <t>0.01</t>
  </si>
  <si>
    <t>0.04</t>
  </si>
  <si>
    <t>0</t>
  </si>
  <si>
    <t>0.09</t>
  </si>
  <si>
    <t>0.21</t>
  </si>
  <si>
    <t>0.18</t>
  </si>
  <si>
    <t>0.11</t>
  </si>
  <si>
    <t>0.38</t>
  </si>
  <si>
    <t>0.39</t>
  </si>
  <si>
    <t>0.35</t>
  </si>
  <si>
    <t>0.75</t>
  </si>
  <si>
    <t>0.77</t>
  </si>
  <si>
    <t>0.68</t>
  </si>
  <si>
    <t>0.37</t>
  </si>
  <si>
    <t>1.14</t>
  </si>
  <si>
    <t>1.01</t>
  </si>
  <si>
    <t>0.78</t>
  </si>
  <si>
    <t>1.11</t>
  </si>
  <si>
    <t>0.88</t>
  </si>
  <si>
    <t>1.19</t>
  </si>
  <si>
    <t>0.58</t>
  </si>
  <si>
    <t>1.32</t>
  </si>
  <si>
    <t>1.03</t>
  </si>
  <si>
    <t>0.53</t>
  </si>
  <si>
    <t>0.16</t>
  </si>
  <si>
    <t>0.73</t>
  </si>
  <si>
    <t>0.82</t>
  </si>
  <si>
    <t>0.31</t>
  </si>
  <si>
    <t>1.65</t>
  </si>
  <si>
    <t>1.39</t>
  </si>
  <si>
    <t>0.86</t>
  </si>
  <si>
    <t>0.76</t>
  </si>
  <si>
    <t>0.62</t>
  </si>
  <si>
    <t>0.54</t>
  </si>
  <si>
    <t>0.13</t>
  </si>
  <si>
    <t>1.35</t>
  </si>
  <si>
    <t>0.6</t>
  </si>
  <si>
    <t>0.42</t>
  </si>
  <si>
    <t>销售商品、提供劳务收到的现金</t>
  </si>
  <si>
    <t>客户存款和同业存放款项净增加额</t>
  </si>
  <si>
    <t>向中央银行借款净增加额(万元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</si>
  <si>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</si>
  <si>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</si>
  <si>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</si>
  <si>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</si>
  <si>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</si>
  <si>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</si>
  <si>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</si>
  <si>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</si>
  <si>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</si>
  <si>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收到的其他与经营活动有关的现金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</si>
  <si>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</si>
  <si>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</si>
  <si>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</si>
  <si>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</si>
  <si>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</si>
  <si>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</si>
  <si>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</si>
  <si>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</si>
  <si>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支付的其他与经营活动有关的现金</t>
  </si>
  <si>
    <t>收回投资所收到的现金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</si>
  <si>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</si>
  <si>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</si>
  <si>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</si>
  <si>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</si>
  <si>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减少质押和定期存款所收到的现金</t>
  </si>
  <si>
    <t>购建固定资产、无形资产和其他长期资产所支付的现金</t>
  </si>
  <si>
    <t>投资所支付的现金</t>
  </si>
  <si>
    <t>质押贷款净增加额</t>
  </si>
  <si>
    <t>取得子公司及其他营业单位支付的现金净额</t>
  </si>
  <si>
    <t>支付的其他与投资活动有关的现金</t>
  </si>
  <si>
    <t>增加质押和定期存款所支付的现金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</si>
  <si>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</si>
  <si>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</si>
  <si>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</si>
  <si>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</si>
  <si>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</si>
  <si>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偿还债务支付的现金</t>
  </si>
  <si>
    <t>分配股利、利润或偿付利息所支付的现金</t>
  </si>
  <si>
    <t>其中：子公司支付给少数股东的股利、利润</t>
  </si>
  <si>
    <t>支付其他与筹资活动有关的现金</t>
  </si>
  <si>
    <t>加:期初现金及现金等价物余额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</si>
  <si>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</si>
  <si>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</si>
  <si>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</si>
  <si>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</si>
  <si>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</si>
  <si>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</si>
  <si>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</si>
  <si>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</si>
  <si>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</si>
  <si>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</si>
  <si>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递延收益增加(减：减少)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</si>
  <si>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</si>
  <si>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</si>
  <si>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</si>
  <si>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</si>
  <si>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</si>
  <si>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</si>
  <si>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</si>
  <si>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</si>
  <si>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</si>
  <si>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</si>
  <si>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</si>
  <si>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</si>
  <si>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</si>
  <si>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</si>
  <si>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</si>
  <si>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</si>
  <si>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</si>
  <si>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</si>
  <si>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</si>
  <si>
    <t>净利润</t>
    <phoneticPr fontId="11" type="noConversion"/>
  </si>
  <si>
    <t>所有者权益(或股东权益)合计</t>
    <phoneticPr fontId="11" type="noConversion"/>
  </si>
  <si>
    <t>负债和所有者权益(或股东权益)总计</t>
    <phoneticPr fontId="11" type="noConversion"/>
  </si>
  <si>
    <t>负债和所有者权益(或股东权益)总计</t>
    <phoneticPr fontId="11" type="noConversion"/>
  </si>
  <si>
    <t>年份</t>
    <phoneticPr fontId="11" type="noConversion"/>
  </si>
  <si>
    <t>三一重工</t>
    <phoneticPr fontId="11" type="noConversion"/>
  </si>
  <si>
    <t>初值</t>
    <phoneticPr fontId="11" type="noConversion"/>
  </si>
  <si>
    <t>末值</t>
    <phoneticPr fontId="11" type="noConversion"/>
  </si>
  <si>
    <t>增长</t>
    <phoneticPr fontId="11" type="noConversion"/>
  </si>
  <si>
    <t>复合增长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</si>
</sst>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6" formatCode="0.00_);\(0.00\)"/>
    <numFmt numFmtId="177" formatCode="0.00_ "/>
    <numFmt numFmtId="178" formatCode="0\.00,,&quot;亿&quot;"/>
    <numFmt numFmtId="179" formatCode="0.00;[Red]0.00"/>
    <numFmt numFmtId="180" formatCode="0.00_);[Red]\(0.00\)"/>
    <numFmt numFmtId="181" formatCode="0_ "/>
    <numFmt numFmtId="182" formatCode="0\!.00,,&quot;亿&quot;"/>
    <numFmt numFmtId="183" formatCode="0\!.00,,&quot;万&quot;"/>
    <numFmt numFmtId="184" formatCode="0&quot;.&quot;00,,&quot;亿&quot;"/>
    <numFmt numFmtId="185" formatCode="0&quot;.&quot;00,,&quot;万&quot;"/>
    <numFmt numFmtId="186" formatCode="0_);[Red]\(0\)"/>
  </numFmts>
  <fonts count="14" x14ac:knownFonts="1">
    <font>
      <sz val="12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43"/>
        <bgColor theme="4" tint="0.7999206518753624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1454817346722"/>
      </top>
      <bottom/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  <border>
      <left/>
      <right style="thin">
        <color theme="4" tint="0.39997558519241921"/>
      </right>
      <top style="thin">
        <color theme="4" tint="0.39991454817346722"/>
      </top>
      <bottom/>
      <diagonal/>
    </border>
    <border>
      <left style="thin">
        <color theme="4" tint="0.39997558519241921"/>
      </left>
      <right/>
      <top style="thin">
        <color theme="4" tint="0.39991454817346722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1454817346722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1454817346722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10" fontId="0" fillId="0" borderId="0" xfId="0" applyNumberFormat="1">
      <alignment vertical="center"/>
    </xf>
    <xf numFmtId="10" fontId="2" fillId="0" borderId="0" xfId="0" applyNumberFormat="1" applyFont="1">
      <alignment vertical="center"/>
    </xf>
    <xf numFmtId="0" fontId="3" fillId="4" borderId="1" xfId="0" applyFont="1" applyFill="1" applyBorder="1" applyAlignment="1">
      <alignment horizontal="right" vertical="center"/>
    </xf>
    <xf numFmtId="9" fontId="2" fillId="0" borderId="1" xfId="0" applyNumberFormat="1" applyFont="1" applyBorder="1">
      <alignment vertical="center"/>
    </xf>
    <xf numFmtId="177" fontId="2" fillId="5" borderId="1" xfId="0" applyNumberFormat="1" applyFont="1" applyFill="1" applyBorder="1">
      <alignment vertical="center"/>
    </xf>
    <xf numFmtId="177" fontId="1" fillId="0" borderId="1" xfId="0" applyNumberFormat="1" applyFont="1" applyBorder="1">
      <alignment vertical="center"/>
    </xf>
    <xf numFmtId="10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8" fontId="2" fillId="0" borderId="2" xfId="0" applyNumberFormat="1" applyFont="1" applyBorder="1">
      <alignment vertical="center"/>
    </xf>
    <xf numFmtId="177" fontId="0" fillId="0" borderId="0" xfId="0" applyNumberFormat="1">
      <alignment vertical="center"/>
    </xf>
    <xf numFmtId="0" fontId="0" fillId="7" borderId="0" xfId="0" applyFill="1">
      <alignment vertical="center"/>
    </xf>
    <xf numFmtId="10" fontId="5" fillId="0" borderId="0" xfId="0" applyNumberFormat="1" applyFont="1">
      <alignment vertical="center"/>
    </xf>
    <xf numFmtId="0" fontId="6" fillId="0" borderId="0" xfId="0" applyFont="1">
      <alignment vertical="center"/>
    </xf>
    <xf numFmtId="178" fontId="1" fillId="0" borderId="2" xfId="0" applyNumberFormat="1" applyFont="1" applyBorder="1">
      <alignment vertical="center"/>
    </xf>
    <xf numFmtId="0" fontId="5" fillId="0" borderId="0" xfId="0" applyFont="1">
      <alignment vertical="center"/>
    </xf>
    <xf numFmtId="10" fontId="0" fillId="2" borderId="0" xfId="0" applyNumberFormat="1" applyFill="1">
      <alignment vertical="center"/>
    </xf>
    <xf numFmtId="10" fontId="2" fillId="3" borderId="3" xfId="0" applyNumberFormat="1" applyFont="1" applyFill="1" applyBorder="1">
      <alignment vertical="center"/>
    </xf>
    <xf numFmtId="10" fontId="7" fillId="3" borderId="0" xfId="0" applyNumberFormat="1" applyFont="1" applyFill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  <xf numFmtId="0" fontId="10" fillId="0" borderId="0" xfId="0" applyFont="1">
      <alignment vertical="center"/>
    </xf>
    <xf numFmtId="0" fontId="9" fillId="8" borderId="4" xfId="0" applyFont="1" applyFill="1" applyBorder="1" applyAlignment="1">
      <alignment horizontal="right" vertical="center"/>
    </xf>
    <xf numFmtId="181" fontId="8" fillId="2" borderId="5" xfId="0" applyNumberFormat="1" applyFont="1" applyFill="1" applyBorder="1">
      <alignment vertical="center"/>
    </xf>
    <xf numFmtId="0" fontId="8" fillId="2" borderId="5" xfId="0" applyFont="1" applyFill="1" applyBorder="1">
      <alignment vertical="center"/>
    </xf>
    <xf numFmtId="0" fontId="9" fillId="8" borderId="6" xfId="0" applyFont="1" applyFill="1" applyBorder="1" applyAlignment="1">
      <alignment horizontal="right" vertical="center"/>
    </xf>
    <xf numFmtId="178" fontId="9" fillId="6" borderId="5" xfId="0" applyNumberFormat="1" applyFont="1" applyFill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10" fontId="12" fillId="0" borderId="5" xfId="0" applyNumberFormat="1" applyFont="1" applyBorder="1">
      <alignment vertical="center"/>
    </xf>
    <xf numFmtId="10" fontId="12" fillId="0" borderId="7" xfId="0" applyNumberFormat="1" applyFont="1" applyBorder="1">
      <alignment vertical="center"/>
    </xf>
    <xf numFmtId="10" fontId="12" fillId="8" borderId="5" xfId="0" applyNumberFormat="1" applyFont="1" applyFill="1" applyBorder="1">
      <alignment vertical="center"/>
    </xf>
    <xf numFmtId="178" fontId="12" fillId="0" borderId="5" xfId="0" applyNumberFormat="1" applyFont="1" applyBorder="1">
      <alignment vertical="center"/>
    </xf>
    <xf numFmtId="0" fontId="9" fillId="8" borderId="8" xfId="0" applyFont="1" applyFill="1" applyBorder="1" applyAlignment="1">
      <alignment horizontal="right" vertical="center"/>
    </xf>
    <xf numFmtId="178" fontId="12" fillId="8" borderId="5" xfId="0" applyNumberFormat="1" applyFont="1" applyFill="1" applyBorder="1">
      <alignment vertical="center"/>
    </xf>
    <xf numFmtId="0" fontId="9" fillId="0" borderId="9" xfId="0" applyFont="1" applyBorder="1" applyAlignment="1">
      <alignment horizontal="right" vertical="center"/>
    </xf>
    <xf numFmtId="0" fontId="9" fillId="8" borderId="9" xfId="0" applyFont="1" applyFill="1" applyBorder="1" applyAlignment="1">
      <alignment horizontal="right" vertical="center"/>
    </xf>
    <xf numFmtId="0" fontId="10" fillId="8" borderId="5" xfId="0" applyFont="1" applyFill="1" applyBorder="1">
      <alignment vertical="center"/>
    </xf>
    <xf numFmtId="177" fontId="10" fillId="8" borderId="5" xfId="0" applyNumberFormat="1" applyFont="1" applyFill="1" applyBorder="1">
      <alignment vertical="center"/>
    </xf>
    <xf numFmtId="177" fontId="10" fillId="8" borderId="7" xfId="0" applyNumberFormat="1" applyFont="1" applyFill="1" applyBorder="1">
      <alignment vertical="center"/>
    </xf>
    <xf numFmtId="10" fontId="10" fillId="8" borderId="10" xfId="0" applyNumberFormat="1" applyFont="1" applyFill="1" applyBorder="1">
      <alignment vertical="center"/>
    </xf>
    <xf numFmtId="10" fontId="10" fillId="8" borderId="11" xfId="0" applyNumberFormat="1" applyFont="1" applyFill="1" applyBorder="1">
      <alignment vertical="center"/>
    </xf>
    <xf numFmtId="182" fontId="0" fillId="0" borderId="0" xfId="0" applyNumberFormat="1" applyAlignment="1"/>
    <xf numFmtId="183" fontId="0" fillId="0" borderId="0" xfId="0" applyNumberFormat="1" applyAlignment="1"/>
    <xf numFmtId="0" fontId="0" fillId="0" borderId="17" xfId="0" applyBorder="1">
      <alignment vertical="center"/>
    </xf>
    <xf numFmtId="14" fontId="0" fillId="0" borderId="17" xfId="0" applyNumberFormat="1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177" fontId="0" fillId="0" borderId="17" xfId="0" applyNumberFormat="1" applyBorder="1" applyAlignment="1">
      <alignment horizontal="left" vertical="center"/>
    </xf>
    <xf numFmtId="177" fontId="0" fillId="0" borderId="17" xfId="0" applyNumberFormat="1" applyBorder="1">
      <alignment vertical="center"/>
    </xf>
    <xf numFmtId="178" fontId="0" fillId="0" borderId="17" xfId="0" applyNumberFormat="1" applyBorder="1">
      <alignment vertical="center"/>
    </xf>
    <xf numFmtId="0" fontId="1" fillId="0" borderId="0" xfId="0" applyFont="1" applyAlignment="1">
      <alignment vertical="center"/>
    </xf>
    <xf numFmtId="0" fontId="8" fillId="4" borderId="9" xfId="0" applyFont="1" applyFill="1" applyBorder="1">
      <alignment vertical="center"/>
    </xf>
    <xf numFmtId="0" fontId="8" fillId="2" borderId="18" xfId="0" applyFont="1" applyFill="1" applyBorder="1">
      <alignment vertical="center"/>
    </xf>
    <xf numFmtId="0" fontId="8" fillId="4" borderId="18" xfId="0" applyFont="1" applyFill="1" applyBorder="1">
      <alignment vertical="center"/>
    </xf>
    <xf numFmtId="0" fontId="8" fillId="4" borderId="19" xfId="0" applyFont="1" applyFill="1" applyBorder="1">
      <alignment vertical="center"/>
    </xf>
    <xf numFmtId="0" fontId="9" fillId="0" borderId="9" xfId="0" applyFont="1" applyFill="1" applyBorder="1" applyAlignment="1">
      <alignment horizontal="right" vertical="center"/>
    </xf>
    <xf numFmtId="10" fontId="10" fillId="0" borderId="18" xfId="0" applyNumberFormat="1" applyFont="1" applyFill="1" applyBorder="1">
      <alignment vertical="center"/>
    </xf>
    <xf numFmtId="10" fontId="9" fillId="0" borderId="18" xfId="0" applyNumberFormat="1" applyFont="1" applyFill="1" applyBorder="1">
      <alignment vertical="center"/>
    </xf>
    <xf numFmtId="0" fontId="9" fillId="0" borderId="18" xfId="0" applyFont="1" applyFill="1" applyBorder="1">
      <alignment vertical="center"/>
    </xf>
    <xf numFmtId="0" fontId="9" fillId="0" borderId="19" xfId="0" applyFont="1" applyFill="1" applyBorder="1">
      <alignment vertical="center"/>
    </xf>
    <xf numFmtId="10" fontId="12" fillId="0" borderId="18" xfId="0" applyNumberFormat="1" applyFont="1" applyFill="1" applyBorder="1">
      <alignment vertical="center"/>
    </xf>
    <xf numFmtId="178" fontId="12" fillId="0" borderId="18" xfId="0" applyNumberFormat="1" applyFont="1" applyFill="1" applyBorder="1">
      <alignment vertical="center"/>
    </xf>
    <xf numFmtId="178" fontId="9" fillId="0" borderId="9" xfId="0" applyNumberFormat="1" applyFont="1" applyFill="1" applyBorder="1" applyAlignment="1">
      <alignment horizontal="right" vertical="center"/>
    </xf>
    <xf numFmtId="0" fontId="9" fillId="0" borderId="4" xfId="0" applyFont="1" applyFill="1" applyBorder="1" applyAlignment="1">
      <alignment horizontal="right" vertical="center"/>
    </xf>
    <xf numFmtId="0" fontId="9" fillId="0" borderId="12" xfId="0" applyFont="1" applyFill="1" applyBorder="1">
      <alignment vertical="center"/>
    </xf>
    <xf numFmtId="181" fontId="8" fillId="0" borderId="5" xfId="0" applyNumberFormat="1" applyFont="1" applyFill="1" applyBorder="1">
      <alignment vertical="center"/>
    </xf>
    <xf numFmtId="0" fontId="8" fillId="0" borderId="5" xfId="0" applyFont="1" applyFill="1" applyBorder="1">
      <alignment vertical="center"/>
    </xf>
    <xf numFmtId="181" fontId="8" fillId="0" borderId="7" xfId="0" applyNumberFormat="1" applyFont="1" applyFill="1" applyBorder="1">
      <alignment vertical="center"/>
    </xf>
    <xf numFmtId="10" fontId="12" fillId="10" borderId="18" xfId="0" applyNumberFormat="1" applyFont="1" applyFill="1" applyBorder="1">
      <alignment vertical="center"/>
    </xf>
    <xf numFmtId="10" fontId="9" fillId="10" borderId="19" xfId="0" applyNumberFormat="1" applyFont="1" applyFill="1" applyBorder="1">
      <alignment vertical="center"/>
    </xf>
    <xf numFmtId="0" fontId="1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3" fillId="4" borderId="6" xfId="0" applyFont="1" applyFill="1" applyBorder="1" applyAlignment="1">
      <alignment horizontal="right" vertical="center"/>
    </xf>
    <xf numFmtId="10" fontId="2" fillId="9" borderId="0" xfId="0" applyNumberFormat="1" applyFont="1" applyFill="1">
      <alignment vertical="center"/>
    </xf>
    <xf numFmtId="9" fontId="2" fillId="9" borderId="1" xfId="0" applyNumberFormat="1" applyFont="1" applyFill="1" applyBorder="1">
      <alignment vertical="center"/>
    </xf>
    <xf numFmtId="177" fontId="2" fillId="9" borderId="1" xfId="0" applyNumberFormat="1" applyFont="1" applyFill="1" applyBorder="1">
      <alignment vertical="center"/>
    </xf>
    <xf numFmtId="177" fontId="1" fillId="9" borderId="1" xfId="0" applyNumberFormat="1" applyFont="1" applyFill="1" applyBorder="1">
      <alignment vertical="center"/>
    </xf>
    <xf numFmtId="177" fontId="1" fillId="11" borderId="2" xfId="0" applyNumberFormat="1" applyFont="1" applyFill="1" applyBorder="1">
      <alignment vertical="center"/>
    </xf>
    <xf numFmtId="184" fontId="0" fillId="0" borderId="0" xfId="0" applyNumberFormat="1" applyAlignment="1"/>
    <xf numFmtId="185" fontId="0" fillId="0" borderId="0" xfId="0" applyNumberFormat="1" applyAlignment="1"/>
    <xf numFmtId="178" fontId="2" fillId="8" borderId="5" xfId="0" applyNumberFormat="1" applyFont="1" applyFill="1" applyBorder="1">
      <alignment vertical="center"/>
    </xf>
    <xf numFmtId="0" fontId="3" fillId="4" borderId="5" xfId="0" applyFont="1" applyFill="1" applyBorder="1" applyAlignment="1">
      <alignment horizontal="right" vertical="center"/>
    </xf>
    <xf numFmtId="186" fontId="1" fillId="0" borderId="5" xfId="0" applyNumberFormat="1" applyFont="1" applyBorder="1">
      <alignment vertical="center"/>
    </xf>
    <xf numFmtId="186" fontId="1" fillId="0" borderId="0" xfId="0" applyNumberFormat="1" applyFont="1" applyFill="1" applyBorder="1">
      <alignment vertical="center"/>
    </xf>
    <xf numFmtId="180" fontId="12" fillId="8" borderId="5" xfId="0" applyNumberFormat="1" applyFont="1" applyFill="1" applyBorder="1" applyAlignment="1">
      <alignment horizontal="right" vertical="center"/>
    </xf>
    <xf numFmtId="178" fontId="12" fillId="0" borderId="18" xfId="0" applyNumberFormat="1" applyFont="1" applyFill="1" applyBorder="1" applyAlignment="1">
      <alignment horizontal="right" vertical="center"/>
    </xf>
    <xf numFmtId="0" fontId="1" fillId="0" borderId="9" xfId="0" applyFont="1" applyFill="1" applyBorder="1" applyAlignment="1">
      <alignment horizontal="right" vertical="center"/>
    </xf>
    <xf numFmtId="0" fontId="1" fillId="0" borderId="20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9" fillId="0" borderId="13" xfId="0" applyFont="1" applyBorder="1" applyAlignment="1">
      <alignment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180" fontId="5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2" fillId="0" borderId="2" xfId="0" applyNumberFormat="1" applyFont="1" applyBorder="1">
      <alignment vertical="center"/>
    </xf>
    <xf numFmtId="10" fontId="7" fillId="0" borderId="0" xfId="0" applyNumberFormat="1" applyFont="1">
      <alignment vertical="center"/>
    </xf>
  </cellXfs>
  <cellStyles count="1">
    <cellStyle name="常规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numFmt numFmtId="177" formatCode="0.00_ "/>
      <fill>
        <patternFill patternType="solid"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49"/>
  <sheetViews>
    <sheetView tabSelected="1" workbookViewId="0">
      <selection activeCell="B14" sqref="B14:B15"/>
    </sheetView>
  </sheetViews>
  <sheetFormatPr defaultColWidth="9.125" defaultRowHeight="14.25" x14ac:dyDescent="0.15"/>
  <cols>
    <col min="1" max="1" width="37.125" customWidth="1"/>
    <col min="2" max="2" width="17" customWidth="1"/>
    <col min="3" max="10" width="13.25" customWidth="1"/>
    <col min="11" max="11" width="18.875" customWidth="1"/>
    <col min="12" max="12" width="13.25" customWidth="1"/>
    <col min="13" max="13" width="12.75"/>
    <col min="14" max="15" width="13.25" customWidth="1"/>
    <col min="16" max="16" width="9.5" bestFit="1" customWidth="1"/>
    <col min="17" max="17" width="14.875" customWidth="1"/>
    <col min="18" max="18" width="13.625" customWidth="1"/>
    <col min="19" max="24" width="12.75"/>
  </cols>
  <sheetData>
    <row r="1" spans="1:34" x14ac:dyDescent="0.15">
      <c r="A1" s="55" t="s">
        <v>411</v>
      </c>
      <c r="B1" s="55">
        <v>600031</v>
      </c>
      <c r="C1" s="55"/>
      <c r="D1" s="55"/>
      <c r="E1" s="55"/>
      <c r="F1" s="55" t="s">
        <v>410</v>
      </c>
      <c r="G1" s="55">
        <v>1</v>
      </c>
      <c r="H1" s="55">
        <v>3</v>
      </c>
      <c r="I1" s="55">
        <v>5</v>
      </c>
      <c r="J1" s="2">
        <v>10</v>
      </c>
      <c r="K1" s="96"/>
      <c r="L1" s="96"/>
      <c r="M1" s="96"/>
      <c r="N1" s="96"/>
      <c r="O1" s="96"/>
      <c r="P1" s="96"/>
      <c r="Q1" s="96"/>
      <c r="S1" s="5">
        <v>0.15</v>
      </c>
      <c r="U1" s="25"/>
      <c r="V1" s="25">
        <v>0</v>
      </c>
      <c r="W1">
        <v>1</v>
      </c>
      <c r="X1">
        <v>2</v>
      </c>
      <c r="Y1">
        <v>3</v>
      </c>
      <c r="Z1">
        <v>4</v>
      </c>
      <c r="AA1">
        <v>5</v>
      </c>
    </row>
    <row r="2" spans="1:34" x14ac:dyDescent="0.15">
      <c r="A2" s="56" t="s">
        <v>0</v>
      </c>
      <c r="B2" s="57" t="s">
        <v>1</v>
      </c>
      <c r="C2" s="58" t="str">
        <f>G1&amp;"年复合增长"</f>
        <v>1年复合增长</v>
      </c>
      <c r="D2" s="58" t="str">
        <f>H1&amp;"年复合增长"</f>
        <v>3年复合增长</v>
      </c>
      <c r="E2" s="58" t="str">
        <f>I1&amp;"年复合增长"</f>
        <v>5年复合增长</v>
      </c>
      <c r="F2" s="58" t="str">
        <f>J1&amp;"年复合增长"</f>
        <v>10年复合增长</v>
      </c>
      <c r="G2" s="58" t="s">
        <v>154</v>
      </c>
      <c r="H2" s="58" t="s">
        <v>2</v>
      </c>
      <c r="I2" s="59" t="s">
        <v>3</v>
      </c>
      <c r="J2" s="75"/>
      <c r="K2" s="15"/>
      <c r="L2" s="15"/>
      <c r="M2" s="15"/>
      <c r="N2" s="15"/>
      <c r="O2" s="15"/>
      <c r="P2" s="15"/>
      <c r="Q2" s="15"/>
      <c r="R2" s="5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</row>
    <row r="3" spans="1:34" x14ac:dyDescent="0.15">
      <c r="A3" s="60" t="s">
        <v>4</v>
      </c>
      <c r="B3" s="61">
        <f>B7/B6</f>
        <v>0.23193253218859106</v>
      </c>
      <c r="C3" s="61"/>
      <c r="D3" s="62"/>
      <c r="E3" s="62"/>
      <c r="F3" s="62"/>
      <c r="G3" s="63"/>
      <c r="H3" s="63"/>
      <c r="I3" s="64"/>
      <c r="J3" s="76"/>
      <c r="K3" s="14"/>
      <c r="L3" s="14"/>
      <c r="M3" s="14"/>
      <c r="N3" s="14"/>
      <c r="O3" s="14"/>
      <c r="P3" s="14"/>
      <c r="Q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</row>
    <row r="4" spans="1:34" x14ac:dyDescent="0.15">
      <c r="A4" s="60" t="s">
        <v>5</v>
      </c>
      <c r="B4" s="65">
        <f>B7/B5</f>
        <v>0.10617316088497047</v>
      </c>
      <c r="C4" s="65"/>
      <c r="D4" s="65"/>
      <c r="E4" s="65"/>
      <c r="F4" s="65"/>
      <c r="G4" s="63"/>
      <c r="H4" s="63"/>
      <c r="I4" s="64"/>
      <c r="J4" s="77"/>
      <c r="K4" s="5"/>
      <c r="L4" s="101" t="s">
        <v>412</v>
      </c>
      <c r="M4" s="101" t="s">
        <v>413</v>
      </c>
      <c r="N4" s="5"/>
      <c r="O4" s="16" t="s">
        <v>414</v>
      </c>
      <c r="P4" s="16" t="s">
        <v>415</v>
      </c>
      <c r="Q4" s="16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</row>
    <row r="5" spans="1:34" x14ac:dyDescent="0.15">
      <c r="A5" s="94" t="s">
        <v>409</v>
      </c>
      <c r="B5" s="66">
        <f>VLOOKUP(A5,资产负债表!$1:$1000,2,0)</f>
        <v>119930780000</v>
      </c>
      <c r="C5" s="65"/>
      <c r="D5" s="65"/>
      <c r="E5" s="65"/>
      <c r="F5" s="65"/>
      <c r="G5" s="63"/>
      <c r="H5" s="63"/>
      <c r="I5" s="64"/>
      <c r="J5" s="78"/>
      <c r="K5" s="16"/>
      <c r="L5" s="102">
        <v>1</v>
      </c>
      <c r="M5" s="102">
        <v>2</v>
      </c>
      <c r="N5" s="16">
        <v>1</v>
      </c>
      <c r="O5" s="16">
        <f>(M5-L5)/ABS(L5)</f>
        <v>1</v>
      </c>
      <c r="P5" s="16">
        <f>POWER(M5/L5,1/2)-1</f>
        <v>0.41421356237309515</v>
      </c>
      <c r="Q5" s="16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6" spans="1:34" x14ac:dyDescent="0.15">
      <c r="A6" s="94" t="s">
        <v>407</v>
      </c>
      <c r="B6" s="66">
        <f>VLOOKUP(A6,资产负债表!$1:$1000,2,0)</f>
        <v>54901440000</v>
      </c>
      <c r="C6" s="65"/>
      <c r="D6" s="65"/>
      <c r="E6" s="65"/>
      <c r="F6" s="65"/>
      <c r="G6" s="63"/>
      <c r="H6" s="63"/>
      <c r="I6" s="64"/>
      <c r="J6" s="79"/>
      <c r="L6" s="14">
        <v>0</v>
      </c>
      <c r="M6" s="14">
        <v>1</v>
      </c>
      <c r="N6" s="5">
        <v>1</v>
      </c>
      <c r="O6" s="16" t="e">
        <f t="shared" ref="O6:O10" si="0">(M6-L6)/ABS(L6)</f>
        <v>#DIV/0!</v>
      </c>
      <c r="P6" s="104">
        <f>POWER(1,1/2)-1</f>
        <v>0</v>
      </c>
      <c r="Q6" s="16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spans="1:34" x14ac:dyDescent="0.15">
      <c r="A7" s="67" t="s">
        <v>6</v>
      </c>
      <c r="B7" s="66">
        <f>VLOOKUP(A7,18:36,2,0)</f>
        <v>12733430000</v>
      </c>
      <c r="C7" s="73">
        <f ca="1">POWER($B$24/OFFSET($A$24,0,G$1+1),1/G$1)-1</f>
        <v>0.35373020716167458</v>
      </c>
      <c r="D7" s="65">
        <f ca="1">POWER($B$24/OFFSET($A$24,0,H1+1),1/H$1)-1</f>
        <v>0.87275301578206399</v>
      </c>
      <c r="E7" s="65">
        <f ca="1">POWER($B$24/OFFSET($A$24,0,I1+1),1/I$1)-1</f>
        <v>1.9177019846847059</v>
      </c>
      <c r="F7" s="65">
        <f ca="1">POWER($B$24/OFFSET($A$24,0,J1+1),1/J$1)-1</f>
        <v>0.10051236867875257</v>
      </c>
      <c r="G7" s="61">
        <f ca="1">AVERAGE(C7:F7)</f>
        <v>0.81117439407679925</v>
      </c>
      <c r="H7" s="63"/>
      <c r="I7" s="74">
        <f ca="1">MIN(C7:F7)</f>
        <v>0.10051236867875257</v>
      </c>
      <c r="K7" s="5">
        <f>POWER(B7/L24,1/10)-1</f>
        <v>0.10051236867875257</v>
      </c>
      <c r="L7" s="14">
        <v>1</v>
      </c>
      <c r="M7" s="14">
        <v>0</v>
      </c>
      <c r="N7" s="5">
        <v>-1</v>
      </c>
      <c r="O7" s="16">
        <f t="shared" si="0"/>
        <v>-1</v>
      </c>
      <c r="P7" s="16">
        <f t="shared" ref="P6:P10" si="1">POWER(M7/L7,1/2)-1</f>
        <v>-1</v>
      </c>
      <c r="Q7" s="16"/>
    </row>
    <row r="8" spans="1:34" x14ac:dyDescent="0.15">
      <c r="A8" s="67" t="s">
        <v>7</v>
      </c>
      <c r="B8" s="66">
        <f>VLOOKUP(A8,19:37,2,0)</f>
        <v>72892050000</v>
      </c>
      <c r="C8" s="73">
        <f ca="1">POWER($B$26/OFFSET($A$26,0,G$1+1),1/G$1)-1</f>
        <v>0.24196405067561533</v>
      </c>
      <c r="D8" s="65">
        <f t="shared" ref="D8:F8" ca="1" si="2">POWER($B$26/OFFSET($A$26,0,H$1+1),1/H$1)-1</f>
        <v>0.3730529503248543</v>
      </c>
      <c r="E8" s="65">
        <f t="shared" ca="1" si="2"/>
        <v>0.3157244732593576</v>
      </c>
      <c r="F8" s="65">
        <f t="shared" ca="1" si="2"/>
        <v>0.10899962772169136</v>
      </c>
      <c r="G8" s="61">
        <f t="shared" ref="G8:G10" ca="1" si="3">AVERAGE(C8:F8)</f>
        <v>0.25993527549537965</v>
      </c>
      <c r="H8" s="63"/>
      <c r="I8" s="74">
        <f t="shared" ref="I8:I10" ca="1" si="4">MIN(C8:F8)</f>
        <v>0.10899962772169136</v>
      </c>
      <c r="K8" s="14"/>
      <c r="L8" s="14">
        <v>1</v>
      </c>
      <c r="M8" s="14">
        <v>-1</v>
      </c>
      <c r="N8" s="5">
        <v>-2</v>
      </c>
      <c r="O8" s="16">
        <f t="shared" si="0"/>
        <v>-2</v>
      </c>
      <c r="P8" s="16" t="e">
        <f t="shared" si="1"/>
        <v>#NUM!</v>
      </c>
      <c r="Q8" s="16"/>
      <c r="T8" s="14"/>
      <c r="U8" s="14"/>
      <c r="V8" s="14"/>
      <c r="W8" s="14"/>
      <c r="X8" s="14"/>
      <c r="Y8" s="14"/>
      <c r="Z8" s="14"/>
    </row>
    <row r="9" spans="1:34" x14ac:dyDescent="0.15">
      <c r="A9" s="60" t="s">
        <v>8</v>
      </c>
      <c r="B9" s="93" t="str">
        <f>VLOOKUP(A9,20:38,2,0)</f>
        <v>1.47</v>
      </c>
      <c r="C9" s="73">
        <f ca="1">POWER($B$30/OFFSET($A$30,0,G$1+1),1/G$1)-1</f>
        <v>0.31249999999999978</v>
      </c>
      <c r="D9" s="65">
        <f t="shared" ref="D9:F9" ca="1" si="5">POWER($B$30/OFFSET($A$30,0,H$1+1),1/H$1)-1</f>
        <v>0.82965285501148567</v>
      </c>
      <c r="E9" s="65">
        <f t="shared" ca="1" si="5"/>
        <v>1.7130854165656051</v>
      </c>
      <c r="F9" s="65">
        <f ca="1">POWER($B$30/OFFSET($A$30,0,J$1+1),1/J$1)-1</f>
        <v>5.2648718921124882E-2</v>
      </c>
      <c r="G9" s="61">
        <f t="shared" ca="1" si="3"/>
        <v>0.72697174762455385</v>
      </c>
      <c r="H9" s="63"/>
      <c r="I9" s="74">
        <f t="shared" ca="1" si="4"/>
        <v>5.2648718921124882E-2</v>
      </c>
      <c r="L9" s="14">
        <v>-1</v>
      </c>
      <c r="M9" s="14">
        <v>1</v>
      </c>
      <c r="N9" s="5">
        <v>2</v>
      </c>
      <c r="O9" s="16">
        <f t="shared" si="0"/>
        <v>2</v>
      </c>
      <c r="P9" s="16" t="e">
        <f>POWER(M9/L9,1/2)-1</f>
        <v>#NUM!</v>
      </c>
      <c r="Q9" s="16"/>
      <c r="U9" s="26"/>
      <c r="V9" s="26"/>
      <c r="W9" s="5"/>
      <c r="X9" s="5"/>
      <c r="Y9" s="5"/>
      <c r="Z9" s="5"/>
      <c r="AB9" s="23"/>
    </row>
    <row r="10" spans="1:34" x14ac:dyDescent="0.15">
      <c r="A10" s="68" t="s">
        <v>9</v>
      </c>
      <c r="B10" s="66">
        <f>VLOOKUP(A10,21:39,2,0)</f>
        <v>11024260000</v>
      </c>
      <c r="C10" s="73">
        <f ca="1">POWER($B$28/OFFSET($A$28,0,G$1+1),1/G$1)-1</f>
        <v>0.1672442398850571</v>
      </c>
      <c r="D10" s="65">
        <f t="shared" ref="D10:F10" ca="1" si="6">POWER($B$28/OFFSET($A$28,0,H$1+1),1/H$1)-1</f>
        <v>0.17020933828185747</v>
      </c>
      <c r="E10" s="65">
        <f t="shared" ca="1" si="6"/>
        <v>0.75980000161914973</v>
      </c>
      <c r="F10" s="65">
        <f t="shared" ca="1" si="6"/>
        <v>0.10988580075732335</v>
      </c>
      <c r="G10" s="61">
        <f t="shared" ca="1" si="3"/>
        <v>0.30178484513584691</v>
      </c>
      <c r="H10" s="69"/>
      <c r="I10" s="74">
        <f t="shared" ca="1" si="4"/>
        <v>0.10988580075732335</v>
      </c>
      <c r="L10" s="14">
        <v>1</v>
      </c>
      <c r="M10" s="14">
        <v>0</v>
      </c>
      <c r="O10" s="16">
        <f>(M10-L10)/ABS(L10)</f>
        <v>-1</v>
      </c>
      <c r="P10" s="16">
        <f t="shared" si="1"/>
        <v>-1</v>
      </c>
      <c r="Q10" s="16"/>
      <c r="U10" s="26"/>
      <c r="V10" s="26"/>
      <c r="W10" s="5"/>
      <c r="X10" s="5"/>
      <c r="Y10" s="5"/>
      <c r="Z10" s="5"/>
      <c r="AB10" s="23"/>
    </row>
    <row r="11" spans="1:34" x14ac:dyDescent="0.15">
      <c r="A11" s="4"/>
      <c r="B11" s="3"/>
      <c r="C11" s="3"/>
      <c r="D11" s="3"/>
      <c r="E11" s="3"/>
      <c r="F11" s="3"/>
      <c r="G11" s="3"/>
      <c r="H11" s="3"/>
      <c r="I11" s="3"/>
      <c r="L11" s="14"/>
      <c r="M11" s="14"/>
      <c r="P11" s="16"/>
      <c r="S11" s="14"/>
      <c r="U11" s="26"/>
      <c r="V11" s="26"/>
      <c r="W11" s="26"/>
      <c r="X11" s="26"/>
      <c r="Y11" s="26"/>
      <c r="Z11" s="26"/>
    </row>
    <row r="12" spans="1:34" x14ac:dyDescent="0.15">
      <c r="A12" s="7" t="s">
        <v>10</v>
      </c>
      <c r="B12" s="6">
        <f ca="1">MIN(C7:C10)</f>
        <v>0.1672442398850571</v>
      </c>
      <c r="C12" s="6">
        <f ca="1">MAX(I7:I10)</f>
        <v>0.10988580075732335</v>
      </c>
      <c r="D12" s="6">
        <f ca="1">MIN(I7:I10)</f>
        <v>5.2648718921124882E-2</v>
      </c>
      <c r="E12" s="81" t="s">
        <v>156</v>
      </c>
      <c r="F12" s="6">
        <f ca="1">AVERAGE(B12:C12)</f>
        <v>0.13856502032119022</v>
      </c>
      <c r="G12" s="3"/>
      <c r="H12" s="3"/>
      <c r="I12" s="13"/>
      <c r="J12" s="13"/>
      <c r="K12" s="13"/>
      <c r="L12" s="103"/>
      <c r="M12" s="103"/>
      <c r="U12" s="26"/>
      <c r="V12" s="26"/>
      <c r="W12" s="26"/>
      <c r="X12" s="26"/>
      <c r="Y12" s="26"/>
      <c r="Z12" s="26"/>
      <c r="AB12" s="26"/>
    </row>
    <row r="13" spans="1:34" x14ac:dyDescent="0.15">
      <c r="A13" s="7" t="s">
        <v>11</v>
      </c>
      <c r="B13" s="8">
        <v>0.15</v>
      </c>
      <c r="C13" s="8">
        <v>0.12</v>
      </c>
      <c r="D13" s="8">
        <v>0.12</v>
      </c>
      <c r="E13" s="82"/>
      <c r="F13" s="8">
        <v>0.12</v>
      </c>
      <c r="G13" s="12" t="s">
        <v>158</v>
      </c>
      <c r="H13" s="10">
        <f ca="1">MAX(B14:F15)</f>
        <v>30.658307191500167</v>
      </c>
      <c r="I13" s="13" t="s">
        <v>159</v>
      </c>
      <c r="J13" s="13"/>
      <c r="K13" s="13"/>
      <c r="L13" s="103"/>
      <c r="M13" s="103"/>
      <c r="N13" s="13"/>
      <c r="O13" s="18"/>
      <c r="P13" s="18"/>
      <c r="S13" s="14"/>
      <c r="T13" s="14"/>
      <c r="U13" s="14"/>
      <c r="V13" s="5"/>
      <c r="W13" s="5"/>
      <c r="X13" s="5"/>
      <c r="Y13" s="5"/>
      <c r="Z13" s="5"/>
    </row>
    <row r="14" spans="1:34" x14ac:dyDescent="0.15">
      <c r="A14" s="7" t="s">
        <v>12</v>
      </c>
      <c r="B14" s="9">
        <f ca="1">IF(OR(B12&lt;0, B9&lt;0),"不能评估",B12*100*$B$9)</f>
        <v>24.584903263103392</v>
      </c>
      <c r="C14" s="9">
        <f t="shared" ref="C14:D14" ca="1" si="7">IF(OR(C12&lt;0, C9&lt;0),0,C12*100*$B$9)</f>
        <v>16.153212711326532</v>
      </c>
      <c r="D14" s="9">
        <f t="shared" ca="1" si="7"/>
        <v>7.7393616814053576</v>
      </c>
      <c r="E14" s="83"/>
      <c r="F14" s="9">
        <f ca="1">F12*100*$B$9</f>
        <v>20.369057987214962</v>
      </c>
      <c r="G14" s="10"/>
      <c r="H14" s="10"/>
      <c r="I14" s="85">
        <f ca="1">AVERAGE(H13:H15)</f>
        <v>19.198834436452763</v>
      </c>
      <c r="L14" s="14"/>
      <c r="M14" s="14"/>
      <c r="AB14" s="23"/>
    </row>
    <row r="15" spans="1:34" x14ac:dyDescent="0.15">
      <c r="A15" s="7" t="s">
        <v>13</v>
      </c>
      <c r="B15" s="9">
        <f ca="1">IF(OR(B12&lt;0, B9&lt;0),"不能评估",$B$9*(8.5+2*B12*100)/POWER(1+B13,5))</f>
        <v>30.658307191500167</v>
      </c>
      <c r="C15" s="9">
        <f t="shared" ref="C15:D15" ca="1" si="8">IF(OR(C12&lt;0, C9&lt;0),"不能评估",$B$9*(8.5+2*C12*100)/POWER(1+C13,5))</f>
        <v>25.421531959287343</v>
      </c>
      <c r="D15" s="9">
        <f t="shared" ca="1" si="8"/>
        <v>15.873041890501606</v>
      </c>
      <c r="E15" s="83"/>
      <c r="F15" s="9">
        <f ca="1">$B$9*(8.5+2*F12*100)/POWER(1+F13,5)</f>
        <v>30.205899617474312</v>
      </c>
      <c r="G15" s="12" t="s">
        <v>157</v>
      </c>
      <c r="H15" s="10">
        <f ca="1">MIN(B14:F15)</f>
        <v>7.7393616814053576</v>
      </c>
      <c r="I15" s="12"/>
      <c r="L15" s="14"/>
      <c r="M15" s="14"/>
      <c r="AB15" s="23"/>
    </row>
    <row r="16" spans="1:34" x14ac:dyDescent="0.15">
      <c r="A16" s="7"/>
      <c r="B16" s="10"/>
      <c r="C16" s="10"/>
      <c r="D16" s="10"/>
      <c r="E16" s="84"/>
      <c r="F16" s="10"/>
      <c r="G16" s="12"/>
      <c r="H16" s="12"/>
      <c r="I16" s="12"/>
      <c r="AB16" s="23"/>
    </row>
    <row r="17" spans="1:29" x14ac:dyDescent="0.15">
      <c r="A17" s="89"/>
      <c r="B17" s="90">
        <v>2</v>
      </c>
      <c r="C17" s="90">
        <v>6</v>
      </c>
      <c r="D17" s="90">
        <v>10</v>
      </c>
      <c r="E17" s="90">
        <v>14</v>
      </c>
      <c r="F17" s="90">
        <v>18</v>
      </c>
      <c r="G17" s="90">
        <v>22</v>
      </c>
      <c r="H17" s="90">
        <v>26</v>
      </c>
      <c r="I17" s="90">
        <v>30</v>
      </c>
      <c r="J17" s="90">
        <v>34</v>
      </c>
      <c r="K17" s="90">
        <v>38</v>
      </c>
      <c r="L17" s="90">
        <v>42</v>
      </c>
      <c r="M17" s="91">
        <v>46</v>
      </c>
      <c r="AB17" s="23"/>
    </row>
    <row r="18" spans="1:29" x14ac:dyDescent="0.15">
      <c r="A18" s="80" t="s">
        <v>155</v>
      </c>
      <c r="B18" s="29" t="s">
        <v>128</v>
      </c>
      <c r="C18" s="30" t="s">
        <v>129</v>
      </c>
      <c r="D18" s="30">
        <v>2</v>
      </c>
      <c r="E18" s="30">
        <v>3</v>
      </c>
      <c r="F18" s="30">
        <v>4</v>
      </c>
      <c r="G18" s="30">
        <v>5</v>
      </c>
      <c r="H18" s="30">
        <v>6</v>
      </c>
      <c r="I18" s="30">
        <v>7</v>
      </c>
      <c r="J18" s="30">
        <v>8</v>
      </c>
      <c r="K18" s="30">
        <v>9</v>
      </c>
      <c r="L18" s="30">
        <v>10</v>
      </c>
      <c r="M18" s="70"/>
      <c r="N18" s="71"/>
      <c r="O18" s="72"/>
      <c r="AC18" s="5"/>
    </row>
    <row r="19" spans="1:29" x14ac:dyDescent="0.15">
      <c r="A19" s="31" t="s">
        <v>134</v>
      </c>
      <c r="B19" s="32" t="str">
        <f>VLOOKUP("*报告*",利润表!1:1,B17,0)</f>
        <v>2020-09-30</v>
      </c>
      <c r="C19" s="32" t="str">
        <f>VLOOKUP("*报告*",利润表!1:1,C17,0)</f>
        <v>2019-09-30</v>
      </c>
      <c r="D19" s="32" t="str">
        <f>VLOOKUP("*报告*",利润表!1:1,D17,0)</f>
        <v>2018-09-30</v>
      </c>
      <c r="E19" s="32" t="str">
        <f>VLOOKUP("*报告*",利润表!1:1,E17,0)</f>
        <v>2017-09-30</v>
      </c>
      <c r="F19" s="32" t="str">
        <f>VLOOKUP("*报告*",利润表!1:1,F17,0)</f>
        <v>2016-09-30</v>
      </c>
      <c r="G19" s="32" t="str">
        <f>VLOOKUP("*报告*",利润表!1:1,G17,0)</f>
        <v>2015-09-30</v>
      </c>
      <c r="H19" s="32" t="str">
        <f>VLOOKUP("*报告*",利润表!1:1,H17,0)</f>
        <v>2014-09-30</v>
      </c>
      <c r="I19" s="32" t="str">
        <f>VLOOKUP("*报告*",利润表!1:1,I17,0)</f>
        <v>2013-09-30</v>
      </c>
      <c r="J19" s="32" t="str">
        <f>VLOOKUP("*报告*",利润表!1:1,J17,0)</f>
        <v>2012-09-30</v>
      </c>
      <c r="K19" s="32" t="str">
        <f>VLOOKUP("*报告*",利润表!1:1,K17,0)</f>
        <v>2011-09-30</v>
      </c>
      <c r="L19" s="32" t="str">
        <f>VLOOKUP("*报告*",利润表!1:1,L17,0)</f>
        <v>2010-09-30</v>
      </c>
      <c r="M19" s="19" t="s">
        <v>14</v>
      </c>
      <c r="N19" s="1" t="s">
        <v>15</v>
      </c>
      <c r="O19" t="s">
        <v>16</v>
      </c>
      <c r="Z19" s="5"/>
    </row>
    <row r="20" spans="1:29" x14ac:dyDescent="0.15">
      <c r="A20" s="33" t="s">
        <v>17</v>
      </c>
      <c r="B20" s="34">
        <f>B24/B23</f>
        <v>0.23193253218859106</v>
      </c>
      <c r="C20" s="34">
        <f>C24/C23</f>
        <v>0.21662629087199972</v>
      </c>
      <c r="D20" s="34">
        <f>D24/D23</f>
        <v>0.16175343463181896</v>
      </c>
      <c r="E20" s="34">
        <f t="shared" ref="C20:L20" si="9">E24/E23</f>
        <v>7.5240556556648241E-2</v>
      </c>
      <c r="F20" s="34">
        <f t="shared" si="9"/>
        <v>8.6092082679162796E-3</v>
      </c>
      <c r="G20" s="34">
        <f t="shared" si="9"/>
        <v>2.5455220243452001E-3</v>
      </c>
      <c r="H20" s="34">
        <f t="shared" si="9"/>
        <v>6.3594760145208151E-2</v>
      </c>
      <c r="I20" s="34">
        <f t="shared" si="9"/>
        <v>0.12512404552623957</v>
      </c>
      <c r="J20" s="34">
        <f t="shared" si="9"/>
        <v>0.25303105941899345</v>
      </c>
      <c r="K20" s="34">
        <f t="shared" si="9"/>
        <v>0.41900886633569207</v>
      </c>
      <c r="L20" s="34">
        <f t="shared" si="9"/>
        <v>0.4378660472985082</v>
      </c>
      <c r="M20" s="20">
        <f>AVERAGEIF(B20:K20,"&lt;"&amp;5*MEDIAN(B20:K20))</f>
        <v>0.15574662759674529</v>
      </c>
      <c r="N20" s="20">
        <f>MEDIAN(B20:K20)</f>
        <v>0.14343874007902926</v>
      </c>
      <c r="Z20" s="5"/>
    </row>
    <row r="21" spans="1:29" x14ac:dyDescent="0.15">
      <c r="A21" s="31" t="s">
        <v>5</v>
      </c>
      <c r="B21" s="36">
        <f>B24/B22</f>
        <v>0.10617316088497047</v>
      </c>
      <c r="C21" s="36">
        <f t="shared" ref="C21:L21" si="10">C24/C22</f>
        <v>0.10666647010595001</v>
      </c>
      <c r="D21" s="36">
        <f t="shared" si="10"/>
        <v>7.2630397521671677E-2</v>
      </c>
      <c r="E21" s="36">
        <f t="shared" si="10"/>
        <v>3.2716899847306392E-2</v>
      </c>
      <c r="F21" s="36">
        <f t="shared" si="10"/>
        <v>3.4679864591793293E-3</v>
      </c>
      <c r="G21" s="36">
        <f t="shared" si="10"/>
        <v>1.0003672886209135E-3</v>
      </c>
      <c r="H21" s="36">
        <f t="shared" si="10"/>
        <v>2.4889399361033814E-2</v>
      </c>
      <c r="I21" s="36">
        <f t="shared" si="10"/>
        <v>4.6700998202786566E-2</v>
      </c>
      <c r="J21" s="36">
        <f t="shared" si="10"/>
        <v>9.3104874885530597E-2</v>
      </c>
      <c r="K21" s="36">
        <f t="shared" si="10"/>
        <v>0.15144128790246034</v>
      </c>
      <c r="L21" s="36">
        <f t="shared" si="10"/>
        <v>0.16346848322103646</v>
      </c>
      <c r="M21" s="20">
        <f>AVERAGEIF(B21:K21,"&lt;"&amp;5*MEDIAN(B21:K21))</f>
        <v>6.3879184245951015E-2</v>
      </c>
      <c r="N21" s="20">
        <f>MEDIAN(B21:K21)</f>
        <v>5.9665697862229125E-2</v>
      </c>
      <c r="O21" s="11"/>
      <c r="Z21" s="5"/>
    </row>
    <row r="22" spans="1:29" x14ac:dyDescent="0.15">
      <c r="A22" s="94" t="s">
        <v>409</v>
      </c>
      <c r="B22" s="39">
        <f>VLOOKUP($A22,资产负债表!$1:$1000000,B$17,0)</f>
        <v>119930780000</v>
      </c>
      <c r="C22" s="39">
        <f>VLOOKUP($A22,资产负债表!$1:$1000000,C$17,0)</f>
        <v>88183100000</v>
      </c>
      <c r="D22" s="39">
        <f>VLOOKUP($A22,资产负债表!$1:$1000000,D$17,0)</f>
        <v>69737330000</v>
      </c>
      <c r="E22" s="39">
        <f>VLOOKUP($A22,资产负债表!$1:$1000000,E$17,0)</f>
        <v>59255920000</v>
      </c>
      <c r="F22" s="39">
        <f>VLOOKUP($A22,资产负债表!$1:$1000000,F$17,0)</f>
        <v>60037720000</v>
      </c>
      <c r="G22" s="39">
        <f>VLOOKUP($A22,资产负债表!$1:$1000000,G$17,0)</f>
        <v>60197890000</v>
      </c>
      <c r="H22" s="39">
        <f>VLOOKUP($A22,资产负债表!$1:$1000000,H$17,0)</f>
        <v>66970680000</v>
      </c>
      <c r="I22" s="39">
        <f>VLOOKUP($A22,资产负债表!$1:$1000000,I$17,0)</f>
        <v>67793840000</v>
      </c>
      <c r="J22" s="39">
        <f>VLOOKUP($A22,资产负债表!$1:$1000000,J$17,0)</f>
        <v>66688130000</v>
      </c>
      <c r="K22" s="39">
        <f>VLOOKUP($A22,资产负债表!$1:$1000000,K$17,0)</f>
        <v>54404120000</v>
      </c>
      <c r="L22" s="39">
        <f>VLOOKUP($A22,资产负债表!$1:$1000000,L$17,0)</f>
        <v>29892490000</v>
      </c>
      <c r="Z22" s="5"/>
    </row>
    <row r="23" spans="1:29" x14ac:dyDescent="0.15">
      <c r="A23" s="95" t="s">
        <v>407</v>
      </c>
      <c r="B23" s="39">
        <f>VLOOKUP($A23,资产负债表!$1:$1000000,B$17,0)</f>
        <v>54901440000</v>
      </c>
      <c r="C23" s="39">
        <f>VLOOKUP($A23,资产负债表!$1:$1000000,C$17,0)</f>
        <v>43421230000</v>
      </c>
      <c r="D23" s="39">
        <f>VLOOKUP($A23,资产负债表!$1:$1000000,D$17,0)</f>
        <v>31313400000</v>
      </c>
      <c r="E23" s="39">
        <f>VLOOKUP($A23,资产负债表!$1:$1000000,E$17,0)</f>
        <v>25766290000</v>
      </c>
      <c r="F23" s="39">
        <f>VLOOKUP($A23,资产负债表!$1:$1000000,F$17,0)</f>
        <v>24184570000</v>
      </c>
      <c r="G23" s="39">
        <f>VLOOKUP($A23,资产负债表!$1:$1000000,G$17,0)</f>
        <v>23657230000</v>
      </c>
      <c r="H23" s="39">
        <f>VLOOKUP($A23,资产负债表!$1:$1000000,H$17,0)</f>
        <v>26210650000</v>
      </c>
      <c r="I23" s="39">
        <f>VLOOKUP($A23,资产负债表!$1:$1000000,I$17,0)</f>
        <v>25303210000</v>
      </c>
      <c r="J23" s="39">
        <f>VLOOKUP($A23,资产负债表!$1:$1000000,J$17,0)</f>
        <v>24538450000</v>
      </c>
      <c r="K23" s="39">
        <f>VLOOKUP($A23,资产负债表!$1:$1000000,K$17,0)</f>
        <v>19663140000</v>
      </c>
      <c r="L23" s="39">
        <f>VLOOKUP($A23,资产负债表!$1:$1000000,L$17,0)</f>
        <v>11159760000</v>
      </c>
      <c r="Z23" s="5"/>
    </row>
    <row r="24" spans="1:29" x14ac:dyDescent="0.15">
      <c r="A24" s="38" t="s">
        <v>130</v>
      </c>
      <c r="B24" s="39">
        <f>VLOOKUP($A24,利润表!$1:$1000000,B$17,0)</f>
        <v>12733430000</v>
      </c>
      <c r="C24" s="39">
        <f>VLOOKUP($A24,利润表!1:1000000,C$17,0)</f>
        <v>9406180000</v>
      </c>
      <c r="D24" s="39">
        <f>VLOOKUP($A24,利润表!1:1000000,D$17,0)</f>
        <v>5065050000</v>
      </c>
      <c r="E24" s="39">
        <f>VLOOKUP($A24,利润表!1:1000000,E$17,0)</f>
        <v>1938670000</v>
      </c>
      <c r="F24" s="39">
        <f>VLOOKUP($A24,利润表!1:1000000,F$17,0)</f>
        <v>208210000</v>
      </c>
      <c r="G24" s="39">
        <f>VLOOKUP($A24,利润表!1:1000000,G$17,0)</f>
        <v>60220000</v>
      </c>
      <c r="H24" s="39">
        <f>VLOOKUP($A24,利润表!1:1000000,H$17,0)</f>
        <v>1666860000</v>
      </c>
      <c r="I24" s="39">
        <f>VLOOKUP($A24,利润表!1:1000000,I$17,0)</f>
        <v>3166040000</v>
      </c>
      <c r="J24" s="39">
        <f>VLOOKUP($A24,利润表!1:1000000,J$17,0)</f>
        <v>6208990000</v>
      </c>
      <c r="K24" s="39">
        <f>VLOOKUP($A24,利润表!1:1000000,K$17,0)</f>
        <v>8239030000</v>
      </c>
      <c r="L24" s="39">
        <f>VLOOKUP($A24,利润表!1:1000000,L$17,0)</f>
        <v>4886480000</v>
      </c>
      <c r="Z24" s="5"/>
    </row>
    <row r="25" spans="1:29" x14ac:dyDescent="0.15">
      <c r="A25" s="40" t="s">
        <v>131</v>
      </c>
      <c r="B25" s="34">
        <f>(VLOOKUP($A24,利润表!1:1000000,B$17,0)-VLOOKUP($A24,利润表!1:1000000,C$17,0))/ABS(VLOOKUP($A24,利润表!1:1000000,C$17,0))</f>
        <v>0.35373020716167458</v>
      </c>
      <c r="C25" s="34">
        <f>(VLOOKUP($A24,利润表!1:1000000,C$17,0)-VLOOKUP($A24,利润表!1:1000000,D$17,0))/ABS(VLOOKUP($A24,利润表!1:1000000,D$17,0))</f>
        <v>0.8570754484161065</v>
      </c>
      <c r="D25" s="34">
        <f>(VLOOKUP($A24,利润表!1:1000000,D$17,0)-VLOOKUP($A24,利润表!1:1000000,E$17,0))/ABS(VLOOKUP($A24,利润表!1:1000000,E$17,0))</f>
        <v>1.6126416563933006</v>
      </c>
      <c r="E25" s="34">
        <f>(VLOOKUP($A24,利润表!1:1000000,E$17,0)-VLOOKUP($A24,利润表!1:1000000,F$17,0))/ABS(VLOOKUP($A24,利润表!1:1000000,F$17,0))</f>
        <v>8.3111281878872294</v>
      </c>
      <c r="F25" s="34">
        <f>(VLOOKUP($A24,利润表!1:1000000,F$17,0)-VLOOKUP($A24,利润表!1:1000000,G$17,0))/ABS(VLOOKUP($A24,利润表!1:1000000,G$17,0))</f>
        <v>2.457489206243773</v>
      </c>
      <c r="G25" s="34">
        <f>(VLOOKUP($A24,利润表!1:1000000,G$17,0)-VLOOKUP($A24,利润表!1:1000000,H$17,0))/ABS(VLOOKUP($A24,利润表!1:1000000,H$17,0))</f>
        <v>-0.96387219082586417</v>
      </c>
      <c r="H25" s="34">
        <f>(VLOOKUP($A24,利润表!1:1000000,H$17,0)-VLOOKUP($A24,利润表!1:1000000,I$17,0))/ABS(VLOOKUP($A24,利润表!1:1000000,I$17,0))</f>
        <v>-0.47351897006986648</v>
      </c>
      <c r="I25" s="34">
        <f>(VLOOKUP($A24,利润表!1:1000000,I$17,0)-VLOOKUP($A24,利润表!1:1000000,J$17,0))/ABS(VLOOKUP($A24,利润表!1:1000000,J$17,0))</f>
        <v>-0.49008775984499897</v>
      </c>
      <c r="J25" s="34">
        <f>(VLOOKUP($A24,利润表!1:1000000,J$17,0)-VLOOKUP($A24,利润表!1:1000000,K$17,0))/ABS(VLOOKUP($A24,利润表!1:1000000,K$17,0))</f>
        <v>-0.24639308268084956</v>
      </c>
      <c r="K25" s="34">
        <f>(VLOOKUP($A24,利润表!1:1000000,K$17,0)-VLOOKUP($A24,利润表!1:1000000,L$17,0))/ABS(VLOOKUP($A24,利润表!1:1000000,L$17,0))</f>
        <v>0.68608691737201422</v>
      </c>
      <c r="L25" s="34">
        <f>(VLOOKUP($A24,利润表!1:1000000,L$17,0)-VLOOKUP($A24,利润表!1:1000000,M$17,0))/ABS(VLOOKUP($A24,利润表!1:1000000,M$17,0))</f>
        <v>1.640755292070406</v>
      </c>
      <c r="M25" s="20">
        <f>AVERAGEIF(B25:K25,"&lt;"&amp;5*MEDIAN(B25:K25))</f>
        <v>0.42146127024058777</v>
      </c>
      <c r="N25" s="20">
        <f>MEDIAN(B25:K25)</f>
        <v>0.51990856226684445</v>
      </c>
      <c r="O25" s="21">
        <f>POWER(B24/L24,1/10)-1</f>
        <v>0.10051236867875257</v>
      </c>
      <c r="Z25" s="5"/>
    </row>
    <row r="26" spans="1:29" x14ac:dyDescent="0.15">
      <c r="A26" s="41" t="s">
        <v>127</v>
      </c>
      <c r="B26" s="88">
        <f>VLOOKUP("营业收入",利润表!1:1000000,2+4*(COLUMN()-2),0)</f>
        <v>72892050000</v>
      </c>
      <c r="C26" s="88">
        <f>VLOOKUP("营业收入",利润表!1:1000000,2+4*(COLUMN()-2),0)</f>
        <v>58690950000</v>
      </c>
      <c r="D26" s="88">
        <f>VLOOKUP("营业收入",利润表!1:1000000,2+4*(COLUMN()-2),0)</f>
        <v>41077480000</v>
      </c>
      <c r="E26" s="88">
        <f>VLOOKUP("营业收入",利润表!1:1000000,2+4*(COLUMN()-2),0)</f>
        <v>28159070000</v>
      </c>
      <c r="F26" s="88">
        <f>VLOOKUP("营业收入",利润表!1:1000000,2+4*(COLUMN()-2),0)</f>
        <v>16489660000</v>
      </c>
      <c r="G26" s="88">
        <f>VLOOKUP("营业收入",利润表!1:1000000,2+4*(COLUMN()-2),0)</f>
        <v>18486530000</v>
      </c>
      <c r="H26" s="88">
        <f>VLOOKUP("营业收入",利润表!1:1000000,2+4*(COLUMN()-2),0)</f>
        <v>26738610000</v>
      </c>
      <c r="I26" s="88">
        <f>VLOOKUP("营业收入",利润表!1:1000000,2+4*(COLUMN()-2),0)</f>
        <v>29901730000</v>
      </c>
      <c r="J26" s="88">
        <f>VLOOKUP("营业收入",利润表!1:1000000,2+4*(COLUMN()-2),0)</f>
        <v>40699470000</v>
      </c>
      <c r="K26" s="88">
        <f>VLOOKUP("营业收入",利润表!1:1000000,2+4*(COLUMN()-2),0)</f>
        <v>41303140000</v>
      </c>
      <c r="L26" s="88">
        <f>VLOOKUP("营业收入",利润表!1:1000000,2+4*(COLUMN()-2),0)</f>
        <v>25903960000</v>
      </c>
      <c r="Z26" s="5"/>
    </row>
    <row r="27" spans="1:29" x14ac:dyDescent="0.15">
      <c r="A27" s="40" t="s">
        <v>132</v>
      </c>
      <c r="B27" s="34">
        <f>(VLOOKUP($A26,利润表!3:1000002,B$17,0)-VLOOKUP($A26,利润表!3:1000002,C$17,0))/ABS(VLOOKUP($A26,利润表!3:1000002,C$17,0))</f>
        <v>0.24196405067561524</v>
      </c>
      <c r="C27" s="34">
        <f>(VLOOKUP($A26,利润表!3:1000002,C$17,0)-VLOOKUP($A26,利润表!3:1000002,D$17,0))/ABS(VLOOKUP($A26,利润表!3:1000002,D$17,0))</f>
        <v>0.42878652731374955</v>
      </c>
      <c r="D27" s="34">
        <f>(VLOOKUP($A26,利润表!3:1000002,D$17,0)-VLOOKUP($A26,利润表!3:1000002,E$17,0))/ABS(VLOOKUP($A26,利润表!3:1000002,E$17,0))</f>
        <v>0.45876550610513772</v>
      </c>
      <c r="E27" s="34">
        <f>(VLOOKUP($A26,利润表!3:1000002,E$17,0)-VLOOKUP($A26,利润表!3:1000002,F$17,0))/ABS(VLOOKUP($A26,利润表!3:1000002,F$17,0))</f>
        <v>0.70768044944528874</v>
      </c>
      <c r="F27" s="34">
        <f>(VLOOKUP($A26,利润表!3:1000002,F$17,0)-VLOOKUP($A26,利润表!3:1000002,G$17,0))/ABS(VLOOKUP($A26,利润表!3:1000002,G$17,0))</f>
        <v>-0.10801756738555045</v>
      </c>
      <c r="G27" s="34">
        <f>(VLOOKUP($A26,利润表!3:1000002,G$17,0)-VLOOKUP($A26,利润表!3:1000002,H$17,0))/ABS(VLOOKUP($A26,利润表!3:1000002,H$17,0))</f>
        <v>-0.30862038079017573</v>
      </c>
      <c r="H27" s="34">
        <f>(VLOOKUP($A26,利润表!3:1000002,H$17,0)-VLOOKUP($A26,利润表!3:1000002,I$17,0))/ABS(VLOOKUP($A26,利润表!3:1000002,I$17,0))</f>
        <v>-0.10578384595138809</v>
      </c>
      <c r="I27" s="34">
        <f>(VLOOKUP($A26,利润表!3:1000002,I$17,0)-VLOOKUP($A26,利润表!3:1000002,J$17,0))/ABS(VLOOKUP($A26,利润表!3:1000002,J$17,0))</f>
        <v>-0.26530419192190957</v>
      </c>
      <c r="J27" s="34">
        <f>(VLOOKUP($A26,利润表!3:1000002,J$17,0)-VLOOKUP($A26,利润表!3:1000002,K$17,0))/ABS(VLOOKUP($A26,利润表!3:1000002,K$17,0))</f>
        <v>-1.4615595811843846E-2</v>
      </c>
      <c r="K27" s="34">
        <f>(VLOOKUP($A26,利润表!3:1000002,K$17,0)-VLOOKUP($A26,利润表!3:1000002,L$17,0))/ABS(VLOOKUP($A26,利润表!3:1000002,L$17,0))</f>
        <v>0.59447204211248006</v>
      </c>
      <c r="L27" s="34">
        <f>(VLOOKUP($A26,利润表!3:1000002,L$17,0)-VLOOKUP($A26,利润表!3:1000002,M$17,0))/ABS(VLOOKUP($A26,利润表!3:1000002,M$17,0))</f>
        <v>1.0368351320005504</v>
      </c>
      <c r="M27" s="20">
        <f>AVERAGEIF(B27:K27,"&lt;"&amp;5*MEDIAN(B27:K27))</f>
        <v>4.0896812779204351E-2</v>
      </c>
      <c r="N27" s="20">
        <f>MEDIAN(B27:K27)</f>
        <v>0.11367422743188568</v>
      </c>
      <c r="O27" s="21">
        <f>POWER(B26/L26,1/10)-1</f>
        <v>0.10899962772169136</v>
      </c>
      <c r="Z27" s="5"/>
    </row>
    <row r="28" spans="1:29" x14ac:dyDescent="0.15">
      <c r="A28" s="41" t="s">
        <v>9</v>
      </c>
      <c r="B28" s="39">
        <f>VLOOKUP($A$28,现金流量表!1:10000,B$17,0)</f>
        <v>11024260000</v>
      </c>
      <c r="C28" s="39">
        <f>VLOOKUP($A$28,现金流量表!1:10000,C$17,0)</f>
        <v>9444690000</v>
      </c>
      <c r="D28" s="39">
        <f>VLOOKUP($A$28,现金流量表!1:10000,D$17,0)</f>
        <v>8731890000</v>
      </c>
      <c r="E28" s="39">
        <f>VLOOKUP($A$28,现金流量表!1:10000,E$17,0)</f>
        <v>6879530000</v>
      </c>
      <c r="F28" s="39">
        <f>VLOOKUP($A$28,现金流量表!1:10000,F$17,0)</f>
        <v>2034960000</v>
      </c>
      <c r="G28" s="39">
        <f>VLOOKUP($A$28,现金流量表!1:10000,G$17,0)</f>
        <v>653180000</v>
      </c>
      <c r="H28" s="39">
        <f>VLOOKUP($A$28,现金流量表!1:10000,H$17,0)</f>
        <v>2682740000</v>
      </c>
      <c r="I28" s="39">
        <f>VLOOKUP($A$28,现金流量表!1:10000,I$17,0)</f>
        <v>297160000</v>
      </c>
      <c r="J28" s="39">
        <f>VLOOKUP($A$28,现金流量表!1:10000,J$17,0)</f>
        <v>828190000</v>
      </c>
      <c r="K28" s="39">
        <f>VLOOKUP($A$28,现金流量表!1:10000,K$17,0)</f>
        <v>-1515510000</v>
      </c>
      <c r="L28" s="39">
        <f>VLOOKUP($A$28,现金流量表!1:10000,L$17,0)</f>
        <v>3886570000</v>
      </c>
      <c r="Z28" s="5"/>
    </row>
    <row r="29" spans="1:29" x14ac:dyDescent="0.15">
      <c r="A29" s="40" t="s">
        <v>132</v>
      </c>
      <c r="B29" s="34">
        <f>(VLOOKUP($A$28,现金流量表!$1:1000,B$17,0)-VLOOKUP($A$28,现金流量表!$1:1000,C$17,0))/ABS(VLOOKUP($A$28,现金流量表!1:1000,C$17,0))</f>
        <v>0.1672442398850571</v>
      </c>
      <c r="C29" s="34">
        <f>(VLOOKUP($A$28,现金流量表!$1:1000,C$17,0)-VLOOKUP($A$28,现金流量表!$1:1000,D$17,0))/VLOOKUP($A$28,现金流量表!1:1000,D$17,0)</f>
        <v>8.1631811669638538E-2</v>
      </c>
      <c r="D29" s="34">
        <f>(VLOOKUP($A$28,现金流量表!$1:1000,D$17,0)-VLOOKUP($A$28,现金流量表!$1:1000,E$17,0))/VLOOKUP($A$28,现金流量表!1:1000,E$17,0)</f>
        <v>0.26925676608721816</v>
      </c>
      <c r="E29" s="34">
        <f>(VLOOKUP($A$28,现金流量表!$1:1000,E$17,0)-VLOOKUP($A$28,现金流量表!$1:1000,F$17,0))/VLOOKUP($A$28,现金流量表!1:1000,F$17,0)</f>
        <v>2.3806708731375554</v>
      </c>
      <c r="F29" s="34">
        <f>(VLOOKUP($A$28,现金流量表!$1:1000,F$17,0)-VLOOKUP($A$28,现金流量表!$1:1000,G$17,0))/VLOOKUP($A$28,现金流量表!1:1000,G$17,0)</f>
        <v>2.1154658746440491</v>
      </c>
      <c r="G29" s="34">
        <f>(VLOOKUP($A$28,现金流量表!$1:1000,G$17,0)-VLOOKUP($A$28,现金流量表!$1:1000,H$17,0))/VLOOKUP($A$28,现金流量表!1:1000,H$17,0)</f>
        <v>-0.75652504528951747</v>
      </c>
      <c r="H29" s="34">
        <f>(VLOOKUP($A$28,现金流量表!$1:1000,H$17,0)-VLOOKUP($A$28,现金流量表!$1:1000,I$17,0))/VLOOKUP($A$28,现金流量表!1:1000,I$17,0)</f>
        <v>8.0279310808991795</v>
      </c>
      <c r="I29" s="34">
        <f>(VLOOKUP($A$28,现金流量表!$1:1000,I$17,0)-VLOOKUP($A$28,现金流量表!$1:1000,J$17,0))/VLOOKUP($A$28,现金流量表!1:1000,J$17,0)</f>
        <v>-0.64119344594839345</v>
      </c>
      <c r="J29" s="34">
        <f>(VLOOKUP($A$28,现金流量表!$1:1000,J$17,0)-VLOOKUP($A$28,现金流量表!$1:1000,K$17,0))/VLOOKUP($A$28,现金流量表!1:1000,K$17,0)</f>
        <v>-1.5464761037538519</v>
      </c>
      <c r="K29" s="34">
        <f>(VLOOKUP($A$28,现金流量表!$1:1000,K$17,0)-VLOOKUP($A$28,现金流量表!$1:1000,L$17,0))/VLOOKUP($A$28,现金流量表!1:1000,L$17,0)</f>
        <v>-1.3899350841487481</v>
      </c>
      <c r="L29" s="34">
        <f>(VLOOKUP($A$28,现金流量表!$1:1000,L$17,0)-VLOOKUP($A$28,现金流量表!$1:1000,M$17,0))/VLOOKUP($A$28,现金流量表!1:1000,M$17,0)</f>
        <v>2.6902838044417439</v>
      </c>
      <c r="M29" s="20">
        <f>AVERAGEIF(B29:K29,"&lt;"&amp;5*MEDIAN(B29:K29))</f>
        <v>-0.5451424087855139</v>
      </c>
      <c r="N29" s="20">
        <f>MEDIAN(B29:K29)</f>
        <v>0.12443802577734782</v>
      </c>
      <c r="O29" s="21">
        <f>POWER(B28/L28,1/10)-1</f>
        <v>0.10988580075732335</v>
      </c>
      <c r="Z29" s="5"/>
    </row>
    <row r="30" spans="1:29" x14ac:dyDescent="0.15">
      <c r="A30" s="41" t="s">
        <v>133</v>
      </c>
      <c r="B30" s="92" t="str">
        <f>VLOOKUP($A30,利润表!7:1000006,B$17,0)</f>
        <v>1.47</v>
      </c>
      <c r="C30" s="92" t="str">
        <f>VLOOKUP($A30,利润表!7:1000006,C$17,0)</f>
        <v>1.12</v>
      </c>
      <c r="D30" s="92" t="str">
        <f>VLOOKUP($A30,利润表!7:1000006,D$17,0)</f>
        <v>0.63</v>
      </c>
      <c r="E30" s="92" t="str">
        <f>VLOOKUP($A30,利润表!7:1000006,E$17,0)</f>
        <v>0.24</v>
      </c>
      <c r="F30" s="92" t="str">
        <f>VLOOKUP($A30,利润表!7:1000006,F$17,0)</f>
        <v>0.02</v>
      </c>
      <c r="G30" s="92" t="str">
        <f>VLOOKUP($A30,利润表!7:1000006,G$17,0)</f>
        <v>0.01</v>
      </c>
      <c r="H30" s="92" t="str">
        <f>VLOOKUP($A30,利润表!7:1000006,H$17,0)</f>
        <v>0.21</v>
      </c>
      <c r="I30" s="92" t="str">
        <f>VLOOKUP($A30,利润表!7:1000006,I$17,0)</f>
        <v>0.39</v>
      </c>
      <c r="J30" s="92" t="str">
        <f>VLOOKUP($A30,利润表!7:1000006,J$17,0)</f>
        <v>0.77</v>
      </c>
      <c r="K30" s="92" t="str">
        <f>VLOOKUP($A30,利润表!7:1000006,K$17,0)</f>
        <v>1.01</v>
      </c>
      <c r="L30" s="92" t="str">
        <f>VLOOKUP($A30,利润表!7:1000006,L$17,0)</f>
        <v>0.88</v>
      </c>
      <c r="Z30" s="5"/>
    </row>
    <row r="31" spans="1:29" x14ac:dyDescent="0.15">
      <c r="A31" s="40" t="s">
        <v>132</v>
      </c>
      <c r="B31" s="34">
        <f>(VLOOKUP($A30,利润表!7:1000006,B$17,0)-VLOOKUP($A30,利润表!7:1000006,C$17,0))/ABS(VLOOKUP($A30,利润表!7:1000006,C$17,0))</f>
        <v>0.31249999999999983</v>
      </c>
      <c r="C31" s="34">
        <f>(VLOOKUP($A30,利润表!7:1000006,C$17,0)-VLOOKUP($A30,利润表!7:1000006,D$17,0))/ABS(VLOOKUP($A30,利润表!7:1000006,D$17,0))</f>
        <v>0.7777777777777779</v>
      </c>
      <c r="D31" s="34">
        <f>(VLOOKUP($A30,利润表!7:1000006,D$17,0)-VLOOKUP($A30,利润表!7:1000006,E$17,0))/ABS(VLOOKUP($A30,利润表!7:1000006,E$17,0))</f>
        <v>1.6250000000000002</v>
      </c>
      <c r="E31" s="34">
        <f>(VLOOKUP($A30,利润表!7:1000006,E$17,0)-VLOOKUP($A30,利润表!7:1000006,F$17,0))/ABS(VLOOKUP($A30,利润表!7:1000006,F$17,0))</f>
        <v>11</v>
      </c>
      <c r="F31" s="34">
        <f>(VLOOKUP($A30,利润表!7:1000006,F$17,0)-VLOOKUP($A30,利润表!7:1000006,G$17,0))/ABS(VLOOKUP($A30,利润表!7:1000006,G$17,0))</f>
        <v>1</v>
      </c>
      <c r="G31" s="34">
        <f>(VLOOKUP($A30,利润表!7:1000006,G$17,0)-VLOOKUP($A30,利润表!7:1000006,H$17,0))/ABS(VLOOKUP($A30,利润表!7:1000006,H$17,0))</f>
        <v>-0.95238095238095233</v>
      </c>
      <c r="H31" s="34">
        <f>(VLOOKUP($A30,利润表!7:1000006,H$17,0)-VLOOKUP($A30,利润表!7:1000006,I$17,0))/ABS(VLOOKUP($A30,利润表!7:1000006,I$17,0))</f>
        <v>-0.46153846153846156</v>
      </c>
      <c r="I31" s="34">
        <f>(VLOOKUP($A30,利润表!7:1000006,I$17,0)-VLOOKUP($A30,利润表!7:1000006,J$17,0))/ABS(VLOOKUP($A30,利润表!7:1000006,J$17,0))</f>
        <v>-0.4935064935064935</v>
      </c>
      <c r="J31" s="34">
        <f>(VLOOKUP($A30,利润表!7:1000006,J$17,0)-VLOOKUP($A30,利润表!7:1000006,K$17,0))/ABS(VLOOKUP($A30,利润表!7:1000006,K$17,0))</f>
        <v>-0.23762376237623761</v>
      </c>
      <c r="K31" s="34">
        <f>(VLOOKUP($A30,利润表!7:1000006,K$17,0)-VLOOKUP($A30,利润表!7:1000006,L$17,0))/ABS(VLOOKUP($A30,利润表!7:1000006,L$17,0))</f>
        <v>0.14772727272727273</v>
      </c>
      <c r="L31" s="34">
        <f>(VLOOKUP($A30,利润表!7:1000006,L$17,0)-VLOOKUP($A30,利润表!7:1000006,M$17,0))/ABS(VLOOKUP($A30,利润表!7:1000006,M$17,0))</f>
        <v>-0.14563106796116507</v>
      </c>
      <c r="M31" s="20">
        <f>AVERAGEIF(B31:K31,"&lt;"&amp;5*MEDIAN(B31:K31))</f>
        <v>1.1619422587863176E-2</v>
      </c>
      <c r="N31" s="20">
        <f>MEDIAN(B31:K31)</f>
        <v>0.2301136363636363</v>
      </c>
      <c r="O31" s="22">
        <f>POWER(B30/L30,1/10)-1</f>
        <v>5.2648718921124882E-2</v>
      </c>
      <c r="Z31" s="5"/>
    </row>
    <row r="32" spans="1:29" x14ac:dyDescent="0.15">
      <c r="A32" s="41" t="s">
        <v>18</v>
      </c>
      <c r="B32" s="36">
        <f>(VLOOKUP("营业收入",利润表!$1:1000,B$17,0)-VLOOKUP("营业成本",利润表!$1:1000,B$17,0))/VLOOKUP("营业收入",利润表!$1:1000,B$17,0)</f>
        <v>0.3030090387086109</v>
      </c>
      <c r="C32" s="36">
        <f>(VLOOKUP("营业收入",利润表!$1:1000,C$17,0)-VLOOKUP("营业成本",利润表!$1:1000,C$17,0))/VLOOKUP("营业收入",利润表!$1:1000,C$17,0)</f>
        <v>0.32536174657251243</v>
      </c>
      <c r="D32" s="36">
        <f>(VLOOKUP("营业收入",利润表!$1:1000,D$17,0)-VLOOKUP("营业成本",利润表!$1:1000,D$17,0))/VLOOKUP("营业收入",利润表!$1:1000,D$17,0)</f>
        <v>0.31162281620002008</v>
      </c>
      <c r="E32" s="36">
        <f>(VLOOKUP("营业收入",利润表!$1:1000,E$17,0)-VLOOKUP("营业成本",利润表!$1:1000,E$17,0))/VLOOKUP("营业收入",利润表!$1:1000,E$17,0)</f>
        <v>0.30125604290198504</v>
      </c>
      <c r="F32" s="36">
        <f>(VLOOKUP("营业收入",利润表!$1:1000,F$17,0)-VLOOKUP("营业成本",利润表!$1:1000,F$17,0))/VLOOKUP("营业收入",利润表!$1:1000,F$17,0)</f>
        <v>0.26497635487936078</v>
      </c>
      <c r="G32" s="36">
        <f>(VLOOKUP("营业收入",利润表!$1:1000,G$17,0)-VLOOKUP("营业成本",利润表!$1:1000,G$17,0))/VLOOKUP("营业收入",利润表!$1:1000,G$17,0)</f>
        <v>0.25578191256011812</v>
      </c>
      <c r="H32" s="36">
        <f>(VLOOKUP("营业收入",利润表!$1:1000,H$17,0)-VLOOKUP("营业成本",利润表!$1:1000,H$17,0))/VLOOKUP("营业收入",利润表!$1:1000,H$17,0)</f>
        <v>0.26098589268477307</v>
      </c>
      <c r="I32" s="36">
        <f>(VLOOKUP("营业收入",利润表!$1:1000,I$17,0)-VLOOKUP("营业成本",利润表!$1:1000,I$17,0))/VLOOKUP("营业收入",利润表!$1:1000,I$17,0)</f>
        <v>0.28558782384831916</v>
      </c>
      <c r="J32" s="36">
        <f>(VLOOKUP("营业收入",利润表!$1:1000,J$17,0)-VLOOKUP("营业成本",利润表!$1:1000,J$17,0))/VLOOKUP("营业收入",利润表!$1:1000,J$17,0)</f>
        <v>0.33407781477252652</v>
      </c>
      <c r="K32" s="36">
        <f>(VLOOKUP("营业收入",利润表!$1:1000,K$17,0)-VLOOKUP("营业成本",利润表!$1:1000,K$17,0))/VLOOKUP("营业收入",利润表!$1:1000,K$17,0)</f>
        <v>0.37832716834603858</v>
      </c>
      <c r="L32" s="36">
        <f>(VLOOKUP("营业收入",利润表!$1:1000,L$17,0)-VLOOKUP("营业成本",利润表!$1:1000,L$17,0))/VLOOKUP("营业收入",利润表!$1:1000,L$17,0)</f>
        <v>0.37366255970129664</v>
      </c>
      <c r="Z32" s="5"/>
    </row>
    <row r="33" spans="1:26" x14ac:dyDescent="0.15">
      <c r="A33" s="40" t="s">
        <v>19</v>
      </c>
      <c r="B33" s="34">
        <f>B24/B26</f>
        <v>0.17468887210608017</v>
      </c>
      <c r="C33" s="34">
        <f t="shared" ref="C33:L33" si="11">C24/C26</f>
        <v>0.16026627614649278</v>
      </c>
      <c r="D33" s="34">
        <f t="shared" si="11"/>
        <v>0.12330478890136395</v>
      </c>
      <c r="E33" s="34">
        <f t="shared" si="11"/>
        <v>6.8847089055142807E-2</v>
      </c>
      <c r="F33" s="34">
        <f t="shared" si="11"/>
        <v>1.2626700611170879E-2</v>
      </c>
      <c r="G33" s="34">
        <f t="shared" si="11"/>
        <v>3.2575069523593666E-3</v>
      </c>
      <c r="H33" s="34">
        <f t="shared" si="11"/>
        <v>6.2339066989645309E-2</v>
      </c>
      <c r="I33" s="34">
        <f t="shared" si="11"/>
        <v>0.10588149916409519</v>
      </c>
      <c r="J33" s="34">
        <f t="shared" si="11"/>
        <v>0.15255702346983879</v>
      </c>
      <c r="K33" s="34">
        <f t="shared" si="11"/>
        <v>0.19947708576151837</v>
      </c>
      <c r="L33" s="35">
        <f t="shared" si="11"/>
        <v>0.18863833946624378</v>
      </c>
      <c r="Z33" s="5"/>
    </row>
    <row r="34" spans="1:26" x14ac:dyDescent="0.15">
      <c r="A34" s="41" t="s">
        <v>20</v>
      </c>
      <c r="B34" s="42"/>
      <c r="C34" s="42"/>
      <c r="D34" s="42"/>
      <c r="E34" s="42"/>
      <c r="F34" s="42"/>
      <c r="G34" s="42"/>
      <c r="H34" s="43"/>
      <c r="I34" s="43"/>
      <c r="J34" s="43"/>
      <c r="K34" s="43"/>
      <c r="L34" s="44"/>
      <c r="M34" s="14"/>
      <c r="O34" s="23"/>
    </row>
    <row r="35" spans="1:26" x14ac:dyDescent="0.15">
      <c r="A35" s="40" t="s">
        <v>126</v>
      </c>
      <c r="B35" s="37">
        <f>VLOOKUP("*商誉",资产负债表!$1:1000,B$17,0)</f>
        <v>50330000</v>
      </c>
      <c r="C35" s="37">
        <f>VLOOKUP("*商誉",资产负债表!$1:1000,C$17,0)</f>
        <v>49140000</v>
      </c>
      <c r="D35" s="37">
        <f>VLOOKUP("*商誉",资产负债表!$1:1000,D$17,0)</f>
        <v>51660000</v>
      </c>
      <c r="E35" s="37">
        <f>VLOOKUP("*商誉",资产负债表!$1:1000,E$17,0)</f>
        <v>48390000</v>
      </c>
      <c r="F35" s="37">
        <f>VLOOKUP("*商誉",资产负债表!$1:1000,F$17,0)</f>
        <v>37070000</v>
      </c>
      <c r="G35" s="37">
        <f>VLOOKUP("*商誉",资产负债表!$1:1000,G$17,0)</f>
        <v>35450000</v>
      </c>
      <c r="H35" s="37">
        <f>VLOOKUP("*商誉",资产负债表!$1:1000,H$17,0)</f>
        <v>61450000</v>
      </c>
      <c r="I35" s="37">
        <f>VLOOKUP("*商誉",资产负债表!$1:1000,I$17,0)</f>
        <v>41080000</v>
      </c>
      <c r="J35" s="37">
        <f>VLOOKUP("*商誉",资产负债表!$1:1000,J$17,0)</f>
        <v>369630000</v>
      </c>
      <c r="K35" s="37" t="str">
        <f>VLOOKUP("*商誉",资产负债表!$1:1000,K$17,0)</f>
        <v>--</v>
      </c>
      <c r="L35" s="37" t="str">
        <f>VLOOKUP("*商誉",资产负债表!$1:1000,L$17,0)</f>
        <v>--</v>
      </c>
      <c r="O35" s="24"/>
    </row>
    <row r="36" spans="1:26" x14ac:dyDescent="0.15">
      <c r="A36" s="28" t="s">
        <v>21</v>
      </c>
      <c r="B36" s="45">
        <f>B28/B24</f>
        <v>0.86577300852951644</v>
      </c>
      <c r="C36" s="45">
        <f t="shared" ref="C36:L36" si="12">C28/C24</f>
        <v>1.0040941168465838</v>
      </c>
      <c r="D36" s="45">
        <f t="shared" si="12"/>
        <v>1.7239494180708976</v>
      </c>
      <c r="E36" s="45">
        <f t="shared" si="12"/>
        <v>3.5485822754775183</v>
      </c>
      <c r="F36" s="45">
        <f t="shared" si="12"/>
        <v>9.7735939676288357</v>
      </c>
      <c r="G36" s="45">
        <f t="shared" si="12"/>
        <v>10.846562603786117</v>
      </c>
      <c r="H36" s="45">
        <f t="shared" si="12"/>
        <v>1.6094573029528574</v>
      </c>
      <c r="I36" s="45">
        <f t="shared" si="12"/>
        <v>9.3858574117825416E-2</v>
      </c>
      <c r="J36" s="45">
        <f t="shared" si="12"/>
        <v>0.13338562310456289</v>
      </c>
      <c r="K36" s="45">
        <f t="shared" si="12"/>
        <v>-0.18394276996199796</v>
      </c>
      <c r="L36" s="46">
        <f t="shared" si="12"/>
        <v>0.79537212881256036</v>
      </c>
      <c r="M36" s="14"/>
      <c r="O36" s="5"/>
    </row>
    <row r="37" spans="1:26" x14ac:dyDescent="0.15">
      <c r="A37" s="4"/>
      <c r="B37" s="5"/>
      <c r="C37" s="5"/>
      <c r="D37" s="5"/>
      <c r="E37" s="5"/>
      <c r="F37" s="5"/>
      <c r="L37" s="5"/>
      <c r="M37" s="5"/>
      <c r="N37" s="5"/>
      <c r="O37" s="5"/>
      <c r="P37" s="5"/>
    </row>
    <row r="41" spans="1:26" x14ac:dyDescent="0.15">
      <c r="K41" s="5"/>
      <c r="L41" s="5"/>
    </row>
    <row r="43" spans="1:26" x14ac:dyDescent="0.15">
      <c r="K43" s="5"/>
      <c r="L43" s="5"/>
    </row>
    <row r="47" spans="1:26" x14ac:dyDescent="0.15">
      <c r="M47" s="17"/>
    </row>
    <row r="49" spans="7:13" x14ac:dyDescent="0.15">
      <c r="G49" s="5"/>
      <c r="H49" s="5"/>
      <c r="I49" s="5"/>
      <c r="J49" s="5"/>
      <c r="K49" s="5"/>
      <c r="L49" s="5"/>
      <c r="M49" s="5"/>
    </row>
  </sheetData>
  <mergeCells count="1">
    <mergeCell ref="K1:Q1"/>
  </mergeCells>
  <phoneticPr fontId="11" type="noConversion"/>
  <conditionalFormatting sqref="T1:AA1">
    <cfRule type="duplicateValues" dxfId="3" priority="5"/>
  </conditionalFormatting>
  <conditionalFormatting sqref="U1:AA1">
    <cfRule type="cellIs" dxfId="2" priority="4" operator="lessThan">
      <formula>3.5</formula>
    </cfRule>
    <cfRule type="cellIs" dxfId="1" priority="6" operator="greaterThan">
      <formula>5</formula>
    </cfRule>
    <cfRule type="cellIs" dxfId="0" priority="7" operator="greaterThan">
      <formula>3.5</formula>
    </cfRule>
  </conditionalFormatting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2"/>
  <sheetViews>
    <sheetView workbookViewId="0">
      <selection activeCell="F19" sqref="F19"/>
    </sheetView>
  </sheetViews>
  <sheetFormatPr defaultRowHeight="14.25" x14ac:dyDescent="0.15"/>
  <cols>
    <col min="1" max="1" width="29.375" bestFit="1" customWidth="1"/>
    <col min="2" max="2" width="17.25" bestFit="1" customWidth="1"/>
    <col min="3" max="6" width="11.625" bestFit="1" customWidth="1"/>
    <col min="9" max="9" width="29.375" bestFit="1" customWidth="1"/>
  </cols>
  <sheetData>
    <row r="1" spans="1:8" x14ac:dyDescent="0.15">
      <c r="A1" s="97" t="s">
        <v>136</v>
      </c>
      <c r="B1" s="97"/>
      <c r="C1" s="97"/>
      <c r="D1" s="97"/>
      <c r="E1" s="97"/>
      <c r="F1" s="97"/>
      <c r="G1" s="97"/>
      <c r="H1" s="97"/>
    </row>
    <row r="2" spans="1:8" x14ac:dyDescent="0.15">
      <c r="A2" s="98" t="s">
        <v>137</v>
      </c>
      <c r="B2" s="99"/>
      <c r="C2" s="99"/>
      <c r="D2" s="99"/>
      <c r="E2" s="99"/>
      <c r="F2" s="99"/>
      <c r="G2" s="99"/>
      <c r="H2" s="100"/>
    </row>
    <row r="3" spans="1:8" x14ac:dyDescent="0.15">
      <c r="A3" s="49" t="s">
        <v>138</v>
      </c>
      <c r="B3" s="50" t="str">
        <f>资产负债表!C1</f>
        <v>2020-06-30</v>
      </c>
      <c r="C3" s="50" t="str">
        <f>资产负债表!D1</f>
        <v>2020-03-31</v>
      </c>
      <c r="D3" s="50" t="str">
        <f>资产负债表!E1</f>
        <v>2019-12-31</v>
      </c>
      <c r="E3" s="50" t="str">
        <f>资产负债表!F1</f>
        <v>2019-09-30</v>
      </c>
      <c r="F3" s="51" t="s">
        <v>139</v>
      </c>
      <c r="G3" s="51" t="s">
        <v>140</v>
      </c>
      <c r="H3" s="51" t="s">
        <v>141</v>
      </c>
    </row>
    <row r="4" spans="1:8" x14ac:dyDescent="0.15">
      <c r="A4" s="52">
        <f>LOOKUP(0,0/(资产负债表!$C$2:$C$53=B4),资产负债表!$B$2:$B$53)</f>
        <v>27596880000</v>
      </c>
      <c r="B4" s="54">
        <f t="shared" ref="B4:B13" si="0">LARGE(bsa_content_1,ROW(A1))</f>
        <v>29660990000</v>
      </c>
      <c r="C4" s="54">
        <f t="shared" ref="C4:E13" si="1">LARGE(bsa_content_1,1)</f>
        <v>29660990000</v>
      </c>
      <c r="D4" s="54">
        <f t="shared" si="1"/>
        <v>29660990000</v>
      </c>
      <c r="E4" s="54">
        <f t="shared" si="1"/>
        <v>29660990000</v>
      </c>
      <c r="F4" s="53"/>
      <c r="G4" s="53">
        <f>IFERROR((B4-C4)/C4,0)</f>
        <v>0</v>
      </c>
      <c r="H4" s="53">
        <f>(B4-C4)/10000</f>
        <v>0</v>
      </c>
    </row>
    <row r="5" spans="1:8" x14ac:dyDescent="0.15">
      <c r="A5" s="52" t="str">
        <f>LOOKUP(0,0/(资产负债表!$C$2:$C$53=B5),资产负债表!$B$2:$B$53)</f>
        <v>--</v>
      </c>
      <c r="B5" s="54">
        <f t="shared" si="0"/>
        <v>22529040000</v>
      </c>
      <c r="C5" s="54">
        <f t="shared" si="1"/>
        <v>29660990000</v>
      </c>
      <c r="D5" s="54">
        <f t="shared" si="1"/>
        <v>29660990000</v>
      </c>
      <c r="E5" s="54">
        <f t="shared" si="1"/>
        <v>29660990000</v>
      </c>
      <c r="F5" s="53"/>
      <c r="G5" s="53">
        <f t="shared" ref="G5:G13" si="2">IFERROR((B5-C5)/C5,0)</f>
        <v>-0.24044881846492649</v>
      </c>
      <c r="H5" s="54">
        <f t="shared" ref="H5:H13" si="3">(B5-C5)/10000</f>
        <v>-713195</v>
      </c>
    </row>
    <row r="6" spans="1:8" x14ac:dyDescent="0.15">
      <c r="A6" s="52">
        <f>LOOKUP(0,0/(资产负债表!$C$2:$C$53=B6),资产负债表!$B$2:$B$53)</f>
        <v>12224380000</v>
      </c>
      <c r="B6" s="54">
        <f t="shared" si="0"/>
        <v>19004240000</v>
      </c>
      <c r="C6" s="54">
        <f t="shared" si="1"/>
        <v>29660990000</v>
      </c>
      <c r="D6" s="54">
        <f t="shared" si="1"/>
        <v>29660990000</v>
      </c>
      <c r="E6" s="54">
        <f t="shared" si="1"/>
        <v>29660990000</v>
      </c>
      <c r="F6" s="53"/>
      <c r="G6" s="53">
        <f t="shared" si="2"/>
        <v>-0.35928504072183698</v>
      </c>
      <c r="H6" s="54">
        <f t="shared" si="3"/>
        <v>-1065675</v>
      </c>
    </row>
    <row r="7" spans="1:8" x14ac:dyDescent="0.15">
      <c r="A7" s="52">
        <f>LOOKUP(0,0/(资产负债表!$C$2:$C$53=B7),资产负债表!$B$2:$B$53)</f>
        <v>15657150000</v>
      </c>
      <c r="B7" s="54">
        <f t="shared" si="0"/>
        <v>17957190000</v>
      </c>
      <c r="C7" s="54">
        <f t="shared" si="1"/>
        <v>29660990000</v>
      </c>
      <c r="D7" s="54">
        <f t="shared" si="1"/>
        <v>29660990000</v>
      </c>
      <c r="E7" s="54">
        <f t="shared" si="1"/>
        <v>29660990000</v>
      </c>
      <c r="F7" s="53"/>
      <c r="G7" s="53">
        <f t="shared" si="2"/>
        <v>-0.39458561565207367</v>
      </c>
      <c r="H7" s="54">
        <f t="shared" si="3"/>
        <v>-1170380</v>
      </c>
    </row>
    <row r="8" spans="1:8" x14ac:dyDescent="0.15">
      <c r="A8" s="52">
        <f>LOOKUP(0,0/(资产负债表!$C$2:$C$53=B8),资产负债表!$B$2:$B$53)</f>
        <v>14897280000</v>
      </c>
      <c r="B8" s="54">
        <f t="shared" si="0"/>
        <v>14105140000</v>
      </c>
      <c r="C8" s="54">
        <f t="shared" si="1"/>
        <v>29660990000</v>
      </c>
      <c r="D8" s="54">
        <f t="shared" si="1"/>
        <v>29660990000</v>
      </c>
      <c r="E8" s="54">
        <f t="shared" si="1"/>
        <v>29660990000</v>
      </c>
      <c r="F8" s="53"/>
      <c r="G8" s="53">
        <f t="shared" si="2"/>
        <v>-0.5244548479332618</v>
      </c>
      <c r="H8" s="54">
        <f t="shared" si="3"/>
        <v>-1555585</v>
      </c>
    </row>
    <row r="9" spans="1:8" x14ac:dyDescent="0.15">
      <c r="A9" s="52" t="str">
        <f>LOOKUP(0,0/(资产负债表!$C$2:$C$53=B9),资产负债表!$B$2:$B$53)</f>
        <v>--</v>
      </c>
      <c r="B9" s="54">
        <f t="shared" si="0"/>
        <v>12264040000</v>
      </c>
      <c r="C9" s="54">
        <f t="shared" si="1"/>
        <v>29660990000</v>
      </c>
      <c r="D9" s="54">
        <f t="shared" si="1"/>
        <v>29660990000</v>
      </c>
      <c r="E9" s="54">
        <f t="shared" si="1"/>
        <v>29660990000</v>
      </c>
      <c r="F9" s="53"/>
      <c r="G9" s="53">
        <f t="shared" si="2"/>
        <v>-0.58652627575815908</v>
      </c>
      <c r="H9" s="54">
        <f t="shared" si="3"/>
        <v>-1739695</v>
      </c>
    </row>
    <row r="10" spans="1:8" x14ac:dyDescent="0.15">
      <c r="A10" s="52" t="str">
        <f>LOOKUP(0,0/(资产负债表!$C$2:$C$53=B10),资产负债表!$B$2:$B$53)</f>
        <v>--</v>
      </c>
      <c r="B10" s="54">
        <f t="shared" si="0"/>
        <v>10265000000</v>
      </c>
      <c r="C10" s="54">
        <f t="shared" si="1"/>
        <v>29660990000</v>
      </c>
      <c r="D10" s="54">
        <f t="shared" si="1"/>
        <v>29660990000</v>
      </c>
      <c r="E10" s="54">
        <f t="shared" si="1"/>
        <v>29660990000</v>
      </c>
      <c r="F10" s="53"/>
      <c r="G10" s="53">
        <f t="shared" si="2"/>
        <v>-0.65392254270676742</v>
      </c>
      <c r="H10" s="54">
        <f t="shared" si="3"/>
        <v>-1939599</v>
      </c>
    </row>
    <row r="11" spans="1:8" x14ac:dyDescent="0.15">
      <c r="A11" s="52" t="str">
        <f>LOOKUP(0,0/(资产负债表!$C$2:$C$53=B11),资产负债表!$B$2:$B$53)</f>
        <v>--</v>
      </c>
      <c r="B11" s="54">
        <f t="shared" si="0"/>
        <v>10207210000</v>
      </c>
      <c r="C11" s="54">
        <f t="shared" si="1"/>
        <v>29660990000</v>
      </c>
      <c r="D11" s="54">
        <f t="shared" si="1"/>
        <v>29660990000</v>
      </c>
      <c r="E11" s="54">
        <f t="shared" si="1"/>
        <v>29660990000</v>
      </c>
      <c r="F11" s="53"/>
      <c r="G11" s="53">
        <f t="shared" si="2"/>
        <v>-0.6558708930484114</v>
      </c>
      <c r="H11" s="54">
        <f t="shared" si="3"/>
        <v>-1945378</v>
      </c>
    </row>
    <row r="12" spans="1:8" x14ac:dyDescent="0.15">
      <c r="A12" s="52">
        <f>LOOKUP(0,0/(资产负债表!$C$2:$C$53=B12),资产负债表!$B$2:$B$53)</f>
        <v>8019740000</v>
      </c>
      <c r="B12" s="54">
        <f t="shared" si="0"/>
        <v>5812830000</v>
      </c>
      <c r="C12" s="54">
        <f t="shared" si="1"/>
        <v>29660990000</v>
      </c>
      <c r="D12" s="54">
        <f t="shared" si="1"/>
        <v>29660990000</v>
      </c>
      <c r="E12" s="54">
        <f t="shared" si="1"/>
        <v>29660990000</v>
      </c>
      <c r="F12" s="53"/>
      <c r="G12" s="53">
        <f t="shared" si="2"/>
        <v>-0.80402441051360729</v>
      </c>
      <c r="H12" s="54">
        <f t="shared" si="3"/>
        <v>-2384816</v>
      </c>
    </row>
    <row r="13" spans="1:8" x14ac:dyDescent="0.15">
      <c r="A13" s="52">
        <f>LOOKUP(0,0/(资产负债表!$C$2:$C$53=B13),资产负债表!$B$2:$B$53)</f>
        <v>3275600000</v>
      </c>
      <c r="B13" s="54">
        <f t="shared" si="0"/>
        <v>3317010000</v>
      </c>
      <c r="C13" s="54">
        <f t="shared" si="1"/>
        <v>29660990000</v>
      </c>
      <c r="D13" s="54">
        <f t="shared" si="1"/>
        <v>29660990000</v>
      </c>
      <c r="E13" s="54">
        <f t="shared" si="1"/>
        <v>29660990000</v>
      </c>
      <c r="F13" s="53"/>
      <c r="G13" s="53">
        <f t="shared" si="2"/>
        <v>-0.88816927553665603</v>
      </c>
      <c r="H13" s="54">
        <f t="shared" si="3"/>
        <v>-2634398</v>
      </c>
    </row>
    <row r="22" spans="1:9" x14ac:dyDescent="0.15">
      <c r="A22" s="27"/>
      <c r="B22" s="27"/>
      <c r="C22" s="27"/>
      <c r="I22" s="27"/>
    </row>
    <row r="23" spans="1:9" x14ac:dyDescent="0.15">
      <c r="A23" s="27"/>
      <c r="C23" s="27"/>
      <c r="I23" s="27"/>
    </row>
    <row r="24" spans="1:9" x14ac:dyDescent="0.15">
      <c r="A24" s="27"/>
      <c r="B24" s="27"/>
      <c r="C24" s="27"/>
      <c r="I24" s="27"/>
    </row>
    <row r="25" spans="1:9" x14ac:dyDescent="0.15">
      <c r="A25" s="27"/>
      <c r="B25" s="27"/>
      <c r="C25" s="27"/>
      <c r="I25" s="27"/>
    </row>
    <row r="26" spans="1:9" x14ac:dyDescent="0.15">
      <c r="A26" s="27"/>
      <c r="B26" s="27"/>
      <c r="C26" s="27"/>
      <c r="I26" s="27"/>
    </row>
    <row r="27" spans="1:9" x14ac:dyDescent="0.15">
      <c r="A27" s="27"/>
      <c r="C27" s="27"/>
      <c r="I27" s="27"/>
    </row>
    <row r="31" spans="1:9" x14ac:dyDescent="0.15">
      <c r="A31" s="27"/>
    </row>
    <row r="32" spans="1:9" x14ac:dyDescent="0.15">
      <c r="A32" s="27"/>
    </row>
  </sheetData>
  <mergeCells count="2">
    <mergeCell ref="A1:H1"/>
    <mergeCell ref="A2:H2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2"/>
  <sheetViews>
    <sheetView zoomScaleNormal="100" workbookViewId="0">
      <selection sqref="A1:Q11"/>
    </sheetView>
  </sheetViews>
  <sheetFormatPr defaultRowHeight="14.25" x14ac:dyDescent="0.15"/>
  <cols>
    <col min="11" max="11" width="24.375" customWidth="1"/>
  </cols>
  <sheetData>
    <row r="1" spans="1:17" x14ac:dyDescent="0.15">
      <c r="A1" s="27" t="s">
        <v>142</v>
      </c>
      <c r="B1" s="27" t="s">
        <v>143</v>
      </c>
      <c r="C1" s="27" t="s">
        <v>144</v>
      </c>
      <c r="F1" t="b">
        <f>$C$1:$C$7=$A$11</f>
        <v>0</v>
      </c>
      <c r="G1">
        <f>IF($F$1:$F$6,ROW(),2^10)</f>
        <v>1024</v>
      </c>
      <c r="H1">
        <f>ROW($C$1:$C$6)</f>
        <v>1</v>
      </c>
      <c r="I1" s="27">
        <f>SMALL($G$1:$G$6,ROW(A1))</f>
        <v>2</v>
      </c>
      <c r="J1" t="str">
        <f>INDEX(A:A,I1)&amp;""</f>
        <v>吕布</v>
      </c>
      <c r="K1" t="str">
        <f>INDEX(A:A,LARGE(IF($C$1:$C$6=$A$10,ROW(),-1000),ROW(A1)))</f>
        <v>姓名</v>
      </c>
      <c r="L1" t="b">
        <f>$C$1:$C$6=$A$11</f>
        <v>0</v>
      </c>
      <c r="M1">
        <f>IF(L1:L6,ROW(),-1000)</f>
        <v>-1000</v>
      </c>
      <c r="N1">
        <f>ROW()</f>
        <v>1</v>
      </c>
      <c r="O1">
        <f>LARGE($M$1:M6,ROW($A1))</f>
        <v>6</v>
      </c>
      <c r="P1" t="str">
        <f>INDEX(A:A,SMALL(IF($C$1:$C$6=$A$11,ROW($C$1:$C$6),2^10),ROW(A1)))&amp;""</f>
        <v/>
      </c>
      <c r="Q1">
        <f>SMALL(IF($C$1:$C$6=$A$11,0,2^10),1)</f>
        <v>1024</v>
      </c>
    </row>
    <row r="2" spans="1:17" x14ac:dyDescent="0.15">
      <c r="A2" s="27" t="s">
        <v>145</v>
      </c>
      <c r="B2" t="s">
        <v>146</v>
      </c>
      <c r="C2" s="27" t="s">
        <v>147</v>
      </c>
      <c r="F2" t="b">
        <f t="shared" ref="F2:F6" si="0">$C$1:$C$7=$A$11</f>
        <v>1</v>
      </c>
      <c r="G2">
        <f t="shared" ref="G2:G6" si="1">IF($F$1:$F$6,ROW(),2^10)</f>
        <v>2</v>
      </c>
      <c r="H2">
        <f t="shared" ref="H2:H6" si="2">ROW($C$1:$C$6)</f>
        <v>1</v>
      </c>
      <c r="I2" s="27">
        <f t="shared" ref="I2:I6" si="3">SMALL($G$1:$G$6,ROW(A2))</f>
        <v>4</v>
      </c>
      <c r="J2" t="str">
        <f t="shared" ref="J2:J6" si="4">INDEX(A:A,I2)&amp;""</f>
        <v>大乔</v>
      </c>
      <c r="K2" t="str">
        <f>IFERROR(INDEX(A:A,LARGE(IF($C$1:$C$6=$A$11,ROW(),-1000),ROW(A2))),"")</f>
        <v/>
      </c>
      <c r="L2" t="b">
        <f t="shared" ref="L2:L6" si="5">$C$1:$C$6=$A$11</f>
        <v>1</v>
      </c>
      <c r="M2">
        <f t="shared" ref="M2:M6" si="6">IF(L2:L7,ROW(),-1000)</f>
        <v>2</v>
      </c>
      <c r="N2">
        <f>ROW()</f>
        <v>2</v>
      </c>
      <c r="O2">
        <f t="shared" ref="O2:O6" si="7">LARGE(M2:M7,ROW($A2))</f>
        <v>4</v>
      </c>
      <c r="P2" t="str">
        <f t="array" ref="P2">INDEX(A:A,SMALL(IF($C$1:$C$6=$A$11,ROW($C$1:$C$6),2^10),ROW(A2)))&amp;""</f>
        <v>大乔</v>
      </c>
      <c r="Q2">
        <f t="array" ref="Q2">SMALL(IF($C$1:$C$6=$A$11,0,2^10),2)</f>
        <v>0</v>
      </c>
    </row>
    <row r="3" spans="1:17" x14ac:dyDescent="0.15">
      <c r="A3" s="27" t="s">
        <v>148</v>
      </c>
      <c r="B3" s="27" t="s">
        <v>149</v>
      </c>
      <c r="C3" s="27" t="s">
        <v>150</v>
      </c>
      <c r="F3" t="b">
        <f t="shared" si="0"/>
        <v>0</v>
      </c>
      <c r="G3">
        <f t="shared" si="1"/>
        <v>1024</v>
      </c>
      <c r="H3">
        <f t="shared" si="2"/>
        <v>1</v>
      </c>
      <c r="I3" s="27">
        <f t="shared" si="3"/>
        <v>6</v>
      </c>
      <c r="J3" t="str">
        <f t="shared" si="4"/>
        <v>小乔</v>
      </c>
      <c r="K3" t="str">
        <f t="shared" ref="K3:K6" si="8">IFERROR(INDEX(A:A,LARGE(IF($C$1:$C$6=$A$11,ROW(),-1000),ROW(A3))),"")</f>
        <v/>
      </c>
      <c r="L3" t="b">
        <f t="shared" si="5"/>
        <v>0</v>
      </c>
      <c r="M3">
        <f t="shared" si="6"/>
        <v>-1000</v>
      </c>
      <c r="N3">
        <f>ROW()</f>
        <v>3</v>
      </c>
      <c r="O3">
        <f t="shared" si="7"/>
        <v>-1000</v>
      </c>
      <c r="P3" t="str">
        <f t="array" ref="P3">INDEX(A:A,SMALL(IF($C$1:$C$6=$A$11,ROW($C$1:$C$6),2^10),ROW(A3)))&amp;""</f>
        <v>小乔</v>
      </c>
      <c r="Q3">
        <f t="shared" ref="Q3:Q6" si="9">SMALL(IF($C$1:$C$6=$A$11,0,2^10),1)</f>
        <v>1024</v>
      </c>
    </row>
    <row r="4" spans="1:17" x14ac:dyDescent="0.15">
      <c r="A4" s="27" t="s">
        <v>151</v>
      </c>
      <c r="B4" s="27" t="s">
        <v>149</v>
      </c>
      <c r="C4" s="27" t="s">
        <v>147</v>
      </c>
      <c r="F4" t="b">
        <f t="shared" si="0"/>
        <v>1</v>
      </c>
      <c r="G4">
        <f t="shared" si="1"/>
        <v>4</v>
      </c>
      <c r="H4">
        <f t="shared" si="2"/>
        <v>1</v>
      </c>
      <c r="I4" s="27">
        <f t="shared" si="3"/>
        <v>1024</v>
      </c>
      <c r="J4" t="str">
        <f t="shared" si="4"/>
        <v/>
      </c>
      <c r="K4" t="str">
        <f t="shared" si="8"/>
        <v/>
      </c>
      <c r="L4" t="b">
        <f t="shared" si="5"/>
        <v>1</v>
      </c>
      <c r="M4">
        <f t="shared" si="6"/>
        <v>4</v>
      </c>
      <c r="N4">
        <f>ROW()</f>
        <v>4</v>
      </c>
      <c r="O4" t="e">
        <f t="shared" si="7"/>
        <v>#NUM!</v>
      </c>
      <c r="P4" t="str">
        <f t="array" ref="P4">INDEX(A:A,SMALL(IF($C$1:$C$6=$A$11,ROW($C$1:$C$6),2^10),ROW(A4)))&amp;""</f>
        <v/>
      </c>
      <c r="Q4">
        <f t="shared" si="9"/>
        <v>0</v>
      </c>
    </row>
    <row r="5" spans="1:17" x14ac:dyDescent="0.15">
      <c r="A5" s="27" t="s">
        <v>152</v>
      </c>
      <c r="B5" s="27"/>
      <c r="C5" s="27" t="s">
        <v>153</v>
      </c>
      <c r="F5" t="b">
        <f t="shared" si="0"/>
        <v>0</v>
      </c>
      <c r="G5">
        <f t="shared" si="1"/>
        <v>1024</v>
      </c>
      <c r="H5">
        <f t="shared" si="2"/>
        <v>1</v>
      </c>
      <c r="I5" s="27">
        <f t="shared" si="3"/>
        <v>1024</v>
      </c>
      <c r="J5" t="str">
        <f t="shared" si="4"/>
        <v/>
      </c>
      <c r="K5" t="str">
        <f t="shared" si="8"/>
        <v/>
      </c>
      <c r="L5" t="b">
        <f t="shared" si="5"/>
        <v>0</v>
      </c>
      <c r="M5">
        <f t="shared" si="6"/>
        <v>-1000</v>
      </c>
      <c r="N5">
        <f>ROW()</f>
        <v>5</v>
      </c>
      <c r="O5" t="e">
        <f t="shared" si="7"/>
        <v>#NUM!</v>
      </c>
      <c r="P5" t="str">
        <f t="array" ref="P5">INDEX(A:A,SMALL(IF($C$1:$C$6=$A$11,ROW($C$1:$C$6),2^10),ROW(A5)))&amp;""</f>
        <v/>
      </c>
      <c r="Q5">
        <f t="shared" si="9"/>
        <v>1024</v>
      </c>
    </row>
    <row r="6" spans="1:17" x14ac:dyDescent="0.15">
      <c r="A6" s="27" t="s">
        <v>148</v>
      </c>
      <c r="C6" s="27" t="s">
        <v>147</v>
      </c>
      <c r="F6" t="b">
        <f t="shared" si="0"/>
        <v>1</v>
      </c>
      <c r="G6">
        <f t="shared" si="1"/>
        <v>6</v>
      </c>
      <c r="H6">
        <f t="shared" si="2"/>
        <v>1</v>
      </c>
      <c r="I6" s="27">
        <f t="shared" si="3"/>
        <v>1024</v>
      </c>
      <c r="J6" t="str">
        <f t="shared" si="4"/>
        <v/>
      </c>
      <c r="K6" t="str">
        <f t="shared" si="8"/>
        <v/>
      </c>
      <c r="L6" t="b">
        <f t="shared" si="5"/>
        <v>1</v>
      </c>
      <c r="M6">
        <f t="shared" si="6"/>
        <v>6</v>
      </c>
      <c r="N6">
        <f>ROW()</f>
        <v>6</v>
      </c>
      <c r="O6" t="e">
        <f t="shared" si="7"/>
        <v>#NUM!</v>
      </c>
      <c r="P6" t="str">
        <f t="array" ref="P6">INDEX(A:A,SMALL(IF($C$1:$C$6=$A$11,ROW($C$1:$C$6),2^10),ROW(A6)))&amp;""</f>
        <v/>
      </c>
      <c r="Q6">
        <f t="shared" si="9"/>
        <v>0</v>
      </c>
    </row>
    <row r="10" spans="1:17" x14ac:dyDescent="0.15">
      <c r="A10" s="27" t="s">
        <v>144</v>
      </c>
    </row>
    <row r="11" spans="1:17" x14ac:dyDescent="0.15">
      <c r="A11" s="27" t="s">
        <v>147</v>
      </c>
    </row>
    <row r="12" spans="1:17" x14ac:dyDescent="0.15">
      <c r="A12" t="str">
        <f>IFERROR(INDEX(A:A,LARGE(IF($C$1:$C$6=$A$10,ROW($C$1:$C$6),-1000),ROW(A1))),"")</f>
        <v/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V110"/>
  <sheetViews>
    <sheetView topLeftCell="A76" workbookViewId="0">
      <selection activeCell="A109" sqref="A109"/>
    </sheetView>
  </sheetViews>
  <sheetFormatPr defaultColWidth="9.125" defaultRowHeight="14.25" x14ac:dyDescent="0.15"/>
  <cols>
    <col min="1" max="1" width="32.875" bestFit="1" customWidth="1"/>
    <col min="2" max="3" width="11.875" bestFit="1" customWidth="1"/>
    <col min="4" max="34" width="11.875" bestFit="1" customWidth="1" collapsed="1"/>
    <col min="35" max="35" width="11.875" bestFit="1" customWidth="1"/>
    <col min="36" max="36" width="11.875" bestFit="1" customWidth="1" collapsed="1"/>
    <col min="37" max="37" width="11.875" bestFit="1" customWidth="1"/>
    <col min="38" max="38" width="11.875" bestFit="1" customWidth="1" collapsed="1"/>
    <col min="39" max="39" width="11.875" bestFit="1" customWidth="1"/>
    <col min="40" max="54" width="11.875" bestFit="1" customWidth="1" collapsed="1"/>
    <col min="55" max="55" width="10.875" bestFit="1" customWidth="1" collapsed="1"/>
    <col min="56" max="57" width="10.875" bestFit="1" customWidth="1"/>
    <col min="58" max="58" width="0.875" bestFit="1" customWidth="1"/>
    <col min="59" max="74" width="12.375" bestFit="1" customWidth="1" collapsed="1"/>
    <col min="75" max="75" width="13.375" bestFit="1" customWidth="1"/>
  </cols>
  <sheetData>
    <row r="1" spans="1:58" x14ac:dyDescent="0.15">
      <c r="A1" t="s">
        <v>160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161</v>
      </c>
    </row>
    <row r="2" spans="1:58" x14ac:dyDescent="0.15">
      <c r="A2" t="s">
        <v>162</v>
      </c>
      <c r="B2" s="86">
        <v>12224380000</v>
      </c>
      <c r="C2" s="86">
        <v>19004240000</v>
      </c>
      <c r="D2" s="86">
        <v>14716440000</v>
      </c>
      <c r="E2" s="86">
        <v>13526740000</v>
      </c>
      <c r="F2" s="86">
        <v>13760560000</v>
      </c>
      <c r="G2" s="86">
        <v>18431990000</v>
      </c>
      <c r="H2" s="86">
        <v>15362690000</v>
      </c>
      <c r="I2" s="86">
        <v>11985040000</v>
      </c>
      <c r="J2" s="86">
        <v>11111320000</v>
      </c>
      <c r="K2" s="86">
        <v>10871190000</v>
      </c>
      <c r="L2" s="86">
        <v>6163950000</v>
      </c>
      <c r="M2" s="86">
        <v>4103650000</v>
      </c>
      <c r="N2" s="86">
        <v>3485010000</v>
      </c>
      <c r="O2" s="86">
        <v>3740110000</v>
      </c>
      <c r="P2" s="86">
        <v>5846530000</v>
      </c>
      <c r="Q2" s="86">
        <v>7442060000</v>
      </c>
      <c r="R2" s="86">
        <v>3955500000</v>
      </c>
      <c r="S2" s="86">
        <v>5318730000</v>
      </c>
      <c r="T2" s="86">
        <v>6036570000</v>
      </c>
      <c r="U2" s="86">
        <v>6840880000</v>
      </c>
      <c r="V2" s="86">
        <v>2640330000</v>
      </c>
      <c r="W2" s="86">
        <v>2451730000</v>
      </c>
      <c r="X2" s="86">
        <v>3862070000</v>
      </c>
      <c r="Y2" s="86">
        <v>6049270000</v>
      </c>
      <c r="Z2" s="86">
        <v>6884180000</v>
      </c>
      <c r="AA2" s="86">
        <v>6157230000</v>
      </c>
      <c r="AB2" s="86">
        <v>6521330000</v>
      </c>
      <c r="AC2" s="86">
        <v>6380290000</v>
      </c>
      <c r="AD2" s="86">
        <v>7339830000</v>
      </c>
      <c r="AE2" s="86">
        <v>7267340000</v>
      </c>
      <c r="AF2" s="86">
        <v>6317560000</v>
      </c>
      <c r="AG2" s="86">
        <v>9631110000</v>
      </c>
      <c r="AH2" s="86">
        <v>9213810000</v>
      </c>
      <c r="AI2" s="86">
        <v>10669590000</v>
      </c>
      <c r="AJ2" s="86">
        <v>6893770000</v>
      </c>
      <c r="AK2" s="86">
        <v>10246990000</v>
      </c>
      <c r="AL2" s="86">
        <v>10656890000</v>
      </c>
      <c r="AM2" s="86">
        <v>11265730000</v>
      </c>
      <c r="AN2" s="86">
        <v>9888600000</v>
      </c>
      <c r="AO2" s="86">
        <v>5970400000</v>
      </c>
      <c r="AP2" s="86">
        <v>4905740000</v>
      </c>
      <c r="AQ2" s="86">
        <v>4979030000</v>
      </c>
      <c r="AR2" s="86">
        <v>3145950000</v>
      </c>
      <c r="AS2" s="86">
        <v>3076930000</v>
      </c>
      <c r="AT2" s="86">
        <v>2272000000</v>
      </c>
      <c r="AU2" s="86">
        <v>2466050000</v>
      </c>
      <c r="AV2" s="86">
        <v>2501190000</v>
      </c>
      <c r="AW2" s="86">
        <v>2937560000</v>
      </c>
      <c r="AX2" s="86">
        <v>2959650000</v>
      </c>
      <c r="AY2" s="86">
        <v>3110870000</v>
      </c>
      <c r="AZ2" s="86">
        <v>2613830000</v>
      </c>
      <c r="BA2" s="86">
        <v>2605450000</v>
      </c>
      <c r="BB2" s="86">
        <v>2097870000</v>
      </c>
      <c r="BC2" s="86">
        <v>1558030000</v>
      </c>
      <c r="BD2" s="86">
        <v>1029620000</v>
      </c>
      <c r="BE2" s="86">
        <v>1199890000</v>
      </c>
      <c r="BF2" t="s">
        <v>161</v>
      </c>
    </row>
    <row r="3" spans="1:58" x14ac:dyDescent="0.15">
      <c r="A3" t="s">
        <v>163</v>
      </c>
      <c r="B3" t="s">
        <v>164</v>
      </c>
      <c r="C3" t="s">
        <v>164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164</v>
      </c>
      <c r="P3" t="s">
        <v>164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164</v>
      </c>
      <c r="AA3" t="s">
        <v>164</v>
      </c>
      <c r="AB3" t="s">
        <v>164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>
        <v>0</v>
      </c>
      <c r="AR3" t="s">
        <v>164</v>
      </c>
      <c r="AS3">
        <v>0</v>
      </c>
      <c r="AT3">
        <v>0</v>
      </c>
      <c r="AU3">
        <v>0</v>
      </c>
      <c r="AV3" t="s">
        <v>164</v>
      </c>
      <c r="AW3" t="s">
        <v>164</v>
      </c>
      <c r="AX3" t="s">
        <v>164</v>
      </c>
      <c r="AY3">
        <v>0</v>
      </c>
      <c r="AZ3" t="s">
        <v>164</v>
      </c>
      <c r="BA3">
        <v>0</v>
      </c>
      <c r="BB3" t="s">
        <v>164</v>
      </c>
      <c r="BC3">
        <v>0</v>
      </c>
      <c r="BD3">
        <v>0</v>
      </c>
      <c r="BE3">
        <v>0</v>
      </c>
      <c r="BF3" t="s">
        <v>161</v>
      </c>
    </row>
    <row r="4" spans="1:58" x14ac:dyDescent="0.15">
      <c r="A4" t="s">
        <v>165</v>
      </c>
      <c r="B4" s="87">
        <v>7710000</v>
      </c>
      <c r="C4" t="s">
        <v>164</v>
      </c>
      <c r="D4" t="s">
        <v>164</v>
      </c>
      <c r="E4" t="s">
        <v>164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  <c r="K4" t="s">
        <v>164</v>
      </c>
      <c r="L4" t="s">
        <v>164</v>
      </c>
      <c r="M4" t="s">
        <v>164</v>
      </c>
      <c r="N4" t="s">
        <v>164</v>
      </c>
      <c r="O4" t="s">
        <v>164</v>
      </c>
      <c r="P4" t="s">
        <v>164</v>
      </c>
      <c r="Q4" t="s">
        <v>164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164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>
        <v>0</v>
      </c>
      <c r="AR4" t="s">
        <v>164</v>
      </c>
      <c r="AS4">
        <v>0</v>
      </c>
      <c r="AT4">
        <v>0</v>
      </c>
      <c r="AU4">
        <v>0</v>
      </c>
      <c r="AV4" t="s">
        <v>164</v>
      </c>
      <c r="AW4" t="s">
        <v>164</v>
      </c>
      <c r="AX4" t="s">
        <v>164</v>
      </c>
      <c r="AY4">
        <v>0</v>
      </c>
      <c r="AZ4" t="s">
        <v>164</v>
      </c>
      <c r="BA4">
        <v>0</v>
      </c>
      <c r="BB4" t="s">
        <v>164</v>
      </c>
      <c r="BC4">
        <v>0</v>
      </c>
      <c r="BD4">
        <v>0</v>
      </c>
      <c r="BE4">
        <v>0</v>
      </c>
      <c r="BF4" t="s">
        <v>161</v>
      </c>
    </row>
    <row r="5" spans="1:58" x14ac:dyDescent="0.15">
      <c r="A5" t="s">
        <v>166</v>
      </c>
      <c r="B5" s="86">
        <v>15657150000</v>
      </c>
      <c r="C5" s="86">
        <v>17957190000</v>
      </c>
      <c r="D5" s="86">
        <v>10537800000</v>
      </c>
      <c r="E5" s="86">
        <v>8367400000</v>
      </c>
      <c r="F5" s="86">
        <v>5507730000</v>
      </c>
      <c r="G5" s="86">
        <v>3054410000</v>
      </c>
      <c r="H5" s="86">
        <v>1467680000</v>
      </c>
      <c r="I5" s="86">
        <v>1556720000</v>
      </c>
      <c r="J5" s="86">
        <v>717620000</v>
      </c>
      <c r="K5" s="86">
        <v>1341810000</v>
      </c>
      <c r="L5" s="86">
        <v>565610000</v>
      </c>
      <c r="M5" s="87">
        <v>40070000</v>
      </c>
      <c r="N5" s="86">
        <v>2413580000</v>
      </c>
      <c r="O5" s="86">
        <v>2339830000</v>
      </c>
      <c r="P5" s="87">
        <v>30880000</v>
      </c>
      <c r="Q5" s="87">
        <v>30760000</v>
      </c>
      <c r="R5" s="87">
        <v>25920000</v>
      </c>
      <c r="S5" s="87">
        <v>23520000</v>
      </c>
      <c r="T5" s="87">
        <v>24880000</v>
      </c>
      <c r="U5" s="87">
        <v>31160000</v>
      </c>
      <c r="V5" s="87">
        <v>30420000</v>
      </c>
      <c r="W5" s="87">
        <v>46300000</v>
      </c>
      <c r="X5" s="87">
        <v>47800000</v>
      </c>
      <c r="Y5" s="87">
        <v>35780000</v>
      </c>
      <c r="Z5" s="86">
        <v>117090000</v>
      </c>
      <c r="AA5" s="86">
        <v>108740000</v>
      </c>
      <c r="AB5" s="86">
        <v>170050000</v>
      </c>
      <c r="AC5" s="86">
        <v>344120000</v>
      </c>
      <c r="AD5" s="87">
        <v>96630000</v>
      </c>
      <c r="AE5" s="87">
        <v>69470000</v>
      </c>
      <c r="AF5" s="87">
        <v>73300000</v>
      </c>
      <c r="AG5" s="87">
        <v>80890000</v>
      </c>
      <c r="AH5" s="87">
        <v>43220000</v>
      </c>
      <c r="AI5" s="87">
        <v>16670000</v>
      </c>
      <c r="AJ5" s="87">
        <v>80120000</v>
      </c>
      <c r="AK5" s="87">
        <v>20730000</v>
      </c>
      <c r="AL5" s="87">
        <v>23510000</v>
      </c>
      <c r="AM5" s="87">
        <v>30230000</v>
      </c>
      <c r="AN5" s="87">
        <v>43310000</v>
      </c>
      <c r="AO5" s="87">
        <v>53140000</v>
      </c>
      <c r="AP5" s="87">
        <v>40720000</v>
      </c>
      <c r="AQ5" s="87">
        <v>19580000</v>
      </c>
      <c r="AR5" s="87">
        <v>4010000</v>
      </c>
      <c r="AS5" s="87">
        <v>2580000</v>
      </c>
      <c r="AT5" s="87">
        <v>5570000</v>
      </c>
      <c r="AU5" s="87">
        <v>12030000</v>
      </c>
      <c r="AV5" s="87">
        <v>14440000</v>
      </c>
      <c r="AW5" s="87">
        <v>14440000</v>
      </c>
      <c r="AX5" s="87">
        <v>7910000</v>
      </c>
      <c r="AY5" s="86">
        <v>192230000</v>
      </c>
      <c r="AZ5" s="86">
        <v>425820000</v>
      </c>
      <c r="BA5" s="86">
        <v>419200000</v>
      </c>
      <c r="BB5" s="86">
        <v>537050000</v>
      </c>
      <c r="BC5" s="86">
        <v>217170000</v>
      </c>
      <c r="BD5" s="86">
        <v>190790000</v>
      </c>
      <c r="BE5" s="86">
        <v>251450000</v>
      </c>
      <c r="BF5" t="s">
        <v>161</v>
      </c>
    </row>
    <row r="6" spans="1:58" x14ac:dyDescent="0.15">
      <c r="A6" t="s">
        <v>167</v>
      </c>
      <c r="B6" s="86">
        <v>311520000</v>
      </c>
      <c r="C6" s="86">
        <v>102300000</v>
      </c>
      <c r="D6" s="86">
        <v>205430000</v>
      </c>
      <c r="E6" s="86">
        <v>323730000</v>
      </c>
      <c r="F6" s="86">
        <v>124200000</v>
      </c>
      <c r="G6" s="86">
        <v>155620000</v>
      </c>
      <c r="H6" s="87">
        <v>73680000</v>
      </c>
      <c r="I6" s="86">
        <v>559070000</v>
      </c>
      <c r="J6" s="87">
        <v>22560000</v>
      </c>
      <c r="K6" s="86">
        <v>143010000</v>
      </c>
      <c r="L6" s="86">
        <v>471280000</v>
      </c>
      <c r="M6" s="86">
        <v>1013180000</v>
      </c>
      <c r="N6" s="86">
        <v>262980000</v>
      </c>
      <c r="O6" s="86">
        <v>199570000</v>
      </c>
      <c r="P6" s="87">
        <v>23960000</v>
      </c>
      <c r="Q6" s="87">
        <v>50860000</v>
      </c>
      <c r="R6" s="86">
        <v>229610000</v>
      </c>
      <c r="S6" s="86">
        <v>562840000</v>
      </c>
      <c r="T6" s="86">
        <v>444400000</v>
      </c>
      <c r="U6" s="86">
        <v>334440000</v>
      </c>
      <c r="V6" s="87">
        <v>76990000</v>
      </c>
      <c r="W6" s="87">
        <v>77160000</v>
      </c>
      <c r="X6" s="87">
        <v>14150000</v>
      </c>
      <c r="Y6" s="87">
        <v>19910000</v>
      </c>
      <c r="Z6" t="s">
        <v>164</v>
      </c>
      <c r="AA6" t="s">
        <v>164</v>
      </c>
      <c r="AB6" t="s">
        <v>164</v>
      </c>
      <c r="AC6" t="s">
        <v>164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>
        <v>0</v>
      </c>
      <c r="AR6" t="s">
        <v>164</v>
      </c>
      <c r="AS6">
        <v>0</v>
      </c>
      <c r="AT6">
        <v>0</v>
      </c>
      <c r="AU6">
        <v>0</v>
      </c>
      <c r="AV6" t="s">
        <v>164</v>
      </c>
      <c r="AW6" t="s">
        <v>164</v>
      </c>
      <c r="AX6" t="s">
        <v>164</v>
      </c>
      <c r="AY6">
        <v>0</v>
      </c>
      <c r="AZ6" t="s">
        <v>164</v>
      </c>
      <c r="BA6">
        <v>0</v>
      </c>
      <c r="BB6" t="s">
        <v>164</v>
      </c>
      <c r="BC6">
        <v>0</v>
      </c>
      <c r="BD6">
        <v>0</v>
      </c>
      <c r="BE6">
        <v>0</v>
      </c>
      <c r="BF6" t="s">
        <v>161</v>
      </c>
    </row>
    <row r="7" spans="1:58" x14ac:dyDescent="0.15">
      <c r="A7" t="s">
        <v>168</v>
      </c>
      <c r="B7" t="s">
        <v>164</v>
      </c>
      <c r="C7" t="s">
        <v>164</v>
      </c>
      <c r="D7" t="s">
        <v>164</v>
      </c>
      <c r="E7" t="s">
        <v>164</v>
      </c>
      <c r="F7" s="86">
        <v>722180000</v>
      </c>
      <c r="G7" s="86">
        <v>483640000</v>
      </c>
      <c r="H7" s="86">
        <v>744580000</v>
      </c>
      <c r="I7" s="86">
        <v>668640000</v>
      </c>
      <c r="J7" s="86">
        <v>367170000</v>
      </c>
      <c r="K7" s="86">
        <v>372550000</v>
      </c>
      <c r="L7" s="86">
        <v>875150000</v>
      </c>
      <c r="M7" s="86">
        <v>873770000</v>
      </c>
      <c r="N7" s="86">
        <v>476720000</v>
      </c>
      <c r="O7" s="86">
        <v>541270000</v>
      </c>
      <c r="P7" s="86">
        <v>871310000</v>
      </c>
      <c r="Q7" s="86">
        <v>283010000</v>
      </c>
      <c r="R7" s="86">
        <v>563940000</v>
      </c>
      <c r="S7" s="86">
        <v>583800000</v>
      </c>
      <c r="T7" s="86">
        <v>584360000</v>
      </c>
      <c r="U7" s="86">
        <v>547320000</v>
      </c>
      <c r="V7" s="86">
        <v>742640000</v>
      </c>
      <c r="W7" s="86">
        <v>205380000</v>
      </c>
      <c r="X7" s="86">
        <v>149880000</v>
      </c>
      <c r="Y7" s="86">
        <v>1214980000</v>
      </c>
      <c r="Z7" s="86">
        <v>772130000</v>
      </c>
      <c r="AA7" s="86">
        <v>1227010000</v>
      </c>
      <c r="AB7" s="86">
        <v>948130000</v>
      </c>
      <c r="AC7" s="86">
        <v>1065860000</v>
      </c>
      <c r="AD7" s="86">
        <v>443380000</v>
      </c>
      <c r="AE7" s="86">
        <v>906490000</v>
      </c>
      <c r="AF7" s="86">
        <v>647180000</v>
      </c>
      <c r="AG7" s="86">
        <v>1706780000</v>
      </c>
      <c r="AH7" s="86">
        <v>573330000</v>
      </c>
      <c r="AI7" s="86">
        <v>1154540000</v>
      </c>
      <c r="AJ7" s="86">
        <v>378940000</v>
      </c>
      <c r="AK7" s="86">
        <v>1050920000</v>
      </c>
      <c r="AL7" s="86">
        <v>1230530000</v>
      </c>
      <c r="AM7" s="86">
        <v>664140000</v>
      </c>
      <c r="AN7" s="86">
        <v>771190000</v>
      </c>
      <c r="AO7" s="86">
        <v>1113170000</v>
      </c>
      <c r="AP7" s="86">
        <v>230060000</v>
      </c>
      <c r="AQ7" s="86">
        <v>428470000</v>
      </c>
      <c r="AR7" s="86">
        <v>422560000</v>
      </c>
      <c r="AS7" s="86">
        <v>183870000</v>
      </c>
      <c r="AT7" s="86">
        <v>261300000</v>
      </c>
      <c r="AU7" s="86">
        <v>217210000</v>
      </c>
      <c r="AV7" s="86">
        <v>139650000</v>
      </c>
      <c r="AW7" s="86">
        <v>189560000</v>
      </c>
      <c r="AX7" s="86">
        <v>178580000</v>
      </c>
      <c r="AY7" s="86">
        <v>224350000</v>
      </c>
      <c r="AZ7" s="86">
        <v>275550000</v>
      </c>
      <c r="BA7" s="86">
        <v>331880000</v>
      </c>
      <c r="BB7" s="86">
        <v>254620000</v>
      </c>
      <c r="BC7" s="87">
        <v>77780000</v>
      </c>
      <c r="BD7" s="86">
        <v>187760000</v>
      </c>
      <c r="BE7" s="86">
        <v>200990000</v>
      </c>
      <c r="BF7" t="s">
        <v>161</v>
      </c>
    </row>
    <row r="8" spans="1:58" x14ac:dyDescent="0.15">
      <c r="A8" t="s">
        <v>169</v>
      </c>
      <c r="B8" s="86">
        <v>27596880000</v>
      </c>
      <c r="C8" s="86">
        <v>29660990000</v>
      </c>
      <c r="D8" s="86">
        <v>26262680000</v>
      </c>
      <c r="E8" s="86">
        <v>21792890000</v>
      </c>
      <c r="F8" s="86">
        <v>25018880000</v>
      </c>
      <c r="G8" s="86">
        <v>25786010000</v>
      </c>
      <c r="H8" s="86">
        <v>25382850000</v>
      </c>
      <c r="I8" s="86">
        <v>20133360000</v>
      </c>
      <c r="J8" s="86">
        <v>20345190000</v>
      </c>
      <c r="K8" s="86">
        <v>20071240000</v>
      </c>
      <c r="L8" s="86">
        <v>20052260000</v>
      </c>
      <c r="M8" s="86">
        <v>18365630000</v>
      </c>
      <c r="N8" s="86">
        <v>18742830000</v>
      </c>
      <c r="O8" s="86">
        <v>18693760000</v>
      </c>
      <c r="P8" s="86">
        <v>18454980000</v>
      </c>
      <c r="Q8" s="86">
        <v>18084790000</v>
      </c>
      <c r="R8" s="86">
        <v>21875110000</v>
      </c>
      <c r="S8" s="86">
        <v>21838430000</v>
      </c>
      <c r="T8" s="86">
        <v>21781430000</v>
      </c>
      <c r="U8" s="86">
        <v>20961390000</v>
      </c>
      <c r="V8" s="86">
        <v>22931390000</v>
      </c>
      <c r="W8" s="86">
        <v>23649520000</v>
      </c>
      <c r="X8" s="86">
        <v>22241200000</v>
      </c>
      <c r="Y8" s="86">
        <v>19851310000</v>
      </c>
      <c r="Z8" s="86">
        <v>23333850000</v>
      </c>
      <c r="AA8" s="86">
        <v>23578720000</v>
      </c>
      <c r="AB8" s="86">
        <v>21899620000</v>
      </c>
      <c r="AC8" s="86">
        <v>18727660000</v>
      </c>
      <c r="AD8" s="86">
        <v>22549890000</v>
      </c>
      <c r="AE8" s="86">
        <v>23259420000</v>
      </c>
      <c r="AF8" s="86">
        <v>22503940000</v>
      </c>
      <c r="AG8" s="86">
        <v>14974450000</v>
      </c>
      <c r="AH8" s="86">
        <v>20700620000</v>
      </c>
      <c r="AI8" s="86">
        <v>22923750000</v>
      </c>
      <c r="AJ8" s="86">
        <v>20122850000</v>
      </c>
      <c r="AK8" s="86">
        <v>11304870000</v>
      </c>
      <c r="AL8" s="86">
        <v>14887720000</v>
      </c>
      <c r="AM8" s="86">
        <v>13355110000</v>
      </c>
      <c r="AN8" s="86">
        <v>13239580000</v>
      </c>
      <c r="AO8" s="86">
        <v>5727910000</v>
      </c>
      <c r="AP8" s="86">
        <v>7922820000</v>
      </c>
      <c r="AQ8" s="86">
        <v>8118260000</v>
      </c>
      <c r="AR8" s="86">
        <v>7458340000</v>
      </c>
      <c r="AS8" s="86">
        <v>3851520000</v>
      </c>
      <c r="AT8" s="86">
        <v>4783800000</v>
      </c>
      <c r="AU8" s="86">
        <v>4065070000</v>
      </c>
      <c r="AV8" s="86">
        <v>3471130000</v>
      </c>
      <c r="AW8" s="86">
        <v>3101860000</v>
      </c>
      <c r="AX8" s="86">
        <v>3475630000</v>
      </c>
      <c r="AY8" s="86">
        <v>3137210000</v>
      </c>
      <c r="AZ8" s="86">
        <v>2666540000</v>
      </c>
      <c r="BA8" s="86">
        <v>2066500000</v>
      </c>
      <c r="BB8" s="86">
        <v>2144810000</v>
      </c>
      <c r="BC8" s="86">
        <v>1831520000</v>
      </c>
      <c r="BD8" s="86">
        <v>1651100000</v>
      </c>
      <c r="BE8" s="86">
        <v>801600000</v>
      </c>
      <c r="BF8" t="s">
        <v>161</v>
      </c>
    </row>
    <row r="9" spans="1:58" x14ac:dyDescent="0.15">
      <c r="A9" t="s">
        <v>170</v>
      </c>
      <c r="B9" s="86">
        <v>932130000</v>
      </c>
      <c r="C9" s="86">
        <v>745590000</v>
      </c>
      <c r="D9" s="86">
        <v>653400000</v>
      </c>
      <c r="E9" s="86">
        <v>633590000</v>
      </c>
      <c r="F9" s="86">
        <v>731100000</v>
      </c>
      <c r="G9" s="86">
        <v>1134880000</v>
      </c>
      <c r="H9" s="86">
        <v>1392310000</v>
      </c>
      <c r="I9" s="86">
        <v>981650000</v>
      </c>
      <c r="J9" s="86">
        <v>1004700000</v>
      </c>
      <c r="K9" s="86">
        <v>916240000</v>
      </c>
      <c r="L9" s="86">
        <v>858750000</v>
      </c>
      <c r="M9" s="86">
        <v>697440000</v>
      </c>
      <c r="N9" s="86">
        <v>507110000</v>
      </c>
      <c r="O9" s="86">
        <v>498660000</v>
      </c>
      <c r="P9" s="86">
        <v>288400000</v>
      </c>
      <c r="Q9" s="86">
        <v>337410000</v>
      </c>
      <c r="R9" s="86">
        <v>283760000</v>
      </c>
      <c r="S9" s="86">
        <v>356740000</v>
      </c>
      <c r="T9" s="86">
        <v>291630000</v>
      </c>
      <c r="U9" s="86">
        <v>250390000</v>
      </c>
      <c r="V9" s="86">
        <v>321060000</v>
      </c>
      <c r="W9" s="86">
        <v>359220000</v>
      </c>
      <c r="X9" s="86">
        <v>399490000</v>
      </c>
      <c r="Y9" s="86">
        <v>288380000</v>
      </c>
      <c r="Z9" s="86">
        <v>528350000</v>
      </c>
      <c r="AA9" s="86">
        <v>574220000</v>
      </c>
      <c r="AB9" s="86">
        <v>677160000</v>
      </c>
      <c r="AC9" s="86">
        <v>566590000</v>
      </c>
      <c r="AD9" s="86">
        <v>748120000</v>
      </c>
      <c r="AE9" s="86">
        <v>880610000</v>
      </c>
      <c r="AF9" s="86">
        <v>1374280000</v>
      </c>
      <c r="AG9" s="86">
        <v>997250000</v>
      </c>
      <c r="AH9" s="86">
        <v>1454090000</v>
      </c>
      <c r="AI9" s="86">
        <v>1841010000</v>
      </c>
      <c r="AJ9" s="86">
        <v>1666910000</v>
      </c>
      <c r="AK9" s="86">
        <v>1977120000</v>
      </c>
      <c r="AL9" s="86">
        <v>2328790000</v>
      </c>
      <c r="AM9" s="86">
        <v>2032670000</v>
      </c>
      <c r="AN9" s="86">
        <v>1369650000</v>
      </c>
      <c r="AO9" s="86">
        <v>1335360000</v>
      </c>
      <c r="AP9" s="86">
        <v>1439280000</v>
      </c>
      <c r="AQ9" s="86">
        <v>1187640000</v>
      </c>
      <c r="AR9" s="86">
        <v>1054920000</v>
      </c>
      <c r="AS9" s="86">
        <v>511800000</v>
      </c>
      <c r="AT9" s="86">
        <v>670480000</v>
      </c>
      <c r="AU9" s="86">
        <v>496610000</v>
      </c>
      <c r="AV9" s="86">
        <v>1039840000</v>
      </c>
      <c r="AW9" s="86">
        <v>669420000</v>
      </c>
      <c r="AX9" s="86">
        <v>902580000</v>
      </c>
      <c r="AY9" s="86">
        <v>662070000</v>
      </c>
      <c r="AZ9" s="86">
        <v>641530000</v>
      </c>
      <c r="BA9" s="86">
        <v>491260000</v>
      </c>
      <c r="BB9" s="86">
        <v>1090670000</v>
      </c>
      <c r="BC9" s="86">
        <v>538250000</v>
      </c>
      <c r="BD9" s="86">
        <v>440150000</v>
      </c>
      <c r="BE9" s="86">
        <v>393540000</v>
      </c>
      <c r="BF9" t="s">
        <v>161</v>
      </c>
    </row>
    <row r="10" spans="1:58" x14ac:dyDescent="0.15">
      <c r="A10" t="s">
        <v>171</v>
      </c>
      <c r="B10" t="s">
        <v>164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164</v>
      </c>
      <c r="S10" t="s">
        <v>164</v>
      </c>
      <c r="T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164</v>
      </c>
      <c r="AA10" t="s">
        <v>164</v>
      </c>
      <c r="AB10" t="s">
        <v>164</v>
      </c>
      <c r="AC10" t="s">
        <v>164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>
        <v>0</v>
      </c>
      <c r="AR10" t="s">
        <v>164</v>
      </c>
      <c r="AS10">
        <v>0</v>
      </c>
      <c r="AT10">
        <v>0</v>
      </c>
      <c r="AU10">
        <v>0</v>
      </c>
      <c r="AV10" t="s">
        <v>164</v>
      </c>
      <c r="AW10" t="s">
        <v>164</v>
      </c>
      <c r="AX10" t="s">
        <v>164</v>
      </c>
      <c r="AY10">
        <v>0</v>
      </c>
      <c r="AZ10" t="s">
        <v>164</v>
      </c>
      <c r="BA10">
        <v>0</v>
      </c>
      <c r="BB10" t="s">
        <v>164</v>
      </c>
      <c r="BC10">
        <v>0</v>
      </c>
      <c r="BD10">
        <v>0</v>
      </c>
      <c r="BE10">
        <v>0</v>
      </c>
      <c r="BF10" t="s">
        <v>161</v>
      </c>
    </row>
    <row r="11" spans="1:58" x14ac:dyDescent="0.15">
      <c r="A11" t="s">
        <v>172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164</v>
      </c>
      <c r="Z11" t="s">
        <v>164</v>
      </c>
      <c r="AA11" t="s">
        <v>164</v>
      </c>
      <c r="AB11" t="s">
        <v>164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>
        <v>0</v>
      </c>
      <c r="AR11" t="s">
        <v>164</v>
      </c>
      <c r="AS11">
        <v>0</v>
      </c>
      <c r="AT11">
        <v>0</v>
      </c>
      <c r="AU11">
        <v>0</v>
      </c>
      <c r="AV11" t="s">
        <v>164</v>
      </c>
      <c r="AW11" t="s">
        <v>164</v>
      </c>
      <c r="AX11" t="s">
        <v>164</v>
      </c>
      <c r="AY11">
        <v>0</v>
      </c>
      <c r="AZ11" t="s">
        <v>164</v>
      </c>
      <c r="BA11">
        <v>0</v>
      </c>
      <c r="BB11" t="s">
        <v>164</v>
      </c>
      <c r="BC11">
        <v>0</v>
      </c>
      <c r="BD11">
        <v>0</v>
      </c>
      <c r="BE11">
        <v>0</v>
      </c>
      <c r="BF11" t="s">
        <v>161</v>
      </c>
    </row>
    <row r="12" spans="1:58" x14ac:dyDescent="0.15">
      <c r="A12" t="s">
        <v>173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164</v>
      </c>
      <c r="Y12" t="s">
        <v>164</v>
      </c>
      <c r="Z12" t="s">
        <v>164</v>
      </c>
      <c r="AA12" t="s">
        <v>164</v>
      </c>
      <c r="AB12" t="s">
        <v>164</v>
      </c>
      <c r="AC12" t="s">
        <v>164</v>
      </c>
      <c r="AD12" t="s">
        <v>164</v>
      </c>
      <c r="AE12" t="s">
        <v>164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>
        <v>0</v>
      </c>
      <c r="AR12" t="s">
        <v>164</v>
      </c>
      <c r="AS12">
        <v>0</v>
      </c>
      <c r="AT12">
        <v>0</v>
      </c>
      <c r="AU12">
        <v>0</v>
      </c>
      <c r="AV12" t="s">
        <v>164</v>
      </c>
      <c r="AW12" t="s">
        <v>164</v>
      </c>
      <c r="AX12" t="s">
        <v>164</v>
      </c>
      <c r="AY12">
        <v>0</v>
      </c>
      <c r="AZ12" t="s">
        <v>164</v>
      </c>
      <c r="BA12">
        <v>0</v>
      </c>
      <c r="BB12" t="s">
        <v>164</v>
      </c>
      <c r="BC12">
        <v>0</v>
      </c>
      <c r="BD12">
        <v>0</v>
      </c>
      <c r="BE12">
        <v>0</v>
      </c>
      <c r="BF12" t="s">
        <v>161</v>
      </c>
    </row>
    <row r="13" spans="1:58" x14ac:dyDescent="0.15">
      <c r="A13" t="s">
        <v>174</v>
      </c>
      <c r="B13" t="s">
        <v>164</v>
      </c>
      <c r="C13" t="s">
        <v>164</v>
      </c>
      <c r="D13" t="s">
        <v>164</v>
      </c>
      <c r="E13" t="s">
        <v>164</v>
      </c>
      <c r="F13" s="86">
        <v>384280000</v>
      </c>
      <c r="G13" s="86">
        <v>312820000</v>
      </c>
      <c r="H13" s="86">
        <v>235500000</v>
      </c>
      <c r="I13" s="86">
        <v>142590000</v>
      </c>
      <c r="J13" s="87">
        <v>99420000</v>
      </c>
      <c r="K13" s="87">
        <v>42350000</v>
      </c>
      <c r="L13" s="87">
        <v>27660000</v>
      </c>
      <c r="M13" s="87">
        <v>4680000</v>
      </c>
      <c r="N13" s="87">
        <v>5090000</v>
      </c>
      <c r="O13" s="87">
        <v>3580000</v>
      </c>
      <c r="P13" s="87">
        <v>3440000</v>
      </c>
      <c r="Q13" s="87">
        <v>3440000</v>
      </c>
      <c r="R13" s="87">
        <v>20000</v>
      </c>
      <c r="S13" s="87">
        <v>130000</v>
      </c>
      <c r="T13" s="87">
        <v>120000</v>
      </c>
      <c r="U13" s="87">
        <v>990000</v>
      </c>
      <c r="V13" s="87">
        <v>90000</v>
      </c>
      <c r="W13" s="87">
        <v>60000</v>
      </c>
      <c r="X13" s="87">
        <v>40000</v>
      </c>
      <c r="Y13" s="87">
        <v>280000</v>
      </c>
      <c r="Z13" s="87">
        <v>110000</v>
      </c>
      <c r="AA13" s="87">
        <v>50000</v>
      </c>
      <c r="AB13" s="87">
        <v>1990000</v>
      </c>
      <c r="AC13" s="87">
        <v>2410000</v>
      </c>
      <c r="AD13" t="s">
        <v>164</v>
      </c>
      <c r="AE13" t="s">
        <v>164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>
        <v>0</v>
      </c>
      <c r="AR13" t="s">
        <v>164</v>
      </c>
      <c r="AS13">
        <v>0</v>
      </c>
      <c r="AT13">
        <v>0</v>
      </c>
      <c r="AU13">
        <v>0</v>
      </c>
      <c r="AV13" t="s">
        <v>164</v>
      </c>
      <c r="AW13" t="s">
        <v>164</v>
      </c>
      <c r="AX13" t="s">
        <v>164</v>
      </c>
      <c r="AY13">
        <v>0</v>
      </c>
      <c r="AZ13" t="s">
        <v>164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161</v>
      </c>
    </row>
    <row r="14" spans="1:58" x14ac:dyDescent="0.15">
      <c r="A14" t="s">
        <v>175</v>
      </c>
      <c r="B14" s="87">
        <v>410000</v>
      </c>
      <c r="C14" t="s">
        <v>164</v>
      </c>
      <c r="D14" t="s">
        <v>164</v>
      </c>
      <c r="E14" t="s">
        <v>164</v>
      </c>
      <c r="F14" s="87">
        <v>300000</v>
      </c>
      <c r="G14" s="87">
        <v>390000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  <c r="Q14" t="s">
        <v>164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164</v>
      </c>
      <c r="Z14" t="s">
        <v>164</v>
      </c>
      <c r="AA14" t="s">
        <v>164</v>
      </c>
      <c r="AB14" t="s">
        <v>164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>
        <v>0</v>
      </c>
      <c r="AR14" t="s">
        <v>164</v>
      </c>
      <c r="AS14">
        <v>0</v>
      </c>
      <c r="AT14">
        <v>0</v>
      </c>
      <c r="AU14">
        <v>0</v>
      </c>
      <c r="AV14" t="s">
        <v>164</v>
      </c>
      <c r="AW14" t="s">
        <v>164</v>
      </c>
      <c r="AX14" t="s">
        <v>164</v>
      </c>
      <c r="AY14">
        <v>0</v>
      </c>
      <c r="AZ14" t="s">
        <v>164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161</v>
      </c>
    </row>
    <row r="15" spans="1:58" x14ac:dyDescent="0.15">
      <c r="A15" t="s">
        <v>176</v>
      </c>
      <c r="B15" t="s">
        <v>164</v>
      </c>
      <c r="C15" s="86">
        <v>2185450000</v>
      </c>
      <c r="D15" t="s">
        <v>164</v>
      </c>
      <c r="E15" s="86">
        <v>2786500000</v>
      </c>
      <c r="F15" t="s">
        <v>164</v>
      </c>
      <c r="G15" s="86">
        <v>1645470000</v>
      </c>
      <c r="H15" t="s">
        <v>164</v>
      </c>
      <c r="I15" s="86">
        <v>1561020000</v>
      </c>
      <c r="J15" t="s">
        <v>164</v>
      </c>
      <c r="K15" s="86">
        <v>1432000000</v>
      </c>
      <c r="L15" s="86">
        <v>1816800000</v>
      </c>
      <c r="M15" s="86">
        <v>1784160000</v>
      </c>
      <c r="N15" s="86">
        <v>3897130000</v>
      </c>
      <c r="O15" s="86">
        <v>3606340000</v>
      </c>
      <c r="P15" s="86">
        <v>4819130000</v>
      </c>
      <c r="Q15" s="86">
        <v>4781530000</v>
      </c>
      <c r="R15" s="86">
        <v>2335470000</v>
      </c>
      <c r="S15" s="86">
        <v>2222330000</v>
      </c>
      <c r="T15" s="86">
        <v>2500030000</v>
      </c>
      <c r="U15" s="86">
        <v>2259710000</v>
      </c>
      <c r="V15" s="86">
        <v>2962480000</v>
      </c>
      <c r="W15" s="86">
        <v>3015600000</v>
      </c>
      <c r="X15" s="86">
        <v>2632650000</v>
      </c>
      <c r="Y15" s="86">
        <v>2405290000</v>
      </c>
      <c r="Z15" s="86">
        <v>1953810000</v>
      </c>
      <c r="AA15" s="86">
        <v>1990160000</v>
      </c>
      <c r="AB15" s="86">
        <v>2110830000</v>
      </c>
      <c r="AC15" s="86">
        <v>1733920000</v>
      </c>
      <c r="AD15" s="86">
        <v>1719680000</v>
      </c>
      <c r="AE15" s="86">
        <v>1392190000</v>
      </c>
      <c r="AF15" s="86">
        <v>1785590000</v>
      </c>
      <c r="AG15" s="86">
        <v>1339740000</v>
      </c>
      <c r="AH15" s="86">
        <v>1008730000</v>
      </c>
      <c r="AI15" s="86">
        <v>913920000</v>
      </c>
      <c r="AJ15" s="86">
        <v>1384340000</v>
      </c>
      <c r="AK15" s="86">
        <v>783860000</v>
      </c>
      <c r="AL15" s="86">
        <v>586450000</v>
      </c>
      <c r="AM15" s="86">
        <v>655550000</v>
      </c>
      <c r="AN15" s="86">
        <v>703880000</v>
      </c>
      <c r="AO15" s="86">
        <v>549510000</v>
      </c>
      <c r="AP15" s="86">
        <v>353290000</v>
      </c>
      <c r="AQ15" s="86">
        <v>391760000</v>
      </c>
      <c r="AR15" s="86">
        <v>308910000</v>
      </c>
      <c r="AS15" s="86">
        <v>166290000</v>
      </c>
      <c r="AT15" s="86">
        <v>171640000</v>
      </c>
      <c r="AU15" s="86">
        <v>147650000</v>
      </c>
      <c r="AV15" s="86">
        <v>187760000</v>
      </c>
      <c r="AW15" s="86">
        <v>150430000</v>
      </c>
      <c r="AX15" s="86">
        <v>182580000</v>
      </c>
      <c r="AY15" s="86">
        <v>152940000</v>
      </c>
      <c r="AZ15" s="86">
        <v>212820000</v>
      </c>
      <c r="BA15" s="86">
        <v>124510000</v>
      </c>
      <c r="BB15" s="86">
        <v>154260000</v>
      </c>
      <c r="BC15" s="86">
        <v>134270000</v>
      </c>
      <c r="BD15" s="86">
        <v>189210000</v>
      </c>
      <c r="BE15" s="86">
        <v>130290000</v>
      </c>
      <c r="BF15" t="s">
        <v>161</v>
      </c>
    </row>
    <row r="16" spans="1:58" x14ac:dyDescent="0.15">
      <c r="A16" t="s">
        <v>177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>
        <v>0</v>
      </c>
      <c r="AR16" t="s">
        <v>164</v>
      </c>
      <c r="AS16">
        <v>0</v>
      </c>
      <c r="AT16">
        <v>0</v>
      </c>
      <c r="AU16">
        <v>0</v>
      </c>
      <c r="AV16" t="s">
        <v>164</v>
      </c>
      <c r="AW16" t="s">
        <v>164</v>
      </c>
      <c r="AX16" t="s">
        <v>164</v>
      </c>
      <c r="AY16">
        <v>0</v>
      </c>
      <c r="AZ16" t="s">
        <v>164</v>
      </c>
      <c r="BA16">
        <v>0</v>
      </c>
      <c r="BB16" t="s">
        <v>164</v>
      </c>
      <c r="BC16">
        <v>0</v>
      </c>
      <c r="BD16">
        <v>0</v>
      </c>
      <c r="BE16">
        <v>0</v>
      </c>
      <c r="BF16" t="s">
        <v>161</v>
      </c>
    </row>
    <row r="17" spans="1:58" x14ac:dyDescent="0.15">
      <c r="A17" t="s">
        <v>178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>
        <v>0</v>
      </c>
      <c r="AR17" t="s">
        <v>164</v>
      </c>
      <c r="AS17">
        <v>0</v>
      </c>
      <c r="AT17">
        <v>0</v>
      </c>
      <c r="AU17">
        <v>0</v>
      </c>
      <c r="AV17" t="s">
        <v>164</v>
      </c>
      <c r="AW17" t="s">
        <v>164</v>
      </c>
      <c r="AX17" t="s">
        <v>164</v>
      </c>
      <c r="AY17">
        <v>0</v>
      </c>
      <c r="AZ17" t="s">
        <v>164</v>
      </c>
      <c r="BA17">
        <v>0</v>
      </c>
      <c r="BB17" t="s">
        <v>164</v>
      </c>
      <c r="BC17">
        <v>0</v>
      </c>
      <c r="BD17">
        <v>0</v>
      </c>
      <c r="BE17">
        <v>0</v>
      </c>
      <c r="BF17" t="s">
        <v>161</v>
      </c>
    </row>
    <row r="18" spans="1:58" x14ac:dyDescent="0.15">
      <c r="A18" t="s">
        <v>179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>
        <v>0</v>
      </c>
      <c r="AR18" t="s">
        <v>164</v>
      </c>
      <c r="AS18">
        <v>0</v>
      </c>
      <c r="AT18">
        <v>0</v>
      </c>
      <c r="AU18">
        <v>0</v>
      </c>
      <c r="AV18" t="s">
        <v>164</v>
      </c>
      <c r="AW18" t="s">
        <v>164</v>
      </c>
      <c r="AX18" t="s">
        <v>164</v>
      </c>
      <c r="AY18">
        <v>0</v>
      </c>
      <c r="AZ18" t="s">
        <v>164</v>
      </c>
      <c r="BA18">
        <v>0</v>
      </c>
      <c r="BB18" t="s">
        <v>164</v>
      </c>
      <c r="BC18">
        <v>0</v>
      </c>
      <c r="BD18">
        <v>0</v>
      </c>
      <c r="BE18">
        <v>0</v>
      </c>
      <c r="BF18" t="s">
        <v>161</v>
      </c>
    </row>
    <row r="19" spans="1:58" x14ac:dyDescent="0.15">
      <c r="A19" t="s">
        <v>180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>
        <v>0</v>
      </c>
      <c r="AR19" t="s">
        <v>164</v>
      </c>
      <c r="AS19">
        <v>0</v>
      </c>
      <c r="AT19">
        <v>0</v>
      </c>
      <c r="AU19">
        <v>0</v>
      </c>
      <c r="AV19" t="s">
        <v>164</v>
      </c>
      <c r="AW19" t="s">
        <v>164</v>
      </c>
      <c r="AX19" t="s">
        <v>164</v>
      </c>
      <c r="AY19">
        <v>0</v>
      </c>
      <c r="AZ19" t="s">
        <v>164</v>
      </c>
      <c r="BA19">
        <v>0</v>
      </c>
      <c r="BB19" t="s">
        <v>164</v>
      </c>
      <c r="BC19">
        <v>0</v>
      </c>
      <c r="BD19">
        <v>0</v>
      </c>
      <c r="BE19">
        <v>0</v>
      </c>
      <c r="BF19" t="s">
        <v>161</v>
      </c>
    </row>
    <row r="20" spans="1:58" x14ac:dyDescent="0.15">
      <c r="A20" t="s">
        <v>181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>
        <v>0</v>
      </c>
      <c r="AR20" t="s">
        <v>164</v>
      </c>
      <c r="AS20">
        <v>0</v>
      </c>
      <c r="AT20">
        <v>0</v>
      </c>
      <c r="AU20">
        <v>0</v>
      </c>
      <c r="AV20" t="s">
        <v>164</v>
      </c>
      <c r="AW20" t="s">
        <v>164</v>
      </c>
      <c r="AX20" t="s">
        <v>164</v>
      </c>
      <c r="AY20">
        <v>0</v>
      </c>
      <c r="AZ20" t="s">
        <v>164</v>
      </c>
      <c r="BA20">
        <v>0</v>
      </c>
      <c r="BB20" t="s">
        <v>164</v>
      </c>
      <c r="BC20">
        <v>0</v>
      </c>
      <c r="BD20">
        <v>0</v>
      </c>
      <c r="BE20">
        <v>0</v>
      </c>
      <c r="BF20" t="s">
        <v>161</v>
      </c>
    </row>
    <row r="21" spans="1:58" x14ac:dyDescent="0.15">
      <c r="A21" t="s">
        <v>182</v>
      </c>
      <c r="B21" s="86">
        <v>14897280000</v>
      </c>
      <c r="C21" s="86">
        <v>14105140000</v>
      </c>
      <c r="D21" s="86">
        <v>15186230000</v>
      </c>
      <c r="E21" s="86">
        <v>14251740000</v>
      </c>
      <c r="F21" s="86">
        <v>10852060000</v>
      </c>
      <c r="G21" s="86">
        <v>9861880000</v>
      </c>
      <c r="H21" s="86">
        <v>10907220000</v>
      </c>
      <c r="I21" s="86">
        <v>11594630000</v>
      </c>
      <c r="J21" s="86">
        <v>10117560000</v>
      </c>
      <c r="K21" s="86">
        <v>9511270000</v>
      </c>
      <c r="L21" s="86">
        <v>8548710000</v>
      </c>
      <c r="M21" s="86">
        <v>7641890000</v>
      </c>
      <c r="N21" s="86">
        <v>6538530000</v>
      </c>
      <c r="O21" s="86">
        <v>6329440000</v>
      </c>
      <c r="P21" s="86">
        <v>6815500000</v>
      </c>
      <c r="Q21" s="86">
        <v>6220300000</v>
      </c>
      <c r="R21" s="86">
        <v>5792440000</v>
      </c>
      <c r="S21" s="86">
        <v>5913780000</v>
      </c>
      <c r="T21" s="86">
        <v>5864790000</v>
      </c>
      <c r="U21" s="86">
        <v>5520850000</v>
      </c>
      <c r="V21" s="86">
        <v>5925190000</v>
      </c>
      <c r="W21" s="86">
        <v>5891540000</v>
      </c>
      <c r="X21" s="86">
        <v>7500140000</v>
      </c>
      <c r="Y21" s="86">
        <v>7269150000</v>
      </c>
      <c r="Z21" s="86">
        <v>7328920000</v>
      </c>
      <c r="AA21" s="86">
        <v>8206930000</v>
      </c>
      <c r="AB21" s="86">
        <v>9486860000</v>
      </c>
      <c r="AC21" s="86">
        <v>9416840000</v>
      </c>
      <c r="AD21" s="86">
        <v>9899140000</v>
      </c>
      <c r="AE21" s="86">
        <v>11490000000</v>
      </c>
      <c r="AF21" s="86">
        <v>10822350000</v>
      </c>
      <c r="AG21" s="86">
        <v>10511360000</v>
      </c>
      <c r="AH21" s="86">
        <v>9927040000</v>
      </c>
      <c r="AI21" s="86">
        <v>10224790000</v>
      </c>
      <c r="AJ21" s="86">
        <v>10293480000</v>
      </c>
      <c r="AK21" s="86">
        <v>8134410000</v>
      </c>
      <c r="AL21" s="86">
        <v>9120280000</v>
      </c>
      <c r="AM21" s="86">
        <v>7802840000</v>
      </c>
      <c r="AN21" s="86">
        <v>7266530000</v>
      </c>
      <c r="AO21" s="86">
        <v>5687270000</v>
      </c>
      <c r="AP21" s="86">
        <v>5169630000</v>
      </c>
      <c r="AQ21" s="86">
        <v>4926770000</v>
      </c>
      <c r="AR21" s="86">
        <v>3966280000</v>
      </c>
      <c r="AS21" s="86">
        <v>2939530000</v>
      </c>
      <c r="AT21" s="86">
        <v>3155180000</v>
      </c>
      <c r="AU21" s="86">
        <v>3647960000</v>
      </c>
      <c r="AV21" s="86">
        <v>3617420000</v>
      </c>
      <c r="AW21" s="86">
        <v>3012580000</v>
      </c>
      <c r="AX21" s="86">
        <v>3193800000</v>
      </c>
      <c r="AY21" s="86">
        <v>3430940000</v>
      </c>
      <c r="AZ21" s="86">
        <v>2951000000</v>
      </c>
      <c r="BA21" s="86">
        <v>2342900000</v>
      </c>
      <c r="BB21" s="86">
        <v>1955690000</v>
      </c>
      <c r="BC21" s="86">
        <v>1722700000</v>
      </c>
      <c r="BD21" s="86">
        <v>1600690000</v>
      </c>
      <c r="BE21" s="86">
        <v>1591640000</v>
      </c>
      <c r="BF21" t="s">
        <v>161</v>
      </c>
    </row>
    <row r="22" spans="1:58" x14ac:dyDescent="0.15">
      <c r="A22" t="s">
        <v>183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164</v>
      </c>
      <c r="W22" t="s">
        <v>164</v>
      </c>
      <c r="X22" t="s">
        <v>164</v>
      </c>
      <c r="Y22" t="s">
        <v>164</v>
      </c>
      <c r="Z22" t="s">
        <v>164</v>
      </c>
      <c r="AA22" t="s">
        <v>164</v>
      </c>
      <c r="AB22" t="s">
        <v>164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>
        <v>0</v>
      </c>
      <c r="AR22" t="s">
        <v>164</v>
      </c>
      <c r="AS22">
        <v>0</v>
      </c>
      <c r="AT22">
        <v>0</v>
      </c>
      <c r="AU22">
        <v>0</v>
      </c>
      <c r="AV22" t="s">
        <v>164</v>
      </c>
      <c r="AW22" t="s">
        <v>164</v>
      </c>
      <c r="AX22" t="s">
        <v>164</v>
      </c>
      <c r="AY22">
        <v>0</v>
      </c>
      <c r="AZ22" t="s">
        <v>164</v>
      </c>
      <c r="BA22">
        <v>0</v>
      </c>
      <c r="BB22" t="s">
        <v>164</v>
      </c>
      <c r="BC22">
        <v>0</v>
      </c>
      <c r="BD22">
        <v>0</v>
      </c>
      <c r="BE22">
        <v>0</v>
      </c>
      <c r="BF22" t="s">
        <v>161</v>
      </c>
    </row>
    <row r="23" spans="1:58" x14ac:dyDescent="0.15">
      <c r="A23" t="s">
        <v>184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  <c r="G23" t="s">
        <v>164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  <c r="R23" t="s">
        <v>164</v>
      </c>
      <c r="S23" t="s">
        <v>164</v>
      </c>
      <c r="T23" t="s">
        <v>164</v>
      </c>
      <c r="U23" t="s">
        <v>164</v>
      </c>
      <c r="V23" t="s">
        <v>164</v>
      </c>
      <c r="W23" t="s">
        <v>164</v>
      </c>
      <c r="X23" t="s">
        <v>164</v>
      </c>
      <c r="Y23" t="s">
        <v>164</v>
      </c>
      <c r="Z23" t="s">
        <v>164</v>
      </c>
      <c r="AA23" t="s">
        <v>164</v>
      </c>
      <c r="AB23" t="s">
        <v>164</v>
      </c>
      <c r="AC23" t="s">
        <v>164</v>
      </c>
      <c r="AD23" t="s">
        <v>164</v>
      </c>
      <c r="AE23" t="s">
        <v>164</v>
      </c>
      <c r="AF23" t="s">
        <v>164</v>
      </c>
      <c r="AG23" t="s">
        <v>164</v>
      </c>
      <c r="AH23" t="s">
        <v>164</v>
      </c>
      <c r="AI23" t="s">
        <v>164</v>
      </c>
      <c r="AJ23" t="s">
        <v>164</v>
      </c>
      <c r="AK23" t="s">
        <v>164</v>
      </c>
      <c r="AL23" t="s">
        <v>164</v>
      </c>
      <c r="AM23" t="s">
        <v>164</v>
      </c>
      <c r="AN23" t="s">
        <v>164</v>
      </c>
      <c r="AO23" t="s">
        <v>164</v>
      </c>
      <c r="AP23" t="s">
        <v>164</v>
      </c>
      <c r="AQ23">
        <v>0</v>
      </c>
      <c r="AR23" t="s">
        <v>164</v>
      </c>
      <c r="AS23">
        <v>0</v>
      </c>
      <c r="AT23">
        <v>0</v>
      </c>
      <c r="AU23">
        <v>0</v>
      </c>
      <c r="AV23" t="s">
        <v>164</v>
      </c>
      <c r="AW23" t="s">
        <v>164</v>
      </c>
      <c r="AX23" t="s">
        <v>164</v>
      </c>
      <c r="AY23">
        <v>0</v>
      </c>
      <c r="AZ23" t="s">
        <v>164</v>
      </c>
      <c r="BA23">
        <v>0</v>
      </c>
      <c r="BB23" t="s">
        <v>164</v>
      </c>
      <c r="BC23">
        <v>0</v>
      </c>
      <c r="BD23">
        <v>0</v>
      </c>
      <c r="BE23">
        <v>0</v>
      </c>
      <c r="BF23" t="s">
        <v>161</v>
      </c>
    </row>
    <row r="24" spans="1:58" x14ac:dyDescent="0.15">
      <c r="A24" t="s">
        <v>185</v>
      </c>
      <c r="B24" s="86">
        <v>5835530000</v>
      </c>
      <c r="C24" s="86">
        <v>1482320000</v>
      </c>
      <c r="D24" s="86">
        <v>508700000</v>
      </c>
      <c r="E24" s="86">
        <v>508160000</v>
      </c>
      <c r="F24" s="86">
        <v>377130000</v>
      </c>
      <c r="G24" s="86">
        <v>289650000</v>
      </c>
      <c r="H24" s="86">
        <v>245730000</v>
      </c>
      <c r="I24" s="86">
        <v>233230000</v>
      </c>
      <c r="J24" s="86">
        <v>144800000</v>
      </c>
      <c r="K24" s="86">
        <v>188190000</v>
      </c>
      <c r="L24" s="86">
        <v>207900000</v>
      </c>
      <c r="M24" s="86">
        <v>209860000</v>
      </c>
      <c r="N24" s="86">
        <v>154280000</v>
      </c>
      <c r="O24" s="86">
        <v>157400000</v>
      </c>
      <c r="P24" s="86">
        <v>158860000</v>
      </c>
      <c r="Q24" s="86">
        <v>159590000</v>
      </c>
      <c r="R24" s="86">
        <v>194750000</v>
      </c>
      <c r="S24" s="86">
        <v>193800000</v>
      </c>
      <c r="T24" s="86">
        <v>178770000</v>
      </c>
      <c r="U24" s="86">
        <v>182280000</v>
      </c>
      <c r="V24" s="86">
        <v>125220000</v>
      </c>
      <c r="W24" s="86">
        <v>138250000</v>
      </c>
      <c r="X24" s="87">
        <v>99670000</v>
      </c>
      <c r="Y24" s="87">
        <v>87940000</v>
      </c>
      <c r="Z24" s="87">
        <v>61310000</v>
      </c>
      <c r="AA24" s="87">
        <v>67610000</v>
      </c>
      <c r="AB24" s="87">
        <v>71570000</v>
      </c>
      <c r="AC24" s="87">
        <v>71610000</v>
      </c>
      <c r="AD24" t="s">
        <v>164</v>
      </c>
      <c r="AE24" t="s">
        <v>164</v>
      </c>
      <c r="AF24" t="s">
        <v>164</v>
      </c>
      <c r="AG24" t="s">
        <v>164</v>
      </c>
      <c r="AH24" t="s">
        <v>164</v>
      </c>
      <c r="AI24" t="s">
        <v>164</v>
      </c>
      <c r="AJ24" t="s">
        <v>164</v>
      </c>
      <c r="AK24" t="s">
        <v>164</v>
      </c>
      <c r="AL24" t="s">
        <v>164</v>
      </c>
      <c r="AM24" t="s">
        <v>164</v>
      </c>
      <c r="AN24" t="s">
        <v>164</v>
      </c>
      <c r="AO24" t="s">
        <v>164</v>
      </c>
      <c r="AP24" t="s">
        <v>164</v>
      </c>
      <c r="AQ24">
        <v>0</v>
      </c>
      <c r="AR24" t="s">
        <v>164</v>
      </c>
      <c r="AS24">
        <v>0</v>
      </c>
      <c r="AT24">
        <v>0</v>
      </c>
      <c r="AU24">
        <v>0</v>
      </c>
      <c r="AV24" t="s">
        <v>164</v>
      </c>
      <c r="AW24" t="s">
        <v>164</v>
      </c>
      <c r="AX24" t="s">
        <v>164</v>
      </c>
      <c r="AY24">
        <v>0</v>
      </c>
      <c r="AZ24" t="s">
        <v>164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161</v>
      </c>
    </row>
    <row r="25" spans="1:58" x14ac:dyDescent="0.15">
      <c r="A25" t="s">
        <v>186</v>
      </c>
      <c r="B25" s="86">
        <v>8019740000</v>
      </c>
      <c r="C25" s="86">
        <v>5812830000</v>
      </c>
      <c r="D25" s="86">
        <v>4442090000</v>
      </c>
      <c r="E25" s="86">
        <v>5272010000</v>
      </c>
      <c r="F25" s="86">
        <v>7546750000</v>
      </c>
      <c r="G25" s="86">
        <v>4610110000</v>
      </c>
      <c r="H25" s="86">
        <v>4680750000</v>
      </c>
      <c r="I25" s="86">
        <v>2479990000</v>
      </c>
      <c r="J25" s="86">
        <v>2892880000</v>
      </c>
      <c r="K25" s="86">
        <v>1193710000</v>
      </c>
      <c r="L25" s="86">
        <v>2653660000</v>
      </c>
      <c r="M25" s="86">
        <v>1473140000</v>
      </c>
      <c r="N25" s="86">
        <v>592870000</v>
      </c>
      <c r="O25" s="86">
        <v>489490000</v>
      </c>
      <c r="P25" s="86">
        <v>459310000</v>
      </c>
      <c r="Q25" s="86">
        <v>598520000</v>
      </c>
      <c r="R25" s="86">
        <v>445780000</v>
      </c>
      <c r="S25" s="86">
        <v>485390000</v>
      </c>
      <c r="T25" s="86">
        <v>430820000</v>
      </c>
      <c r="U25" s="86">
        <v>399430000</v>
      </c>
      <c r="V25" s="86">
        <v>463630000</v>
      </c>
      <c r="W25" s="86">
        <v>541200000</v>
      </c>
      <c r="X25" s="86">
        <v>1063370000</v>
      </c>
      <c r="Y25" s="86">
        <v>890070000</v>
      </c>
      <c r="Z25" s="86">
        <v>472070000</v>
      </c>
      <c r="AA25" s="86">
        <v>631510000</v>
      </c>
      <c r="AB25" s="86">
        <v>438800000</v>
      </c>
      <c r="AC25" s="86">
        <v>560520000</v>
      </c>
      <c r="AD25" s="86">
        <v>501610000</v>
      </c>
      <c r="AE25" s="86">
        <v>508700000</v>
      </c>
      <c r="AF25" s="86">
        <v>677720000</v>
      </c>
      <c r="AG25" s="86">
        <v>641580000</v>
      </c>
      <c r="AH25" s="86">
        <v>586610000</v>
      </c>
      <c r="AI25" s="86">
        <v>512860000</v>
      </c>
      <c r="AJ25" s="86">
        <v>407840000</v>
      </c>
      <c r="AK25" s="86">
        <v>264890000</v>
      </c>
      <c r="AL25" t="s">
        <v>164</v>
      </c>
      <c r="AM25" t="s">
        <v>164</v>
      </c>
      <c r="AN25" t="s">
        <v>164</v>
      </c>
      <c r="AO25" t="s">
        <v>164</v>
      </c>
      <c r="AP25" t="s">
        <v>164</v>
      </c>
      <c r="AQ25">
        <v>0</v>
      </c>
      <c r="AR25" t="s">
        <v>164</v>
      </c>
      <c r="AS25">
        <v>0</v>
      </c>
      <c r="AT25">
        <v>0</v>
      </c>
      <c r="AU25">
        <v>0</v>
      </c>
      <c r="AV25" t="s">
        <v>164</v>
      </c>
      <c r="AW25" t="s">
        <v>164</v>
      </c>
      <c r="AX25" t="s">
        <v>164</v>
      </c>
      <c r="AY25">
        <v>0</v>
      </c>
      <c r="AZ25" t="s">
        <v>164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161</v>
      </c>
    </row>
    <row r="26" spans="1:58" x14ac:dyDescent="0.15">
      <c r="A26" t="s">
        <v>81</v>
      </c>
      <c r="B26" s="86">
        <v>89276400000</v>
      </c>
      <c r="C26" s="86">
        <v>92200560000</v>
      </c>
      <c r="D26" s="86">
        <v>75629850000</v>
      </c>
      <c r="E26" s="86">
        <v>68500220000</v>
      </c>
      <c r="F26" s="86">
        <v>66704360000</v>
      </c>
      <c r="G26" s="86">
        <v>65766860000</v>
      </c>
      <c r="H26" s="86">
        <v>62076540000</v>
      </c>
      <c r="I26" s="86">
        <v>51895940000</v>
      </c>
      <c r="J26" s="86">
        <v>48301660000</v>
      </c>
      <c r="K26" s="86">
        <v>46083560000</v>
      </c>
      <c r="L26" s="86">
        <v>42241730000</v>
      </c>
      <c r="M26" s="86">
        <v>36207450000</v>
      </c>
      <c r="N26" s="86">
        <v>37076120000</v>
      </c>
      <c r="O26" s="86">
        <v>36599430000</v>
      </c>
      <c r="P26" s="86">
        <v>37772290000</v>
      </c>
      <c r="Q26" s="86">
        <v>37992270000</v>
      </c>
      <c r="R26" s="86">
        <v>35702310000</v>
      </c>
      <c r="S26" s="86">
        <v>37499490000</v>
      </c>
      <c r="T26" s="86">
        <v>38137800000</v>
      </c>
      <c r="U26" s="86">
        <v>37328830000</v>
      </c>
      <c r="V26" s="86">
        <v>36219440000</v>
      </c>
      <c r="W26" s="86">
        <v>36375950000</v>
      </c>
      <c r="X26" s="86">
        <v>38010470000</v>
      </c>
      <c r="Y26" s="86">
        <v>38112360000</v>
      </c>
      <c r="Z26" s="86">
        <v>41451810000</v>
      </c>
      <c r="AA26" s="86">
        <v>42542160000</v>
      </c>
      <c r="AB26" s="86">
        <v>42326340000</v>
      </c>
      <c r="AC26" s="86">
        <v>38869810000</v>
      </c>
      <c r="AD26" s="86">
        <v>43298280000</v>
      </c>
      <c r="AE26" s="86">
        <v>45774230000</v>
      </c>
      <c r="AF26" s="86">
        <v>44201920000</v>
      </c>
      <c r="AG26" s="86">
        <v>39883150000</v>
      </c>
      <c r="AH26" s="86">
        <v>43507450000</v>
      </c>
      <c r="AI26" s="86">
        <v>48257120000</v>
      </c>
      <c r="AJ26" s="86">
        <v>41228240000</v>
      </c>
      <c r="AK26" s="86">
        <v>33783780000</v>
      </c>
      <c r="AL26" s="86">
        <v>38834160000</v>
      </c>
      <c r="AM26" s="86">
        <v>35806270000</v>
      </c>
      <c r="AN26" s="86">
        <v>33282740000</v>
      </c>
      <c r="AO26" s="86">
        <v>20436750000</v>
      </c>
      <c r="AP26" s="86">
        <v>20061530000</v>
      </c>
      <c r="AQ26" s="86">
        <v>20051500000</v>
      </c>
      <c r="AR26" s="86">
        <v>16360970000</v>
      </c>
      <c r="AS26" s="86">
        <v>10732520000</v>
      </c>
      <c r="AT26" s="86">
        <v>11319970000</v>
      </c>
      <c r="AU26" s="86">
        <v>11052580000</v>
      </c>
      <c r="AV26" s="86">
        <v>10971440000</v>
      </c>
      <c r="AW26" s="86">
        <v>10075850000</v>
      </c>
      <c r="AX26" s="86">
        <v>10900730000</v>
      </c>
      <c r="AY26" s="86">
        <v>10910620000</v>
      </c>
      <c r="AZ26" s="86">
        <v>9787100000</v>
      </c>
      <c r="BA26" s="86">
        <v>8381700000</v>
      </c>
      <c r="BB26" s="86">
        <v>8234960000</v>
      </c>
      <c r="BC26" s="86">
        <v>6079730000</v>
      </c>
      <c r="BD26" s="86">
        <v>5289310000</v>
      </c>
      <c r="BE26" s="86">
        <v>4569400000</v>
      </c>
      <c r="BF26" t="s">
        <v>161</v>
      </c>
    </row>
    <row r="27" spans="1:58" x14ac:dyDescent="0.15">
      <c r="A27" t="s">
        <v>187</v>
      </c>
      <c r="B27" s="86">
        <v>4796980000</v>
      </c>
      <c r="C27" t="s">
        <v>164</v>
      </c>
      <c r="D27" t="s">
        <v>164</v>
      </c>
      <c r="E27" t="s">
        <v>164</v>
      </c>
      <c r="F27" t="s">
        <v>164</v>
      </c>
      <c r="G27" t="s">
        <v>164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  <c r="M27" t="s">
        <v>164</v>
      </c>
      <c r="N27" t="s">
        <v>164</v>
      </c>
      <c r="O27" t="s">
        <v>164</v>
      </c>
      <c r="P27" t="s">
        <v>164</v>
      </c>
      <c r="Q27" t="s">
        <v>164</v>
      </c>
      <c r="R27" t="s">
        <v>164</v>
      </c>
      <c r="S27" t="s">
        <v>164</v>
      </c>
      <c r="T27" t="s">
        <v>164</v>
      </c>
      <c r="U27" t="s">
        <v>164</v>
      </c>
      <c r="V27" t="s">
        <v>164</v>
      </c>
      <c r="W27" t="s">
        <v>164</v>
      </c>
      <c r="X27" t="s">
        <v>164</v>
      </c>
      <c r="Y27" t="s">
        <v>164</v>
      </c>
      <c r="Z27" t="s">
        <v>164</v>
      </c>
      <c r="AA27" t="s">
        <v>164</v>
      </c>
      <c r="AB27" t="s">
        <v>164</v>
      </c>
      <c r="AC27" t="s">
        <v>164</v>
      </c>
      <c r="AD27" t="s">
        <v>164</v>
      </c>
      <c r="AE27" t="s">
        <v>164</v>
      </c>
      <c r="AF27" t="s">
        <v>164</v>
      </c>
      <c r="AG27" t="s">
        <v>164</v>
      </c>
      <c r="AH27" t="s">
        <v>164</v>
      </c>
      <c r="AI27" t="s">
        <v>164</v>
      </c>
      <c r="AJ27" t="s">
        <v>164</v>
      </c>
      <c r="AK27" t="s">
        <v>164</v>
      </c>
      <c r="AL27" t="s">
        <v>164</v>
      </c>
      <c r="AM27" t="s">
        <v>164</v>
      </c>
      <c r="AN27" t="s">
        <v>164</v>
      </c>
      <c r="AO27" t="s">
        <v>164</v>
      </c>
      <c r="AP27" t="s">
        <v>164</v>
      </c>
      <c r="AQ27">
        <v>0</v>
      </c>
      <c r="AR27" t="s">
        <v>164</v>
      </c>
      <c r="AS27">
        <v>0</v>
      </c>
      <c r="AT27">
        <v>0</v>
      </c>
      <c r="AU27">
        <v>0</v>
      </c>
      <c r="AV27" t="s">
        <v>164</v>
      </c>
      <c r="AW27" t="s">
        <v>164</v>
      </c>
      <c r="AX27" t="s">
        <v>164</v>
      </c>
      <c r="AY27">
        <v>0</v>
      </c>
      <c r="AZ27" t="s">
        <v>164</v>
      </c>
      <c r="BA27">
        <v>0</v>
      </c>
      <c r="BB27" t="s">
        <v>164</v>
      </c>
      <c r="BC27">
        <v>0</v>
      </c>
      <c r="BD27">
        <v>0</v>
      </c>
      <c r="BE27">
        <v>0</v>
      </c>
      <c r="BF27" t="s">
        <v>161</v>
      </c>
    </row>
    <row r="28" spans="1:58" x14ac:dyDescent="0.15">
      <c r="A28" t="s">
        <v>188</v>
      </c>
      <c r="B28" t="s">
        <v>164</v>
      </c>
      <c r="C28" t="s">
        <v>164</v>
      </c>
      <c r="D28" t="s">
        <v>164</v>
      </c>
      <c r="E28" t="s">
        <v>164</v>
      </c>
      <c r="F28" t="s">
        <v>164</v>
      </c>
      <c r="G28" t="s">
        <v>164</v>
      </c>
      <c r="H28" t="s">
        <v>164</v>
      </c>
      <c r="I28" s="86">
        <v>1120510000</v>
      </c>
      <c r="J28" s="86">
        <v>1204070000</v>
      </c>
      <c r="K28" s="86">
        <v>702830000</v>
      </c>
      <c r="L28" s="86">
        <v>707890000</v>
      </c>
      <c r="M28" s="86">
        <v>681240000</v>
      </c>
      <c r="N28" s="86">
        <v>568580000</v>
      </c>
      <c r="O28" s="86">
        <v>563710000</v>
      </c>
      <c r="P28" s="86">
        <v>528660000</v>
      </c>
      <c r="Q28" s="86">
        <v>652510000</v>
      </c>
      <c r="R28" s="86">
        <v>628660000</v>
      </c>
      <c r="S28" s="86">
        <v>500410000</v>
      </c>
      <c r="T28" s="86">
        <v>511570000</v>
      </c>
      <c r="U28" s="86">
        <v>396050000</v>
      </c>
      <c r="V28" s="86">
        <v>431920000</v>
      </c>
      <c r="W28" s="86">
        <v>481750000</v>
      </c>
      <c r="X28" s="86">
        <v>524260000</v>
      </c>
      <c r="Y28" s="86">
        <v>519750000</v>
      </c>
      <c r="Z28" s="86">
        <v>740020000</v>
      </c>
      <c r="AA28" s="86">
        <v>374500000</v>
      </c>
      <c r="AB28" s="86">
        <v>353030000</v>
      </c>
      <c r="AC28" s="86">
        <v>401330000</v>
      </c>
      <c r="AD28" s="86">
        <v>227780000</v>
      </c>
      <c r="AE28" s="86">
        <v>225000000</v>
      </c>
      <c r="AF28" s="86">
        <v>277780000</v>
      </c>
      <c r="AG28" s="86">
        <v>294440000</v>
      </c>
      <c r="AH28" s="86">
        <v>230550000</v>
      </c>
      <c r="AI28" s="86">
        <v>267220000</v>
      </c>
      <c r="AJ28" s="86">
        <v>309440000</v>
      </c>
      <c r="AK28" t="s">
        <v>164</v>
      </c>
      <c r="AL28" t="s">
        <v>164</v>
      </c>
      <c r="AM28" t="s">
        <v>164</v>
      </c>
      <c r="AN28" t="s">
        <v>164</v>
      </c>
      <c r="AO28" t="s">
        <v>164</v>
      </c>
      <c r="AP28" t="s">
        <v>164</v>
      </c>
      <c r="AQ28">
        <v>0</v>
      </c>
      <c r="AR28" t="s">
        <v>164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164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161</v>
      </c>
    </row>
    <row r="29" spans="1:58" x14ac:dyDescent="0.15">
      <c r="A29" t="s">
        <v>189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  <c r="G29" t="s">
        <v>164</v>
      </c>
      <c r="H29" t="s">
        <v>164</v>
      </c>
      <c r="I29" t="s">
        <v>164</v>
      </c>
      <c r="J29" t="s">
        <v>164</v>
      </c>
      <c r="K29" t="s">
        <v>164</v>
      </c>
      <c r="L29" t="s">
        <v>164</v>
      </c>
      <c r="M29" t="s">
        <v>164</v>
      </c>
      <c r="N29" t="s">
        <v>164</v>
      </c>
      <c r="O29" t="s">
        <v>164</v>
      </c>
      <c r="P29" t="s">
        <v>164</v>
      </c>
      <c r="Q29" t="s">
        <v>164</v>
      </c>
      <c r="R29" t="s">
        <v>164</v>
      </c>
      <c r="S29" t="s">
        <v>164</v>
      </c>
      <c r="T29" t="s">
        <v>164</v>
      </c>
      <c r="U29" t="s">
        <v>164</v>
      </c>
      <c r="V29" t="s">
        <v>164</v>
      </c>
      <c r="W29" t="s">
        <v>164</v>
      </c>
      <c r="X29" t="s">
        <v>164</v>
      </c>
      <c r="Y29" t="s">
        <v>164</v>
      </c>
      <c r="Z29" t="s">
        <v>164</v>
      </c>
      <c r="AA29" t="s">
        <v>164</v>
      </c>
      <c r="AB29" t="s">
        <v>164</v>
      </c>
      <c r="AC29" t="s">
        <v>164</v>
      </c>
      <c r="AD29" t="s">
        <v>164</v>
      </c>
      <c r="AE29" t="s">
        <v>164</v>
      </c>
      <c r="AF29" t="s">
        <v>164</v>
      </c>
      <c r="AG29" t="s">
        <v>164</v>
      </c>
      <c r="AH29" s="87">
        <v>9500000</v>
      </c>
      <c r="AI29" t="s">
        <v>164</v>
      </c>
      <c r="AJ29" t="s">
        <v>164</v>
      </c>
      <c r="AK29" t="s">
        <v>164</v>
      </c>
      <c r="AL29" t="s">
        <v>164</v>
      </c>
      <c r="AM29" t="s">
        <v>164</v>
      </c>
      <c r="AN29" t="s">
        <v>164</v>
      </c>
      <c r="AO29" t="s">
        <v>164</v>
      </c>
      <c r="AP29" t="s">
        <v>164</v>
      </c>
      <c r="AQ29">
        <v>0</v>
      </c>
      <c r="AR29" t="s">
        <v>164</v>
      </c>
      <c r="AS29">
        <v>0</v>
      </c>
      <c r="AT29">
        <v>0</v>
      </c>
      <c r="AU29">
        <v>0</v>
      </c>
      <c r="AV29" t="s">
        <v>164</v>
      </c>
      <c r="AW29" t="s">
        <v>164</v>
      </c>
      <c r="AX29" t="s">
        <v>164</v>
      </c>
      <c r="AY29">
        <v>0</v>
      </c>
      <c r="AZ29" t="s">
        <v>164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161</v>
      </c>
    </row>
    <row r="30" spans="1:58" x14ac:dyDescent="0.15">
      <c r="A30" t="s">
        <v>190</v>
      </c>
      <c r="B30" s="86">
        <v>2933130000</v>
      </c>
      <c r="C30" s="86">
        <v>2734240000</v>
      </c>
      <c r="D30" s="86">
        <v>1402320000</v>
      </c>
      <c r="E30" s="86">
        <v>1285890000</v>
      </c>
      <c r="F30" s="86">
        <v>661060000</v>
      </c>
      <c r="G30" s="86">
        <v>627910000</v>
      </c>
      <c r="H30" s="86">
        <v>434400000</v>
      </c>
      <c r="I30" s="86">
        <v>365790000</v>
      </c>
      <c r="J30" s="86">
        <v>259490000</v>
      </c>
      <c r="K30" s="86">
        <v>223160000</v>
      </c>
      <c r="L30" s="86">
        <v>244990000</v>
      </c>
      <c r="M30" s="86">
        <v>273240000</v>
      </c>
      <c r="N30" s="86">
        <v>274000000</v>
      </c>
      <c r="O30" s="86">
        <v>288400000</v>
      </c>
      <c r="P30" s="86">
        <v>284440000</v>
      </c>
      <c r="Q30" s="86">
        <v>297590000</v>
      </c>
      <c r="R30" s="86">
        <v>269140000</v>
      </c>
      <c r="S30" s="86">
        <v>265050000</v>
      </c>
      <c r="T30" s="86">
        <v>241160000</v>
      </c>
      <c r="U30" s="86">
        <v>262170000</v>
      </c>
      <c r="V30" s="86">
        <v>303900000</v>
      </c>
      <c r="W30" s="86">
        <v>316360000</v>
      </c>
      <c r="X30" s="86">
        <v>262750000</v>
      </c>
      <c r="Y30" s="86">
        <v>364160000</v>
      </c>
      <c r="Z30" s="86">
        <v>174190000</v>
      </c>
      <c r="AA30" s="86">
        <v>175380000</v>
      </c>
      <c r="AB30" s="86">
        <v>161600000</v>
      </c>
      <c r="AC30" s="86">
        <v>145320000</v>
      </c>
      <c r="AD30" t="s">
        <v>164</v>
      </c>
      <c r="AE30" t="s">
        <v>164</v>
      </c>
      <c r="AF30" t="s">
        <v>164</v>
      </c>
      <c r="AG30" t="s">
        <v>164</v>
      </c>
      <c r="AH30" s="87">
        <v>11020000</v>
      </c>
      <c r="AI30" t="s">
        <v>164</v>
      </c>
      <c r="AJ30" t="s">
        <v>164</v>
      </c>
      <c r="AK30" t="s">
        <v>164</v>
      </c>
      <c r="AL30" t="s">
        <v>164</v>
      </c>
      <c r="AM30" t="s">
        <v>164</v>
      </c>
      <c r="AN30" t="s">
        <v>164</v>
      </c>
      <c r="AO30" t="s">
        <v>164</v>
      </c>
      <c r="AP30" t="s">
        <v>164</v>
      </c>
      <c r="AQ30">
        <v>0</v>
      </c>
      <c r="AR30" t="s">
        <v>164</v>
      </c>
      <c r="AS30">
        <v>0</v>
      </c>
      <c r="AT30">
        <v>0</v>
      </c>
      <c r="AU30">
        <v>0</v>
      </c>
      <c r="AV30" t="s">
        <v>164</v>
      </c>
      <c r="AW30" t="s">
        <v>164</v>
      </c>
      <c r="AX30" t="s">
        <v>164</v>
      </c>
      <c r="AY30">
        <v>0</v>
      </c>
      <c r="AZ30" t="s">
        <v>164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161</v>
      </c>
    </row>
    <row r="31" spans="1:58" x14ac:dyDescent="0.15">
      <c r="A31" t="s">
        <v>191</v>
      </c>
      <c r="B31" s="86">
        <v>3139670000</v>
      </c>
      <c r="C31" s="86">
        <v>2995250000</v>
      </c>
      <c r="D31" s="86">
        <v>2887240000</v>
      </c>
      <c r="E31" s="86">
        <v>2985440000</v>
      </c>
      <c r="F31" s="86">
        <v>2752400000</v>
      </c>
      <c r="G31" s="86">
        <v>2209590000</v>
      </c>
      <c r="H31" s="86">
        <v>2340570000</v>
      </c>
      <c r="I31" s="86">
        <v>2328350000</v>
      </c>
      <c r="J31" s="86">
        <v>1526940000</v>
      </c>
      <c r="K31" s="86">
        <v>1438500000</v>
      </c>
      <c r="L31" s="86">
        <v>1414500000</v>
      </c>
      <c r="M31" s="86">
        <v>1404270000</v>
      </c>
      <c r="N31" s="86">
        <v>1336060000</v>
      </c>
      <c r="O31" s="86">
        <v>1557870000</v>
      </c>
      <c r="P31" s="86">
        <v>1544920000</v>
      </c>
      <c r="Q31" s="86">
        <v>1527940000</v>
      </c>
      <c r="R31" s="86">
        <v>1064400000</v>
      </c>
      <c r="S31" s="86">
        <v>1052740000</v>
      </c>
      <c r="T31" s="86">
        <v>1030870000</v>
      </c>
      <c r="U31" s="86">
        <v>1025530000</v>
      </c>
      <c r="V31" s="86">
        <v>1064140000</v>
      </c>
      <c r="W31" s="86">
        <v>1046350000</v>
      </c>
      <c r="X31" s="86">
        <v>1028430000</v>
      </c>
      <c r="Y31" s="86">
        <v>1017240000</v>
      </c>
      <c r="Z31" s="86">
        <v>1098950000</v>
      </c>
      <c r="AA31" s="86">
        <v>1366770000</v>
      </c>
      <c r="AB31" s="86">
        <v>375860000</v>
      </c>
      <c r="AC31" s="86">
        <v>375500000</v>
      </c>
      <c r="AD31" s="86">
        <v>353100000</v>
      </c>
      <c r="AE31" s="86">
        <v>349760000</v>
      </c>
      <c r="AF31" s="86">
        <v>356740000</v>
      </c>
      <c r="AG31" s="86">
        <v>310410000</v>
      </c>
      <c r="AH31" s="86">
        <v>311140000</v>
      </c>
      <c r="AI31" s="86">
        <v>284080000</v>
      </c>
      <c r="AJ31" s="86">
        <v>290610000</v>
      </c>
      <c r="AK31" s="86">
        <v>328900000</v>
      </c>
      <c r="AL31" s="86">
        <v>242780000</v>
      </c>
      <c r="AM31" s="86">
        <v>232480000</v>
      </c>
      <c r="AN31" s="86">
        <v>184350000</v>
      </c>
      <c r="AO31" s="86">
        <v>197940000</v>
      </c>
      <c r="AP31" s="86">
        <v>220530000</v>
      </c>
      <c r="AQ31" s="86">
        <v>214420000</v>
      </c>
      <c r="AR31" s="86">
        <v>219170000</v>
      </c>
      <c r="AS31" s="86">
        <v>206670000</v>
      </c>
      <c r="AT31" s="86">
        <v>195410000</v>
      </c>
      <c r="AU31" s="86">
        <v>193720000</v>
      </c>
      <c r="AV31" s="86">
        <v>193410000</v>
      </c>
      <c r="AW31" s="86">
        <v>186210000</v>
      </c>
      <c r="AX31" s="86">
        <v>188020000</v>
      </c>
      <c r="AY31" s="86">
        <v>183520000</v>
      </c>
      <c r="AZ31" s="86">
        <v>169410000</v>
      </c>
      <c r="BA31" s="86">
        <v>169410000</v>
      </c>
      <c r="BB31" s="87">
        <v>46070000</v>
      </c>
      <c r="BC31" s="87">
        <v>48090000</v>
      </c>
      <c r="BD31" s="87">
        <v>47430000</v>
      </c>
      <c r="BE31" s="87">
        <v>47430000</v>
      </c>
      <c r="BF31" t="s">
        <v>161</v>
      </c>
    </row>
    <row r="32" spans="1:58" x14ac:dyDescent="0.15">
      <c r="A32" t="s">
        <v>192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  <c r="G32" t="s">
        <v>164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164</v>
      </c>
      <c r="R32" t="s">
        <v>164</v>
      </c>
      <c r="S32" t="s">
        <v>164</v>
      </c>
      <c r="T32" t="s">
        <v>164</v>
      </c>
      <c r="U32" t="s">
        <v>164</v>
      </c>
      <c r="V32" t="s">
        <v>164</v>
      </c>
      <c r="W32" t="s">
        <v>164</v>
      </c>
      <c r="X32" t="s">
        <v>164</v>
      </c>
      <c r="Y32" t="s">
        <v>164</v>
      </c>
      <c r="Z32" t="s">
        <v>164</v>
      </c>
      <c r="AA32" t="s">
        <v>164</v>
      </c>
      <c r="AB32" t="s">
        <v>164</v>
      </c>
      <c r="AC32" t="s">
        <v>164</v>
      </c>
      <c r="AD32" t="s">
        <v>164</v>
      </c>
      <c r="AE32" t="s">
        <v>164</v>
      </c>
      <c r="AF32" t="s">
        <v>164</v>
      </c>
      <c r="AG32" t="s">
        <v>164</v>
      </c>
      <c r="AH32" t="s">
        <v>164</v>
      </c>
      <c r="AI32" t="s">
        <v>164</v>
      </c>
      <c r="AJ32" t="s">
        <v>164</v>
      </c>
      <c r="AK32" t="s">
        <v>164</v>
      </c>
      <c r="AL32" t="s">
        <v>164</v>
      </c>
      <c r="AM32" t="s">
        <v>164</v>
      </c>
      <c r="AN32" t="s">
        <v>164</v>
      </c>
      <c r="AO32" t="s">
        <v>164</v>
      </c>
      <c r="AP32" t="s">
        <v>164</v>
      </c>
      <c r="AQ32">
        <v>0</v>
      </c>
      <c r="AR32" t="s">
        <v>164</v>
      </c>
      <c r="AS32">
        <v>0</v>
      </c>
      <c r="AT32">
        <v>0</v>
      </c>
      <c r="AU32">
        <v>0</v>
      </c>
      <c r="AV32" t="s">
        <v>164</v>
      </c>
      <c r="AW32" t="s">
        <v>164</v>
      </c>
      <c r="AX32" t="s">
        <v>164</v>
      </c>
      <c r="AY32">
        <v>0</v>
      </c>
      <c r="AZ32" t="s">
        <v>164</v>
      </c>
      <c r="BA32">
        <v>0</v>
      </c>
      <c r="BB32" t="s">
        <v>164</v>
      </c>
      <c r="BC32">
        <v>0</v>
      </c>
      <c r="BD32">
        <v>0</v>
      </c>
      <c r="BE32">
        <v>0</v>
      </c>
      <c r="BF32" t="s">
        <v>161</v>
      </c>
    </row>
    <row r="33" spans="1:58" x14ac:dyDescent="0.15">
      <c r="A33" t="s">
        <v>193</v>
      </c>
      <c r="B33" s="86">
        <v>118680000</v>
      </c>
      <c r="C33" s="86">
        <v>124020000</v>
      </c>
      <c r="D33" s="86">
        <v>123850000</v>
      </c>
      <c r="E33" s="86">
        <v>126320000</v>
      </c>
      <c r="F33" s="87">
        <v>46500000</v>
      </c>
      <c r="G33" s="87">
        <v>47730000</v>
      </c>
      <c r="H33" s="87">
        <v>48780000</v>
      </c>
      <c r="I33" s="87">
        <v>50110000</v>
      </c>
      <c r="J33" s="87">
        <v>35170000</v>
      </c>
      <c r="K33" s="87">
        <v>36020000</v>
      </c>
      <c r="L33" s="87">
        <v>34820000</v>
      </c>
      <c r="M33" s="87">
        <v>37700000</v>
      </c>
      <c r="N33" t="s">
        <v>164</v>
      </c>
      <c r="O33" t="s">
        <v>164</v>
      </c>
      <c r="P33" t="s">
        <v>164</v>
      </c>
      <c r="Q33" t="s">
        <v>164</v>
      </c>
      <c r="R33" t="s">
        <v>164</v>
      </c>
      <c r="S33" t="s">
        <v>164</v>
      </c>
      <c r="T33" t="s">
        <v>164</v>
      </c>
      <c r="U33" t="s">
        <v>164</v>
      </c>
      <c r="V33" t="s">
        <v>164</v>
      </c>
      <c r="W33" t="s">
        <v>164</v>
      </c>
      <c r="X33" t="s">
        <v>164</v>
      </c>
      <c r="Y33" t="s">
        <v>164</v>
      </c>
      <c r="Z33" t="s">
        <v>164</v>
      </c>
      <c r="AA33" t="s">
        <v>164</v>
      </c>
      <c r="AB33" t="s">
        <v>164</v>
      </c>
      <c r="AC33" t="s">
        <v>164</v>
      </c>
      <c r="AD33" t="s">
        <v>164</v>
      </c>
      <c r="AE33" t="s">
        <v>164</v>
      </c>
      <c r="AF33" t="s">
        <v>164</v>
      </c>
      <c r="AG33" t="s">
        <v>164</v>
      </c>
      <c r="AH33" t="s">
        <v>164</v>
      </c>
      <c r="AI33" t="s">
        <v>164</v>
      </c>
      <c r="AJ33" t="s">
        <v>164</v>
      </c>
      <c r="AK33" t="s">
        <v>164</v>
      </c>
      <c r="AL33" t="s">
        <v>164</v>
      </c>
      <c r="AM33" t="s">
        <v>164</v>
      </c>
      <c r="AN33" t="s">
        <v>164</v>
      </c>
      <c r="AO33" t="s">
        <v>164</v>
      </c>
      <c r="AP33" t="s">
        <v>164</v>
      </c>
      <c r="AQ33">
        <v>0</v>
      </c>
      <c r="AR33" t="s">
        <v>164</v>
      </c>
      <c r="AS33">
        <v>0</v>
      </c>
      <c r="AT33">
        <v>0</v>
      </c>
      <c r="AU33">
        <v>0</v>
      </c>
      <c r="AV33" t="s">
        <v>164</v>
      </c>
      <c r="AW33" t="s">
        <v>164</v>
      </c>
      <c r="AX33" t="s">
        <v>164</v>
      </c>
      <c r="AY33">
        <v>0</v>
      </c>
      <c r="AZ33" t="s">
        <v>164</v>
      </c>
      <c r="BA33">
        <v>0</v>
      </c>
      <c r="BB33" t="s">
        <v>164</v>
      </c>
      <c r="BC33">
        <v>0</v>
      </c>
      <c r="BD33">
        <v>0</v>
      </c>
      <c r="BE33">
        <v>0</v>
      </c>
      <c r="BF33" t="s">
        <v>161</v>
      </c>
    </row>
    <row r="34" spans="1:58" x14ac:dyDescent="0.15">
      <c r="A34" t="s">
        <v>194</v>
      </c>
      <c r="B34" t="s">
        <v>164</v>
      </c>
      <c r="C34" s="86">
        <v>22529040000</v>
      </c>
      <c r="D34" t="s">
        <v>164</v>
      </c>
      <c r="E34" s="86">
        <v>22344280000</v>
      </c>
      <c r="F34" t="s">
        <v>164</v>
      </c>
      <c r="G34" s="86">
        <v>23002130000</v>
      </c>
      <c r="H34" t="s">
        <v>164</v>
      </c>
      <c r="I34" s="86">
        <v>23135700000</v>
      </c>
      <c r="J34" t="s">
        <v>164</v>
      </c>
      <c r="K34" s="86">
        <v>22877120000</v>
      </c>
      <c r="L34" t="s">
        <v>164</v>
      </c>
      <c r="M34" s="86">
        <v>22869670000</v>
      </c>
      <c r="N34" t="s">
        <v>164</v>
      </c>
      <c r="O34" s="86">
        <v>22892450000</v>
      </c>
      <c r="P34" t="s">
        <v>164</v>
      </c>
      <c r="Q34" s="86">
        <v>22855960000</v>
      </c>
      <c r="R34" t="s">
        <v>164</v>
      </c>
      <c r="S34" s="86">
        <v>23812560000</v>
      </c>
      <c r="T34" t="s">
        <v>164</v>
      </c>
      <c r="U34" s="86">
        <v>22614320000</v>
      </c>
      <c r="V34" t="s">
        <v>164</v>
      </c>
      <c r="W34" s="86">
        <v>22218300000</v>
      </c>
      <c r="X34" t="s">
        <v>164</v>
      </c>
      <c r="Y34" s="86">
        <v>22280600000</v>
      </c>
      <c r="Z34" t="s">
        <v>164</v>
      </c>
      <c r="AA34" s="86">
        <v>21533520000</v>
      </c>
      <c r="AB34" t="s">
        <v>164</v>
      </c>
      <c r="AC34" s="86">
        <v>21223880000</v>
      </c>
      <c r="AD34" t="s">
        <v>164</v>
      </c>
      <c r="AE34" s="86">
        <v>19049800000</v>
      </c>
      <c r="AF34" t="s">
        <v>164</v>
      </c>
      <c r="AG34" s="86">
        <v>18950190000</v>
      </c>
      <c r="AH34" t="s">
        <v>164</v>
      </c>
      <c r="AI34" s="86">
        <v>16716120000</v>
      </c>
      <c r="AJ34" t="s">
        <v>164</v>
      </c>
      <c r="AK34" s="86">
        <v>12526810000</v>
      </c>
      <c r="AL34" t="s">
        <v>164</v>
      </c>
      <c r="AM34" s="86">
        <v>9115900000</v>
      </c>
      <c r="AN34" t="s">
        <v>164</v>
      </c>
      <c r="AO34" s="86">
        <v>7573910000</v>
      </c>
      <c r="AP34" t="s">
        <v>164</v>
      </c>
      <c r="AQ34" s="86">
        <v>6251790000</v>
      </c>
      <c r="AR34" t="s">
        <v>164</v>
      </c>
      <c r="AS34" s="86">
        <v>3773080000</v>
      </c>
      <c r="AT34">
        <v>0</v>
      </c>
      <c r="AU34" s="86">
        <v>3156260000</v>
      </c>
      <c r="AV34" t="s">
        <v>164</v>
      </c>
      <c r="AW34" s="86">
        <v>3007130000</v>
      </c>
      <c r="AX34" t="s">
        <v>164</v>
      </c>
      <c r="AY34" s="86">
        <v>2305500000</v>
      </c>
      <c r="AZ34" t="s">
        <v>164</v>
      </c>
      <c r="BA34" s="86">
        <v>2069030000</v>
      </c>
      <c r="BB34" t="s">
        <v>164</v>
      </c>
      <c r="BC34" s="86">
        <v>1637450000</v>
      </c>
      <c r="BD34">
        <v>0</v>
      </c>
      <c r="BE34" s="86">
        <v>1718070000</v>
      </c>
      <c r="BF34" t="s">
        <v>161</v>
      </c>
    </row>
    <row r="35" spans="1:58" x14ac:dyDescent="0.15">
      <c r="A35" t="s">
        <v>195</v>
      </c>
      <c r="B35" t="s">
        <v>164</v>
      </c>
      <c r="C35" s="86">
        <v>12264040000</v>
      </c>
      <c r="D35" t="s">
        <v>164</v>
      </c>
      <c r="E35" s="86">
        <v>11665420000</v>
      </c>
      <c r="F35" t="s">
        <v>164</v>
      </c>
      <c r="G35" s="86">
        <v>11751680000</v>
      </c>
      <c r="H35" t="s">
        <v>164</v>
      </c>
      <c r="I35" s="86">
        <v>11255590000</v>
      </c>
      <c r="J35" t="s">
        <v>164</v>
      </c>
      <c r="K35" s="86">
        <v>10685250000</v>
      </c>
      <c r="L35" t="s">
        <v>164</v>
      </c>
      <c r="M35" s="86">
        <v>10051340000</v>
      </c>
      <c r="N35" t="s">
        <v>164</v>
      </c>
      <c r="O35" s="86">
        <v>9516350000</v>
      </c>
      <c r="P35" t="s">
        <v>164</v>
      </c>
      <c r="Q35" s="86">
        <v>8817330000</v>
      </c>
      <c r="R35" t="s">
        <v>164</v>
      </c>
      <c r="S35" s="86">
        <v>8469400000</v>
      </c>
      <c r="T35" t="s">
        <v>164</v>
      </c>
      <c r="U35" s="86">
        <v>7360990000</v>
      </c>
      <c r="V35" t="s">
        <v>164</v>
      </c>
      <c r="W35" s="86">
        <v>6761490000</v>
      </c>
      <c r="X35" t="s">
        <v>164</v>
      </c>
      <c r="Y35" s="86">
        <v>6193910000</v>
      </c>
      <c r="Z35" t="s">
        <v>164</v>
      </c>
      <c r="AA35" s="86">
        <v>5671600000</v>
      </c>
      <c r="AB35" t="s">
        <v>164</v>
      </c>
      <c r="AC35" s="86">
        <v>5028910000</v>
      </c>
      <c r="AD35" t="s">
        <v>164</v>
      </c>
      <c r="AE35" s="86">
        <v>4461010000</v>
      </c>
      <c r="AF35" t="s">
        <v>164</v>
      </c>
      <c r="AG35" s="86">
        <v>4023080000</v>
      </c>
      <c r="AH35" t="s">
        <v>164</v>
      </c>
      <c r="AI35" s="86">
        <v>3502680000</v>
      </c>
      <c r="AJ35" t="s">
        <v>164</v>
      </c>
      <c r="AK35" s="86">
        <v>1987210000</v>
      </c>
      <c r="AL35" t="s">
        <v>164</v>
      </c>
      <c r="AM35" s="86">
        <v>1688260000</v>
      </c>
      <c r="AN35" t="s">
        <v>164</v>
      </c>
      <c r="AO35" s="86">
        <v>1417610000</v>
      </c>
      <c r="AP35" t="s">
        <v>164</v>
      </c>
      <c r="AQ35" s="86">
        <v>1195430000</v>
      </c>
      <c r="AR35" t="s">
        <v>164</v>
      </c>
      <c r="AS35" s="86">
        <v>817340000</v>
      </c>
      <c r="AT35">
        <v>0</v>
      </c>
      <c r="AU35" s="86">
        <v>684570000</v>
      </c>
      <c r="AV35" t="s">
        <v>164</v>
      </c>
      <c r="AW35" s="86">
        <v>580740000</v>
      </c>
      <c r="AX35" t="s">
        <v>164</v>
      </c>
      <c r="AY35" s="86">
        <v>496990000</v>
      </c>
      <c r="AZ35" t="s">
        <v>164</v>
      </c>
      <c r="BA35" s="86">
        <v>411900000</v>
      </c>
      <c r="BB35" t="s">
        <v>164</v>
      </c>
      <c r="BC35" s="86">
        <v>333740000</v>
      </c>
      <c r="BD35">
        <v>0</v>
      </c>
      <c r="BE35" s="86">
        <v>336050000</v>
      </c>
      <c r="BF35" t="s">
        <v>161</v>
      </c>
    </row>
    <row r="36" spans="1:58" x14ac:dyDescent="0.15">
      <c r="A36" t="s">
        <v>196</v>
      </c>
      <c r="B36" t="s">
        <v>164</v>
      </c>
      <c r="C36" s="86">
        <v>10265000000</v>
      </c>
      <c r="D36" t="s">
        <v>164</v>
      </c>
      <c r="E36" s="86">
        <v>10678860000</v>
      </c>
      <c r="F36" t="s">
        <v>164</v>
      </c>
      <c r="G36" s="86">
        <v>11250450000</v>
      </c>
      <c r="H36" t="s">
        <v>164</v>
      </c>
      <c r="I36" s="86">
        <v>11880110000</v>
      </c>
      <c r="J36" t="s">
        <v>164</v>
      </c>
      <c r="K36" s="86">
        <v>12191870000</v>
      </c>
      <c r="L36" t="s">
        <v>164</v>
      </c>
      <c r="M36" s="86">
        <v>12818330000</v>
      </c>
      <c r="N36" t="s">
        <v>164</v>
      </c>
      <c r="O36" s="86">
        <v>13376090000</v>
      </c>
      <c r="P36" t="s">
        <v>164</v>
      </c>
      <c r="Q36" s="86">
        <v>14038630000</v>
      </c>
      <c r="R36" t="s">
        <v>164</v>
      </c>
      <c r="S36" s="86">
        <v>15343170000</v>
      </c>
      <c r="T36" t="s">
        <v>164</v>
      </c>
      <c r="U36" s="86">
        <v>15253330000</v>
      </c>
      <c r="V36" t="s">
        <v>164</v>
      </c>
      <c r="W36" s="86">
        <v>15456800000</v>
      </c>
      <c r="X36" t="s">
        <v>164</v>
      </c>
      <c r="Y36" s="86">
        <v>16086690000</v>
      </c>
      <c r="Z36" t="s">
        <v>164</v>
      </c>
      <c r="AA36" s="86">
        <v>15861920000</v>
      </c>
      <c r="AB36" t="s">
        <v>164</v>
      </c>
      <c r="AC36" s="86">
        <v>16194970000</v>
      </c>
      <c r="AD36" t="s">
        <v>164</v>
      </c>
      <c r="AE36" s="86">
        <v>14588790000</v>
      </c>
      <c r="AF36" t="s">
        <v>164</v>
      </c>
      <c r="AG36" s="86">
        <v>14927110000</v>
      </c>
      <c r="AH36" t="s">
        <v>164</v>
      </c>
      <c r="AI36" s="86">
        <v>13213440000</v>
      </c>
      <c r="AJ36" t="s">
        <v>164</v>
      </c>
      <c r="AK36" s="86">
        <v>10539600000</v>
      </c>
      <c r="AL36" t="s">
        <v>164</v>
      </c>
      <c r="AM36" s="86">
        <v>7427640000</v>
      </c>
      <c r="AN36" t="s">
        <v>164</v>
      </c>
      <c r="AO36" s="86">
        <v>6156300000</v>
      </c>
      <c r="AP36" t="s">
        <v>164</v>
      </c>
      <c r="AQ36" s="86">
        <v>5056370000</v>
      </c>
      <c r="AR36" t="s">
        <v>164</v>
      </c>
      <c r="AS36" s="86">
        <v>2955740000</v>
      </c>
      <c r="AT36">
        <v>0</v>
      </c>
      <c r="AU36" s="86">
        <v>2471690000</v>
      </c>
      <c r="AV36" t="s">
        <v>164</v>
      </c>
      <c r="AW36" s="86">
        <v>2426390000</v>
      </c>
      <c r="AX36" t="s">
        <v>164</v>
      </c>
      <c r="AY36" s="86">
        <v>1808500000</v>
      </c>
      <c r="AZ36" t="s">
        <v>164</v>
      </c>
      <c r="BA36" s="86">
        <v>1657130000</v>
      </c>
      <c r="BB36" t="s">
        <v>164</v>
      </c>
      <c r="BC36" s="86">
        <v>1303710000</v>
      </c>
      <c r="BD36">
        <v>0</v>
      </c>
      <c r="BE36" s="86">
        <v>1382010000</v>
      </c>
      <c r="BF36" t="s">
        <v>161</v>
      </c>
    </row>
    <row r="37" spans="1:58" x14ac:dyDescent="0.15">
      <c r="A37" t="s">
        <v>197</v>
      </c>
      <c r="B37" t="s">
        <v>164</v>
      </c>
      <c r="C37" s="87">
        <v>57800000</v>
      </c>
      <c r="D37" t="s">
        <v>164</v>
      </c>
      <c r="E37" s="87">
        <v>63480000</v>
      </c>
      <c r="F37" t="s">
        <v>164</v>
      </c>
      <c r="G37" s="87">
        <v>12830000</v>
      </c>
      <c r="H37" t="s">
        <v>164</v>
      </c>
      <c r="I37" s="87">
        <v>12870000</v>
      </c>
      <c r="J37" t="s">
        <v>164</v>
      </c>
      <c r="K37" s="87">
        <v>12650000</v>
      </c>
      <c r="L37" t="s">
        <v>164</v>
      </c>
      <c r="M37" s="87">
        <v>12890000</v>
      </c>
      <c r="N37" t="s">
        <v>164</v>
      </c>
      <c r="O37" s="87">
        <v>19220000</v>
      </c>
      <c r="P37" t="s">
        <v>164</v>
      </c>
      <c r="Q37" s="87">
        <v>24210000</v>
      </c>
      <c r="R37" t="s">
        <v>164</v>
      </c>
      <c r="S37" s="87">
        <v>38960000</v>
      </c>
      <c r="T37" t="s">
        <v>164</v>
      </c>
      <c r="U37" s="87">
        <v>27390000</v>
      </c>
      <c r="V37" t="s">
        <v>164</v>
      </c>
      <c r="W37" s="87">
        <v>3060000</v>
      </c>
      <c r="X37" t="s">
        <v>164</v>
      </c>
      <c r="Y37" s="87">
        <v>4380000</v>
      </c>
      <c r="Z37" t="s">
        <v>164</v>
      </c>
      <c r="AA37" s="87">
        <v>6010000</v>
      </c>
      <c r="AB37" t="s">
        <v>164</v>
      </c>
      <c r="AC37" s="87">
        <v>6170000</v>
      </c>
      <c r="AD37" t="s">
        <v>164</v>
      </c>
      <c r="AE37" s="87">
        <v>8410000</v>
      </c>
      <c r="AF37" t="s">
        <v>164</v>
      </c>
      <c r="AG37" s="87">
        <v>9720000</v>
      </c>
      <c r="AH37" t="s">
        <v>164</v>
      </c>
      <c r="AI37" s="87">
        <v>10690000</v>
      </c>
      <c r="AJ37" t="s">
        <v>164</v>
      </c>
      <c r="AK37" s="87">
        <v>10760000</v>
      </c>
      <c r="AL37" t="s">
        <v>164</v>
      </c>
      <c r="AM37" s="87">
        <v>5850000</v>
      </c>
      <c r="AN37" t="s">
        <v>164</v>
      </c>
      <c r="AO37" s="87">
        <v>7920000</v>
      </c>
      <c r="AP37" t="s">
        <v>164</v>
      </c>
      <c r="AQ37" s="87">
        <v>6430000</v>
      </c>
      <c r="AR37" t="s">
        <v>164</v>
      </c>
      <c r="AS37" s="87">
        <v>6430000</v>
      </c>
      <c r="AT37">
        <v>0</v>
      </c>
      <c r="AU37" s="87">
        <v>6430000</v>
      </c>
      <c r="AV37" t="s">
        <v>164</v>
      </c>
      <c r="AW37" s="87">
        <v>6430000</v>
      </c>
      <c r="AX37" t="s">
        <v>164</v>
      </c>
      <c r="AY37" s="87">
        <v>6430000</v>
      </c>
      <c r="AZ37" t="s">
        <v>164</v>
      </c>
      <c r="BA37" s="87">
        <v>6590000</v>
      </c>
      <c r="BB37" t="s">
        <v>164</v>
      </c>
      <c r="BC37" s="87">
        <v>6510000</v>
      </c>
      <c r="BD37">
        <v>0</v>
      </c>
      <c r="BE37" s="87">
        <v>5850000</v>
      </c>
      <c r="BF37" t="s">
        <v>161</v>
      </c>
    </row>
    <row r="38" spans="1:58" x14ac:dyDescent="0.15">
      <c r="A38" t="s">
        <v>198</v>
      </c>
      <c r="B38" t="s">
        <v>164</v>
      </c>
      <c r="C38" s="86">
        <v>10207210000</v>
      </c>
      <c r="D38" t="s">
        <v>164</v>
      </c>
      <c r="E38" s="86">
        <v>10615380000</v>
      </c>
      <c r="F38" t="s">
        <v>164</v>
      </c>
      <c r="G38" s="86">
        <v>11237620000</v>
      </c>
      <c r="H38" t="s">
        <v>164</v>
      </c>
      <c r="I38" s="86">
        <v>11867240000</v>
      </c>
      <c r="J38" s="86">
        <v>11999750000</v>
      </c>
      <c r="K38" s="86">
        <v>12179210000</v>
      </c>
      <c r="L38" s="86">
        <v>12502850000</v>
      </c>
      <c r="M38" s="86">
        <v>12805430000</v>
      </c>
      <c r="N38" s="86">
        <v>12933530000</v>
      </c>
      <c r="O38" s="86">
        <v>13356880000</v>
      </c>
      <c r="P38" s="86">
        <v>13659870000</v>
      </c>
      <c r="Q38" s="86">
        <v>14014420000</v>
      </c>
      <c r="R38" s="86">
        <v>14966190000</v>
      </c>
      <c r="S38" s="86">
        <v>15304200000</v>
      </c>
      <c r="T38" s="86">
        <v>15681210000</v>
      </c>
      <c r="U38" s="86">
        <v>15225940000</v>
      </c>
      <c r="V38" s="86">
        <v>15212450000</v>
      </c>
      <c r="W38" s="86">
        <v>15453740000</v>
      </c>
      <c r="X38" s="86">
        <v>15674760000</v>
      </c>
      <c r="Y38" s="86">
        <v>16082320000</v>
      </c>
      <c r="Z38" s="86">
        <v>15503820000</v>
      </c>
      <c r="AA38" s="86">
        <v>15855910000</v>
      </c>
      <c r="AB38" s="86">
        <v>15973050000</v>
      </c>
      <c r="AC38" s="86">
        <v>16188800000</v>
      </c>
      <c r="AD38" s="86">
        <v>14443270000</v>
      </c>
      <c r="AE38" s="86">
        <v>14580390000</v>
      </c>
      <c r="AF38" s="86">
        <v>14792370000</v>
      </c>
      <c r="AG38" s="86">
        <v>14917390000</v>
      </c>
      <c r="AH38" s="86">
        <v>13419410000</v>
      </c>
      <c r="AI38" s="86">
        <v>13202750000</v>
      </c>
      <c r="AJ38" s="86">
        <v>10869880000</v>
      </c>
      <c r="AK38" s="86">
        <v>10528840000</v>
      </c>
      <c r="AL38" s="86">
        <v>7575820000</v>
      </c>
      <c r="AM38" s="86">
        <v>7421790000</v>
      </c>
      <c r="AN38" s="86">
        <v>6924680000</v>
      </c>
      <c r="AO38" s="86">
        <v>6148380000</v>
      </c>
      <c r="AP38" s="86">
        <v>5304650000</v>
      </c>
      <c r="AQ38" s="86">
        <v>5049940000</v>
      </c>
      <c r="AR38" s="86">
        <v>3746410000</v>
      </c>
      <c r="AS38" s="86">
        <v>2949310000</v>
      </c>
      <c r="AT38" s="86">
        <v>2595080000</v>
      </c>
      <c r="AU38" s="86">
        <v>2465260000</v>
      </c>
      <c r="AV38" s="86">
        <v>2381830000</v>
      </c>
      <c r="AW38" s="86">
        <v>2419960000</v>
      </c>
      <c r="AX38" s="86">
        <v>2074560000</v>
      </c>
      <c r="AY38" s="86">
        <v>1802080000</v>
      </c>
      <c r="AZ38" s="86">
        <v>1707030000</v>
      </c>
      <c r="BA38" s="86">
        <v>1650550000</v>
      </c>
      <c r="BB38" s="86">
        <v>1422160000</v>
      </c>
      <c r="BC38" s="86">
        <v>1297200000</v>
      </c>
      <c r="BD38" s="86">
        <v>1345120000</v>
      </c>
      <c r="BE38" s="86">
        <v>1376170000</v>
      </c>
      <c r="BF38" t="s">
        <v>161</v>
      </c>
    </row>
    <row r="39" spans="1:58" x14ac:dyDescent="0.15">
      <c r="A39" t="s">
        <v>199</v>
      </c>
      <c r="B39" t="s">
        <v>164</v>
      </c>
      <c r="C39" s="86">
        <v>2115580000</v>
      </c>
      <c r="D39" t="s">
        <v>164</v>
      </c>
      <c r="E39" s="86">
        <v>1067140000</v>
      </c>
      <c r="F39" t="s">
        <v>164</v>
      </c>
      <c r="G39" s="86">
        <v>946910000</v>
      </c>
      <c r="H39" t="s">
        <v>164</v>
      </c>
      <c r="I39" s="86">
        <v>730000000</v>
      </c>
      <c r="J39" s="86">
        <v>937070000</v>
      </c>
      <c r="K39" s="86">
        <v>783380000</v>
      </c>
      <c r="L39" s="86">
        <v>709220000</v>
      </c>
      <c r="M39" s="86">
        <v>761020000</v>
      </c>
      <c r="N39" s="86">
        <v>976300000</v>
      </c>
      <c r="O39" s="86">
        <v>971870000</v>
      </c>
      <c r="P39" s="86">
        <v>925770000</v>
      </c>
      <c r="Q39" s="86">
        <v>965810000</v>
      </c>
      <c r="R39" s="86">
        <v>1081690000</v>
      </c>
      <c r="S39" s="86">
        <v>1070390000</v>
      </c>
      <c r="T39" s="86">
        <v>1035470000</v>
      </c>
      <c r="U39" s="86">
        <v>983080000</v>
      </c>
      <c r="V39" s="86">
        <v>1212680000</v>
      </c>
      <c r="W39" s="86">
        <v>1252640000</v>
      </c>
      <c r="X39" s="86">
        <v>1310610000</v>
      </c>
      <c r="Y39" s="86">
        <v>1281730000</v>
      </c>
      <c r="Z39" s="86">
        <v>2134200000</v>
      </c>
      <c r="AA39" s="86">
        <v>2176320000</v>
      </c>
      <c r="AB39" s="86">
        <v>2049410000</v>
      </c>
      <c r="AC39" s="86">
        <v>1993690000</v>
      </c>
      <c r="AD39" s="86">
        <v>3722730000</v>
      </c>
      <c r="AE39" s="86">
        <v>3626350000</v>
      </c>
      <c r="AF39" s="86">
        <v>3580300000</v>
      </c>
      <c r="AG39" s="86">
        <v>3168650000</v>
      </c>
      <c r="AH39" s="86">
        <v>4194020000</v>
      </c>
      <c r="AI39" s="86">
        <v>3629520000</v>
      </c>
      <c r="AJ39" s="86">
        <v>3569690000</v>
      </c>
      <c r="AK39" s="86">
        <v>3142310000</v>
      </c>
      <c r="AL39" s="86">
        <v>4090960000</v>
      </c>
      <c r="AM39" s="86">
        <v>3127450000</v>
      </c>
      <c r="AN39" s="86">
        <v>2495600000</v>
      </c>
      <c r="AO39" s="86">
        <v>2166490000</v>
      </c>
      <c r="AP39" s="86">
        <v>2234560000</v>
      </c>
      <c r="AQ39" s="86">
        <v>1538370000</v>
      </c>
      <c r="AR39" s="86">
        <v>1225990000</v>
      </c>
      <c r="AS39" s="86">
        <v>916630000</v>
      </c>
      <c r="AT39" s="86">
        <v>1024040000</v>
      </c>
      <c r="AU39" s="86">
        <v>832840000</v>
      </c>
      <c r="AV39" s="86">
        <v>725280000</v>
      </c>
      <c r="AW39" s="86">
        <v>633170000</v>
      </c>
      <c r="AX39" s="86">
        <v>709400000</v>
      </c>
      <c r="AY39" s="86">
        <v>635850000</v>
      </c>
      <c r="AZ39" s="86">
        <v>514020000</v>
      </c>
      <c r="BA39" s="86">
        <v>459610000</v>
      </c>
      <c r="BB39" s="86">
        <v>338700000</v>
      </c>
      <c r="BC39" s="86">
        <v>120000000</v>
      </c>
      <c r="BD39" s="87">
        <v>97720000</v>
      </c>
      <c r="BE39" s="86">
        <v>116880000</v>
      </c>
      <c r="BF39" t="s">
        <v>161</v>
      </c>
    </row>
    <row r="40" spans="1:58" x14ac:dyDescent="0.15">
      <c r="A40" t="s">
        <v>200</v>
      </c>
      <c r="B40" t="s">
        <v>164</v>
      </c>
      <c r="C40" s="87">
        <v>16170000</v>
      </c>
      <c r="D40" t="s">
        <v>164</v>
      </c>
      <c r="E40" s="87">
        <v>37640000</v>
      </c>
      <c r="F40" t="s">
        <v>164</v>
      </c>
      <c r="G40" s="87">
        <v>9280000</v>
      </c>
      <c r="H40" t="s">
        <v>164</v>
      </c>
      <c r="I40" s="87">
        <v>61070000</v>
      </c>
      <c r="J40" t="s">
        <v>164</v>
      </c>
      <c r="K40" s="87">
        <v>73050000</v>
      </c>
      <c r="L40" s="87">
        <v>82110000</v>
      </c>
      <c r="M40" s="87">
        <v>72350000</v>
      </c>
      <c r="N40" s="87">
        <v>99250000</v>
      </c>
      <c r="O40" s="86">
        <v>111280000</v>
      </c>
      <c r="P40" s="86">
        <v>112080000</v>
      </c>
      <c r="Q40" s="86">
        <v>116540000</v>
      </c>
      <c r="R40" s="86">
        <v>106500000</v>
      </c>
      <c r="S40" s="86">
        <v>140090000</v>
      </c>
      <c r="T40" s="86">
        <v>142120000</v>
      </c>
      <c r="U40" s="86">
        <v>110980000</v>
      </c>
      <c r="V40" s="86">
        <v>136030000</v>
      </c>
      <c r="W40" s="86">
        <v>127440000</v>
      </c>
      <c r="X40" s="86">
        <v>145900000</v>
      </c>
      <c r="Y40" s="86">
        <v>210400000</v>
      </c>
      <c r="Z40" s="86">
        <v>232990000</v>
      </c>
      <c r="AA40" s="86">
        <v>232900000</v>
      </c>
      <c r="AB40" s="86">
        <v>265000000</v>
      </c>
      <c r="AC40" s="86">
        <v>232240000</v>
      </c>
      <c r="AD40" s="86">
        <v>332060000</v>
      </c>
      <c r="AE40" s="86">
        <v>439380000</v>
      </c>
      <c r="AF40" s="86">
        <v>482670000</v>
      </c>
      <c r="AG40" s="86">
        <v>682050000</v>
      </c>
      <c r="AH40" s="86">
        <v>765580000</v>
      </c>
      <c r="AI40" s="86">
        <v>1032430000</v>
      </c>
      <c r="AJ40" s="86">
        <v>1140400000</v>
      </c>
      <c r="AK40" s="86">
        <v>1163370000</v>
      </c>
      <c r="AL40" s="86">
        <v>1590800000</v>
      </c>
      <c r="AM40" s="86">
        <v>1263770000</v>
      </c>
      <c r="AN40" s="86">
        <v>867140000</v>
      </c>
      <c r="AO40" s="86">
        <v>674920000</v>
      </c>
      <c r="AP40" s="86">
        <v>579280000</v>
      </c>
      <c r="AQ40" s="86">
        <v>370650000</v>
      </c>
      <c r="AR40" s="86">
        <v>308240000</v>
      </c>
      <c r="AS40" s="86">
        <v>146620000</v>
      </c>
      <c r="AT40" s="86">
        <v>137070000</v>
      </c>
      <c r="AU40" s="86">
        <v>104710000</v>
      </c>
      <c r="AV40" s="86">
        <v>112410000</v>
      </c>
      <c r="AW40" s="87">
        <v>95480000</v>
      </c>
      <c r="AX40" s="87">
        <v>43640000</v>
      </c>
      <c r="AY40" s="86">
        <v>121870000</v>
      </c>
      <c r="AZ40" s="87">
        <v>82340000</v>
      </c>
      <c r="BA40" s="87">
        <v>58370000</v>
      </c>
      <c r="BB40" s="87">
        <v>62100000</v>
      </c>
      <c r="BC40" s="87">
        <v>76610000</v>
      </c>
      <c r="BD40">
        <v>0</v>
      </c>
      <c r="BE40" s="87">
        <v>34360000</v>
      </c>
      <c r="BF40" t="s">
        <v>161</v>
      </c>
    </row>
    <row r="41" spans="1:58" x14ac:dyDescent="0.15">
      <c r="A41" t="s">
        <v>201</v>
      </c>
      <c r="B41" t="s">
        <v>164</v>
      </c>
      <c r="C41" t="s">
        <v>164</v>
      </c>
      <c r="D41" t="s">
        <v>164</v>
      </c>
      <c r="E41" t="s">
        <v>164</v>
      </c>
      <c r="F41" t="s">
        <v>164</v>
      </c>
      <c r="G41" t="s">
        <v>164</v>
      </c>
      <c r="H41" t="s">
        <v>164</v>
      </c>
      <c r="I41" t="s">
        <v>164</v>
      </c>
      <c r="J41" t="s">
        <v>164</v>
      </c>
      <c r="K41" t="s">
        <v>164</v>
      </c>
      <c r="L41" t="s">
        <v>164</v>
      </c>
      <c r="M41" t="s">
        <v>164</v>
      </c>
      <c r="N41" t="s">
        <v>164</v>
      </c>
      <c r="O41" t="s">
        <v>164</v>
      </c>
      <c r="P41" t="s">
        <v>164</v>
      </c>
      <c r="Q41" t="s">
        <v>164</v>
      </c>
      <c r="R41" t="s">
        <v>164</v>
      </c>
      <c r="S41" t="s">
        <v>164</v>
      </c>
      <c r="T41" t="s">
        <v>164</v>
      </c>
      <c r="U41" t="s">
        <v>164</v>
      </c>
      <c r="V41" t="s">
        <v>164</v>
      </c>
      <c r="W41" t="s">
        <v>164</v>
      </c>
      <c r="X41" t="s">
        <v>164</v>
      </c>
      <c r="Y41" t="s">
        <v>164</v>
      </c>
      <c r="Z41" t="s">
        <v>164</v>
      </c>
      <c r="AA41" t="s">
        <v>164</v>
      </c>
      <c r="AB41" t="s">
        <v>164</v>
      </c>
      <c r="AC41" t="s">
        <v>164</v>
      </c>
      <c r="AD41" t="s">
        <v>164</v>
      </c>
      <c r="AE41" t="s">
        <v>164</v>
      </c>
      <c r="AF41" t="s">
        <v>164</v>
      </c>
      <c r="AG41" t="s">
        <v>164</v>
      </c>
      <c r="AH41" t="s">
        <v>164</v>
      </c>
      <c r="AI41" t="s">
        <v>164</v>
      </c>
      <c r="AJ41" t="s">
        <v>164</v>
      </c>
      <c r="AK41" t="s">
        <v>164</v>
      </c>
      <c r="AL41" t="s">
        <v>164</v>
      </c>
      <c r="AM41" t="s">
        <v>164</v>
      </c>
      <c r="AN41" t="s">
        <v>164</v>
      </c>
      <c r="AO41" t="s">
        <v>164</v>
      </c>
      <c r="AP41" t="s">
        <v>164</v>
      </c>
      <c r="AQ41">
        <v>0</v>
      </c>
      <c r="AR41" t="s">
        <v>164</v>
      </c>
      <c r="AS41">
        <v>0</v>
      </c>
      <c r="AT41">
        <v>0</v>
      </c>
      <c r="AU41">
        <v>0</v>
      </c>
      <c r="AV41" t="s">
        <v>164</v>
      </c>
      <c r="AW41" t="s">
        <v>164</v>
      </c>
      <c r="AX41" t="s">
        <v>164</v>
      </c>
      <c r="AY41">
        <v>0</v>
      </c>
      <c r="AZ41" t="s">
        <v>164</v>
      </c>
      <c r="BA41">
        <v>0</v>
      </c>
      <c r="BB41">
        <v>0</v>
      </c>
      <c r="BC41">
        <v>0</v>
      </c>
      <c r="BD41">
        <v>0</v>
      </c>
      <c r="BE41">
        <v>0</v>
      </c>
      <c r="BF41" t="s">
        <v>161</v>
      </c>
    </row>
    <row r="42" spans="1:58" x14ac:dyDescent="0.15">
      <c r="A42" t="s">
        <v>202</v>
      </c>
      <c r="B42" t="s">
        <v>164</v>
      </c>
      <c r="C42" t="s">
        <v>164</v>
      </c>
      <c r="D42" t="s">
        <v>164</v>
      </c>
      <c r="E42" t="s">
        <v>164</v>
      </c>
      <c r="F42" t="s">
        <v>164</v>
      </c>
      <c r="G42" t="s">
        <v>164</v>
      </c>
      <c r="H42" t="s">
        <v>164</v>
      </c>
      <c r="I42" t="s">
        <v>164</v>
      </c>
      <c r="J42" t="s">
        <v>164</v>
      </c>
      <c r="K42" t="s">
        <v>164</v>
      </c>
      <c r="L42" t="s">
        <v>164</v>
      </c>
      <c r="M42" t="s">
        <v>164</v>
      </c>
      <c r="N42" t="s">
        <v>164</v>
      </c>
      <c r="O42" t="s">
        <v>164</v>
      </c>
      <c r="P42" t="s">
        <v>164</v>
      </c>
      <c r="Q42" t="s">
        <v>164</v>
      </c>
      <c r="R42" t="s">
        <v>164</v>
      </c>
      <c r="S42" t="s">
        <v>164</v>
      </c>
      <c r="T42" t="s">
        <v>164</v>
      </c>
      <c r="U42" t="s">
        <v>164</v>
      </c>
      <c r="V42" t="s">
        <v>164</v>
      </c>
      <c r="W42" t="s">
        <v>164</v>
      </c>
      <c r="X42" t="s">
        <v>164</v>
      </c>
      <c r="Y42" t="s">
        <v>164</v>
      </c>
      <c r="Z42" t="s">
        <v>164</v>
      </c>
      <c r="AA42" t="s">
        <v>164</v>
      </c>
      <c r="AB42" t="s">
        <v>164</v>
      </c>
      <c r="AC42" t="s">
        <v>164</v>
      </c>
      <c r="AD42" t="s">
        <v>164</v>
      </c>
      <c r="AE42" t="s">
        <v>164</v>
      </c>
      <c r="AF42" t="s">
        <v>164</v>
      </c>
      <c r="AG42" t="s">
        <v>164</v>
      </c>
      <c r="AH42" t="s">
        <v>164</v>
      </c>
      <c r="AI42" t="s">
        <v>164</v>
      </c>
      <c r="AJ42" t="s">
        <v>164</v>
      </c>
      <c r="AK42" t="s">
        <v>164</v>
      </c>
      <c r="AL42" t="s">
        <v>164</v>
      </c>
      <c r="AM42" t="s">
        <v>164</v>
      </c>
      <c r="AN42" t="s">
        <v>164</v>
      </c>
      <c r="AO42" t="s">
        <v>164</v>
      </c>
      <c r="AP42" t="s">
        <v>164</v>
      </c>
      <c r="AQ42">
        <v>0</v>
      </c>
      <c r="AR42" t="s">
        <v>164</v>
      </c>
      <c r="AS42">
        <v>0</v>
      </c>
      <c r="AT42">
        <v>0</v>
      </c>
      <c r="AU42">
        <v>0</v>
      </c>
      <c r="AV42" t="s">
        <v>164</v>
      </c>
      <c r="AW42" t="s">
        <v>164</v>
      </c>
      <c r="AX42" t="s">
        <v>164</v>
      </c>
      <c r="AY42">
        <v>0</v>
      </c>
      <c r="AZ42" t="s">
        <v>164</v>
      </c>
      <c r="BA42">
        <v>0</v>
      </c>
      <c r="BB42" t="s">
        <v>164</v>
      </c>
      <c r="BC42">
        <v>0</v>
      </c>
      <c r="BD42">
        <v>0</v>
      </c>
      <c r="BE42">
        <v>0</v>
      </c>
      <c r="BF42" t="s">
        <v>161</v>
      </c>
    </row>
    <row r="43" spans="1:58" x14ac:dyDescent="0.15">
      <c r="A43" t="s">
        <v>203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  <c r="G43" t="s">
        <v>164</v>
      </c>
      <c r="H43" t="s">
        <v>164</v>
      </c>
      <c r="I43" t="s">
        <v>164</v>
      </c>
      <c r="J43" t="s">
        <v>164</v>
      </c>
      <c r="K43" t="s">
        <v>164</v>
      </c>
      <c r="L43" t="s">
        <v>164</v>
      </c>
      <c r="M43" t="s">
        <v>164</v>
      </c>
      <c r="N43" t="s">
        <v>164</v>
      </c>
      <c r="O43" t="s">
        <v>164</v>
      </c>
      <c r="P43" t="s">
        <v>164</v>
      </c>
      <c r="Q43" t="s">
        <v>164</v>
      </c>
      <c r="R43" t="s">
        <v>164</v>
      </c>
      <c r="S43" t="s">
        <v>164</v>
      </c>
      <c r="T43" t="s">
        <v>164</v>
      </c>
      <c r="U43" t="s">
        <v>164</v>
      </c>
      <c r="V43" t="s">
        <v>164</v>
      </c>
      <c r="W43" t="s">
        <v>164</v>
      </c>
      <c r="X43" t="s">
        <v>164</v>
      </c>
      <c r="Y43" t="s">
        <v>164</v>
      </c>
      <c r="Z43" t="s">
        <v>164</v>
      </c>
      <c r="AA43" t="s">
        <v>164</v>
      </c>
      <c r="AB43" t="s">
        <v>164</v>
      </c>
      <c r="AC43" t="s">
        <v>164</v>
      </c>
      <c r="AD43" t="s">
        <v>164</v>
      </c>
      <c r="AE43" t="s">
        <v>164</v>
      </c>
      <c r="AF43" t="s">
        <v>164</v>
      </c>
      <c r="AG43" t="s">
        <v>164</v>
      </c>
      <c r="AH43" t="s">
        <v>164</v>
      </c>
      <c r="AI43" t="s">
        <v>164</v>
      </c>
      <c r="AJ43" t="s">
        <v>164</v>
      </c>
      <c r="AK43" t="s">
        <v>164</v>
      </c>
      <c r="AL43" t="s">
        <v>164</v>
      </c>
      <c r="AM43" t="s">
        <v>164</v>
      </c>
      <c r="AN43" t="s">
        <v>164</v>
      </c>
      <c r="AO43" t="s">
        <v>164</v>
      </c>
      <c r="AP43" t="s">
        <v>164</v>
      </c>
      <c r="AQ43">
        <v>0</v>
      </c>
      <c r="AR43" t="s">
        <v>164</v>
      </c>
      <c r="AS43">
        <v>0</v>
      </c>
      <c r="AT43">
        <v>0</v>
      </c>
      <c r="AU43">
        <v>0</v>
      </c>
      <c r="AV43" t="s">
        <v>164</v>
      </c>
      <c r="AW43" t="s">
        <v>164</v>
      </c>
      <c r="AX43" t="s">
        <v>164</v>
      </c>
      <c r="AY43">
        <v>0</v>
      </c>
      <c r="AZ43" t="s">
        <v>164</v>
      </c>
      <c r="BA43">
        <v>0</v>
      </c>
      <c r="BB43" t="s">
        <v>164</v>
      </c>
      <c r="BC43">
        <v>0</v>
      </c>
      <c r="BD43">
        <v>0</v>
      </c>
      <c r="BE43">
        <v>0</v>
      </c>
      <c r="BF43" t="s">
        <v>161</v>
      </c>
    </row>
    <row r="44" spans="1:58" x14ac:dyDescent="0.15">
      <c r="A44" t="s">
        <v>204</v>
      </c>
      <c r="B44" t="s">
        <v>164</v>
      </c>
      <c r="C44" t="s">
        <v>164</v>
      </c>
      <c r="D44" t="s">
        <v>164</v>
      </c>
      <c r="E44" t="s">
        <v>164</v>
      </c>
      <c r="F44" t="s">
        <v>164</v>
      </c>
      <c r="G44" t="s">
        <v>164</v>
      </c>
      <c r="H44" t="s">
        <v>164</v>
      </c>
      <c r="I44" t="s">
        <v>164</v>
      </c>
      <c r="J44" t="s">
        <v>164</v>
      </c>
      <c r="K44" t="s">
        <v>164</v>
      </c>
      <c r="L44" t="s">
        <v>164</v>
      </c>
      <c r="M44" t="s">
        <v>164</v>
      </c>
      <c r="N44" t="s">
        <v>164</v>
      </c>
      <c r="O44" t="s">
        <v>164</v>
      </c>
      <c r="P44" t="s">
        <v>164</v>
      </c>
      <c r="Q44" t="s">
        <v>164</v>
      </c>
      <c r="R44" t="s">
        <v>164</v>
      </c>
      <c r="S44" t="s">
        <v>164</v>
      </c>
      <c r="T44" t="s">
        <v>164</v>
      </c>
      <c r="U44" t="s">
        <v>164</v>
      </c>
      <c r="V44" t="s">
        <v>164</v>
      </c>
      <c r="W44" t="s">
        <v>164</v>
      </c>
      <c r="X44" t="s">
        <v>164</v>
      </c>
      <c r="Y44" t="s">
        <v>164</v>
      </c>
      <c r="Z44" t="s">
        <v>164</v>
      </c>
      <c r="AA44" t="s">
        <v>164</v>
      </c>
      <c r="AB44" t="s">
        <v>164</v>
      </c>
      <c r="AC44" t="s">
        <v>164</v>
      </c>
      <c r="AD44" t="s">
        <v>164</v>
      </c>
      <c r="AE44" t="s">
        <v>164</v>
      </c>
      <c r="AF44" t="s">
        <v>164</v>
      </c>
      <c r="AG44" t="s">
        <v>164</v>
      </c>
      <c r="AH44" t="s">
        <v>164</v>
      </c>
      <c r="AI44" t="s">
        <v>164</v>
      </c>
      <c r="AJ44" t="s">
        <v>164</v>
      </c>
      <c r="AK44" t="s">
        <v>164</v>
      </c>
      <c r="AL44" t="s">
        <v>164</v>
      </c>
      <c r="AM44" t="s">
        <v>164</v>
      </c>
      <c r="AN44" t="s">
        <v>164</v>
      </c>
      <c r="AO44" t="s">
        <v>164</v>
      </c>
      <c r="AP44" t="s">
        <v>164</v>
      </c>
      <c r="AQ44">
        <v>0</v>
      </c>
      <c r="AR44" t="s">
        <v>164</v>
      </c>
      <c r="AS44">
        <v>0</v>
      </c>
      <c r="AT44">
        <v>0</v>
      </c>
      <c r="AU44">
        <v>0</v>
      </c>
      <c r="AV44" t="s">
        <v>164</v>
      </c>
      <c r="AW44" t="s">
        <v>164</v>
      </c>
      <c r="AX44" t="s">
        <v>164</v>
      </c>
      <c r="AY44">
        <v>0</v>
      </c>
      <c r="AZ44" t="s">
        <v>164</v>
      </c>
      <c r="BA44">
        <v>0</v>
      </c>
      <c r="BB44" t="s">
        <v>164</v>
      </c>
      <c r="BC44">
        <v>0</v>
      </c>
      <c r="BD44">
        <v>0</v>
      </c>
      <c r="BE44">
        <v>0</v>
      </c>
      <c r="BF44" t="s">
        <v>161</v>
      </c>
    </row>
    <row r="45" spans="1:58" x14ac:dyDescent="0.15">
      <c r="A45" t="s">
        <v>205</v>
      </c>
      <c r="B45" s="86">
        <v>3275600000</v>
      </c>
      <c r="C45" s="86">
        <v>3317010000</v>
      </c>
      <c r="D45" s="86">
        <v>3272480000</v>
      </c>
      <c r="E45" s="86">
        <v>3339310000</v>
      </c>
      <c r="F45" s="86">
        <v>3647280000</v>
      </c>
      <c r="G45" s="86">
        <v>3738340000</v>
      </c>
      <c r="H45" s="86">
        <v>3739660000</v>
      </c>
      <c r="I45" s="86">
        <v>3879500000</v>
      </c>
      <c r="J45" s="86">
        <v>3940860000</v>
      </c>
      <c r="K45" s="86">
        <v>3984970000</v>
      </c>
      <c r="L45" s="86">
        <v>3990170000</v>
      </c>
      <c r="M45" s="86">
        <v>4091810000</v>
      </c>
      <c r="N45" s="86">
        <v>4129700000</v>
      </c>
      <c r="O45" s="86">
        <v>4213360000</v>
      </c>
      <c r="P45" s="86">
        <v>4091290000</v>
      </c>
      <c r="Q45" s="86">
        <v>4187780000</v>
      </c>
      <c r="R45" s="86">
        <v>4498790000</v>
      </c>
      <c r="S45" s="86">
        <v>4551380000</v>
      </c>
      <c r="T45" s="86">
        <v>4533960000</v>
      </c>
      <c r="U45" s="86">
        <v>4436240000</v>
      </c>
      <c r="V45" s="86">
        <v>4292260000</v>
      </c>
      <c r="W45" s="86">
        <v>4272200000</v>
      </c>
      <c r="X45" s="86">
        <v>4297680000</v>
      </c>
      <c r="Y45" s="86">
        <v>4525770000</v>
      </c>
      <c r="Z45" s="86">
        <v>4622880000</v>
      </c>
      <c r="AA45" s="86">
        <v>4749480000</v>
      </c>
      <c r="AB45" s="86">
        <v>4731800000</v>
      </c>
      <c r="AC45" s="86">
        <v>4813450000</v>
      </c>
      <c r="AD45" s="86">
        <v>4657400000</v>
      </c>
      <c r="AE45" s="86">
        <v>4635140000</v>
      </c>
      <c r="AF45" s="86">
        <v>4656650000</v>
      </c>
      <c r="AG45" s="86">
        <v>4754570000</v>
      </c>
      <c r="AH45" s="86">
        <v>3434470000</v>
      </c>
      <c r="AI45" s="86">
        <v>3422940000</v>
      </c>
      <c r="AJ45" s="86">
        <v>2292330000</v>
      </c>
      <c r="AK45" s="86">
        <v>2159940000</v>
      </c>
      <c r="AL45" s="86">
        <v>1859710000</v>
      </c>
      <c r="AM45" s="86">
        <v>1660500000</v>
      </c>
      <c r="AN45" s="86">
        <v>1722700000</v>
      </c>
      <c r="AO45" s="86">
        <v>1560100000</v>
      </c>
      <c r="AP45" s="86">
        <v>1256150000</v>
      </c>
      <c r="AQ45" s="86">
        <v>1258500000</v>
      </c>
      <c r="AR45" s="86">
        <v>796440000</v>
      </c>
      <c r="AS45" s="86">
        <v>631360000</v>
      </c>
      <c r="AT45" s="86">
        <v>314070000</v>
      </c>
      <c r="AU45" s="86">
        <v>313150000</v>
      </c>
      <c r="AV45" s="86">
        <v>310770000</v>
      </c>
      <c r="AW45" s="86">
        <v>313950000</v>
      </c>
      <c r="AX45" s="86">
        <v>301470000</v>
      </c>
      <c r="AY45" s="86">
        <v>302580000</v>
      </c>
      <c r="AZ45" s="86">
        <v>294810000</v>
      </c>
      <c r="BA45" s="86">
        <v>279030000</v>
      </c>
      <c r="BB45" s="86">
        <v>203610000</v>
      </c>
      <c r="BC45" s="86">
        <v>162970000</v>
      </c>
      <c r="BD45" s="87">
        <v>82940000</v>
      </c>
      <c r="BE45" s="86">
        <v>153300000</v>
      </c>
      <c r="BF45" t="s">
        <v>161</v>
      </c>
    </row>
    <row r="46" spans="1:58" x14ac:dyDescent="0.15">
      <c r="A46" t="s">
        <v>206</v>
      </c>
      <c r="B46" s="87">
        <v>96120000</v>
      </c>
      <c r="C46" s="87">
        <v>69450000</v>
      </c>
      <c r="D46" s="87">
        <v>61650000</v>
      </c>
      <c r="E46" s="87">
        <v>53290000</v>
      </c>
      <c r="F46" s="86">
        <v>145140000</v>
      </c>
      <c r="G46" s="86">
        <v>138040000</v>
      </c>
      <c r="H46" s="86">
        <v>140940000</v>
      </c>
      <c r="I46" s="86">
        <v>147960000</v>
      </c>
      <c r="J46" s="86">
        <v>220790000</v>
      </c>
      <c r="K46" s="86">
        <v>205450000</v>
      </c>
      <c r="L46" s="86">
        <v>308660000</v>
      </c>
      <c r="M46" s="86">
        <v>298680000</v>
      </c>
      <c r="N46" s="86">
        <v>472770000</v>
      </c>
      <c r="O46" s="86">
        <v>440360000</v>
      </c>
      <c r="P46" s="86">
        <v>569810000</v>
      </c>
      <c r="Q46" s="86">
        <v>489500000</v>
      </c>
      <c r="R46" s="86">
        <v>529330000</v>
      </c>
      <c r="S46" s="86">
        <v>471730000</v>
      </c>
      <c r="T46" s="86">
        <v>500140000</v>
      </c>
      <c r="U46" s="86">
        <v>426650000</v>
      </c>
      <c r="V46" s="86">
        <v>438120000</v>
      </c>
      <c r="W46" s="86">
        <v>416290000</v>
      </c>
      <c r="X46" s="86">
        <v>349330000</v>
      </c>
      <c r="Y46" s="86">
        <v>340550000</v>
      </c>
      <c r="Z46" s="86">
        <v>313230000</v>
      </c>
      <c r="AA46" s="86">
        <v>328430000</v>
      </c>
      <c r="AB46" s="86">
        <v>294030000</v>
      </c>
      <c r="AC46" s="86">
        <v>261060000</v>
      </c>
      <c r="AD46" s="86">
        <v>316430000</v>
      </c>
      <c r="AE46" s="86">
        <v>261750000</v>
      </c>
      <c r="AF46" s="86">
        <v>191940000</v>
      </c>
      <c r="AG46" s="86">
        <v>158760000</v>
      </c>
      <c r="AH46" s="87">
        <v>920000</v>
      </c>
      <c r="AI46" s="87">
        <v>1240000</v>
      </c>
      <c r="AJ46" s="87">
        <v>1240000</v>
      </c>
      <c r="AK46" s="87">
        <v>910000</v>
      </c>
      <c r="AL46" s="87">
        <v>600000</v>
      </c>
      <c r="AM46" s="87">
        <v>600000</v>
      </c>
      <c r="AN46" s="87">
        <v>4440000</v>
      </c>
      <c r="AO46" s="87">
        <v>3560000</v>
      </c>
      <c r="AP46" s="87">
        <v>4070000</v>
      </c>
      <c r="AQ46" s="87">
        <v>3970000</v>
      </c>
      <c r="AR46" s="87">
        <v>860000</v>
      </c>
      <c r="AS46" s="87">
        <v>860000</v>
      </c>
      <c r="AT46" s="87">
        <v>8980000</v>
      </c>
      <c r="AU46" s="87">
        <v>8980000</v>
      </c>
      <c r="AV46" s="87">
        <v>8980000</v>
      </c>
      <c r="AW46" s="87">
        <v>8120000</v>
      </c>
      <c r="AX46" t="s">
        <v>164</v>
      </c>
      <c r="AY46">
        <v>0</v>
      </c>
      <c r="AZ46" t="s">
        <v>164</v>
      </c>
      <c r="BA46">
        <v>0</v>
      </c>
      <c r="BB46">
        <v>0</v>
      </c>
      <c r="BC46">
        <v>0</v>
      </c>
      <c r="BD46">
        <v>0</v>
      </c>
      <c r="BE46">
        <v>0</v>
      </c>
      <c r="BF46" t="s">
        <v>161</v>
      </c>
    </row>
    <row r="47" spans="1:58" x14ac:dyDescent="0.15">
      <c r="A47" t="s">
        <v>207</v>
      </c>
      <c r="B47" s="87">
        <v>50330000</v>
      </c>
      <c r="C47" s="87">
        <v>50170000</v>
      </c>
      <c r="D47" s="87">
        <v>49410000</v>
      </c>
      <c r="E47" s="87">
        <v>49450000</v>
      </c>
      <c r="F47" s="87">
        <v>49140000</v>
      </c>
      <c r="G47" s="87">
        <v>49450000</v>
      </c>
      <c r="H47" s="87">
        <v>49430000</v>
      </c>
      <c r="I47" s="87">
        <v>50850000</v>
      </c>
      <c r="J47" s="87">
        <v>51660000</v>
      </c>
      <c r="K47" s="87">
        <v>49880000</v>
      </c>
      <c r="L47" s="87">
        <v>50310000</v>
      </c>
      <c r="M47" s="87">
        <v>50620000</v>
      </c>
      <c r="N47" s="87">
        <v>48390000</v>
      </c>
      <c r="O47" s="87">
        <v>48030000</v>
      </c>
      <c r="P47" s="87">
        <v>36500000</v>
      </c>
      <c r="Q47" s="87">
        <v>36170000</v>
      </c>
      <c r="R47" s="87">
        <v>37070000</v>
      </c>
      <c r="S47" s="87">
        <v>36510000</v>
      </c>
      <c r="T47" s="87">
        <v>36220000</v>
      </c>
      <c r="U47" s="87">
        <v>35130000</v>
      </c>
      <c r="V47" s="87">
        <v>35450000</v>
      </c>
      <c r="W47" s="87">
        <v>34010000</v>
      </c>
      <c r="X47" s="87">
        <v>33000000</v>
      </c>
      <c r="Y47" s="87">
        <v>36930000</v>
      </c>
      <c r="Z47" s="87">
        <v>61450000</v>
      </c>
      <c r="AA47" s="87">
        <v>41580000</v>
      </c>
      <c r="AB47" s="87">
        <v>41910000</v>
      </c>
      <c r="AC47" s="87">
        <v>41700000</v>
      </c>
      <c r="AD47" s="87">
        <v>41080000</v>
      </c>
      <c r="AE47" s="87">
        <v>39870000</v>
      </c>
      <c r="AF47" s="87">
        <v>39800000</v>
      </c>
      <c r="AG47" s="87">
        <v>41180000</v>
      </c>
      <c r="AH47" s="86">
        <v>369630000</v>
      </c>
      <c r="AI47" s="86">
        <v>322920000</v>
      </c>
      <c r="AJ47" t="s">
        <v>164</v>
      </c>
      <c r="AK47" t="s">
        <v>164</v>
      </c>
      <c r="AL47" t="s">
        <v>164</v>
      </c>
      <c r="AM47" t="s">
        <v>164</v>
      </c>
      <c r="AN47" t="s">
        <v>164</v>
      </c>
      <c r="AO47" t="s">
        <v>164</v>
      </c>
      <c r="AP47" t="s">
        <v>164</v>
      </c>
      <c r="AQ47">
        <v>0</v>
      </c>
      <c r="AR47" t="s">
        <v>164</v>
      </c>
      <c r="AS47">
        <v>0</v>
      </c>
      <c r="AT47">
        <v>0</v>
      </c>
      <c r="AU47">
        <v>0</v>
      </c>
      <c r="AV47" t="s">
        <v>164</v>
      </c>
      <c r="AW47" t="s">
        <v>164</v>
      </c>
      <c r="AX47" t="s">
        <v>164</v>
      </c>
      <c r="AY47">
        <v>0</v>
      </c>
      <c r="AZ47" t="s">
        <v>164</v>
      </c>
      <c r="BA47">
        <v>0</v>
      </c>
      <c r="BB47">
        <v>0</v>
      </c>
      <c r="BC47">
        <v>0</v>
      </c>
      <c r="BD47">
        <v>0</v>
      </c>
      <c r="BE47">
        <v>0</v>
      </c>
      <c r="BF47" t="s">
        <v>161</v>
      </c>
    </row>
    <row r="48" spans="1:58" x14ac:dyDescent="0.15">
      <c r="A48" t="s">
        <v>208</v>
      </c>
      <c r="B48" s="87">
        <v>59000000</v>
      </c>
      <c r="C48" s="87">
        <v>81990000</v>
      </c>
      <c r="D48" s="87">
        <v>73750000</v>
      </c>
      <c r="E48" s="87">
        <v>76310000</v>
      </c>
      <c r="F48" s="87">
        <v>77120000</v>
      </c>
      <c r="G48" s="87">
        <v>36210000</v>
      </c>
      <c r="H48" s="87">
        <v>26680000</v>
      </c>
      <c r="I48" s="87">
        <v>27360000</v>
      </c>
      <c r="J48" s="87">
        <v>13290000</v>
      </c>
      <c r="K48" s="87">
        <v>14370000</v>
      </c>
      <c r="L48" s="87">
        <v>14720000</v>
      </c>
      <c r="M48" s="87">
        <v>16110000</v>
      </c>
      <c r="N48" s="87">
        <v>33600000</v>
      </c>
      <c r="O48" s="87">
        <v>34700000</v>
      </c>
      <c r="P48" s="87">
        <v>37420000</v>
      </c>
      <c r="Q48" s="87">
        <v>35790000</v>
      </c>
      <c r="R48" s="87">
        <v>15540000</v>
      </c>
      <c r="S48" s="87">
        <v>16910000</v>
      </c>
      <c r="T48" s="87">
        <v>8180000</v>
      </c>
      <c r="U48" s="87">
        <v>14630000</v>
      </c>
      <c r="V48" s="87">
        <v>10710000</v>
      </c>
      <c r="W48" s="87">
        <v>19940000</v>
      </c>
      <c r="X48" s="87">
        <v>9450000</v>
      </c>
      <c r="Y48" s="87">
        <v>14970000</v>
      </c>
      <c r="Z48" s="87">
        <v>14410000</v>
      </c>
      <c r="AA48" s="87">
        <v>17680000</v>
      </c>
      <c r="AB48" s="87">
        <v>16650000</v>
      </c>
      <c r="AC48" s="87">
        <v>17820000</v>
      </c>
      <c r="AD48" s="87">
        <v>17360000</v>
      </c>
      <c r="AE48" s="87">
        <v>19090000</v>
      </c>
      <c r="AF48" s="87">
        <v>18120000</v>
      </c>
      <c r="AG48" s="87">
        <v>18120000</v>
      </c>
      <c r="AH48" s="87">
        <v>25700000</v>
      </c>
      <c r="AI48" s="87">
        <v>26880000</v>
      </c>
      <c r="AJ48" s="87">
        <v>20820000</v>
      </c>
      <c r="AK48" s="87">
        <v>16080000</v>
      </c>
      <c r="AL48" s="87">
        <v>22160000</v>
      </c>
      <c r="AM48" s="87">
        <v>13630000</v>
      </c>
      <c r="AN48" s="87">
        <v>2380000</v>
      </c>
      <c r="AO48" s="87">
        <v>2180000</v>
      </c>
      <c r="AP48" s="87">
        <v>2220000</v>
      </c>
      <c r="AQ48" s="87">
        <v>2790000</v>
      </c>
      <c r="AR48" s="87">
        <v>2860000</v>
      </c>
      <c r="AS48" s="87">
        <v>3630000</v>
      </c>
      <c r="AT48" s="87">
        <v>1440000</v>
      </c>
      <c r="AU48" s="87">
        <v>1670000</v>
      </c>
      <c r="AV48" s="87">
        <v>1910000</v>
      </c>
      <c r="AW48" s="87">
        <v>2130000</v>
      </c>
      <c r="AX48" t="s">
        <v>164</v>
      </c>
      <c r="AY48">
        <v>0</v>
      </c>
      <c r="AZ48" t="s">
        <v>164</v>
      </c>
      <c r="BA48">
        <v>0</v>
      </c>
      <c r="BB48">
        <v>0</v>
      </c>
      <c r="BC48" s="87">
        <v>1310000</v>
      </c>
      <c r="BD48">
        <v>0</v>
      </c>
      <c r="BE48" s="87">
        <v>800000</v>
      </c>
      <c r="BF48" t="s">
        <v>161</v>
      </c>
    </row>
    <row r="49" spans="1:58" x14ac:dyDescent="0.15">
      <c r="A49" t="s">
        <v>209</v>
      </c>
      <c r="B49" t="s">
        <v>164</v>
      </c>
      <c r="C49" t="s">
        <v>164</v>
      </c>
      <c r="D49" t="s">
        <v>164</v>
      </c>
      <c r="E49" t="s">
        <v>164</v>
      </c>
      <c r="F49" t="s">
        <v>164</v>
      </c>
      <c r="G49" t="s">
        <v>164</v>
      </c>
      <c r="H49" t="s">
        <v>164</v>
      </c>
      <c r="I49" t="s">
        <v>164</v>
      </c>
      <c r="J49" t="s">
        <v>164</v>
      </c>
      <c r="K49" t="s">
        <v>164</v>
      </c>
      <c r="L49" t="s">
        <v>164</v>
      </c>
      <c r="M49" t="s">
        <v>164</v>
      </c>
      <c r="N49" t="s">
        <v>164</v>
      </c>
      <c r="O49" t="s">
        <v>164</v>
      </c>
      <c r="P49" t="s">
        <v>164</v>
      </c>
      <c r="Q49" t="s">
        <v>164</v>
      </c>
      <c r="R49" t="s">
        <v>164</v>
      </c>
      <c r="S49" t="s">
        <v>164</v>
      </c>
      <c r="T49" t="s">
        <v>164</v>
      </c>
      <c r="U49" t="s">
        <v>164</v>
      </c>
      <c r="V49" t="s">
        <v>164</v>
      </c>
      <c r="W49" t="s">
        <v>164</v>
      </c>
      <c r="X49" t="s">
        <v>164</v>
      </c>
      <c r="Y49" t="s">
        <v>164</v>
      </c>
      <c r="Z49" t="s">
        <v>164</v>
      </c>
      <c r="AA49" t="s">
        <v>164</v>
      </c>
      <c r="AB49" t="s">
        <v>164</v>
      </c>
      <c r="AC49" t="s">
        <v>164</v>
      </c>
      <c r="AD49" t="s">
        <v>164</v>
      </c>
      <c r="AE49" t="s">
        <v>164</v>
      </c>
      <c r="AF49" t="s">
        <v>164</v>
      </c>
      <c r="AG49" t="s">
        <v>164</v>
      </c>
      <c r="AH49" t="s">
        <v>164</v>
      </c>
      <c r="AI49" t="s">
        <v>164</v>
      </c>
      <c r="AJ49" t="s">
        <v>164</v>
      </c>
      <c r="AK49" t="s">
        <v>164</v>
      </c>
      <c r="AL49" t="s">
        <v>164</v>
      </c>
      <c r="AM49" t="s">
        <v>164</v>
      </c>
      <c r="AN49" t="s">
        <v>164</v>
      </c>
      <c r="AO49" t="s">
        <v>164</v>
      </c>
      <c r="AP49" t="s">
        <v>164</v>
      </c>
      <c r="AQ49">
        <v>0</v>
      </c>
      <c r="AR49" t="s">
        <v>164</v>
      </c>
      <c r="AS49">
        <v>0</v>
      </c>
      <c r="AT49">
        <v>0</v>
      </c>
      <c r="AU49">
        <v>0</v>
      </c>
      <c r="AV49" t="s">
        <v>164</v>
      </c>
      <c r="AW49" t="s">
        <v>164</v>
      </c>
      <c r="AX49" t="s">
        <v>164</v>
      </c>
      <c r="AY49">
        <v>0</v>
      </c>
      <c r="AZ49" t="s">
        <v>164</v>
      </c>
      <c r="BA49">
        <v>0</v>
      </c>
      <c r="BB49" t="s">
        <v>164</v>
      </c>
      <c r="BC49">
        <v>0</v>
      </c>
      <c r="BD49">
        <v>0</v>
      </c>
      <c r="BE49">
        <v>0</v>
      </c>
      <c r="BF49" t="s">
        <v>161</v>
      </c>
    </row>
    <row r="50" spans="1:58" x14ac:dyDescent="0.15">
      <c r="A50" t="s">
        <v>210</v>
      </c>
      <c r="B50" s="86">
        <v>1608700000</v>
      </c>
      <c r="C50" s="86">
        <v>1380410000</v>
      </c>
      <c r="D50" s="86">
        <v>1155040000</v>
      </c>
      <c r="E50" s="86">
        <v>1109370000</v>
      </c>
      <c r="F50" s="86">
        <v>792350000</v>
      </c>
      <c r="G50" s="86">
        <v>898120000</v>
      </c>
      <c r="H50" s="86">
        <v>1170790000</v>
      </c>
      <c r="I50" s="86">
        <v>1151950000</v>
      </c>
      <c r="J50" s="86">
        <v>1149970000</v>
      </c>
      <c r="K50" s="86">
        <v>1393570000</v>
      </c>
      <c r="L50" s="86">
        <v>1445680000</v>
      </c>
      <c r="M50" s="86">
        <v>1451570000</v>
      </c>
      <c r="N50" s="86">
        <v>1234860000</v>
      </c>
      <c r="O50" s="86">
        <v>1253880000</v>
      </c>
      <c r="P50" s="86">
        <v>1177210000</v>
      </c>
      <c r="Q50" s="86">
        <v>1165910000</v>
      </c>
      <c r="R50" s="86">
        <v>1068580000</v>
      </c>
      <c r="S50" s="86">
        <v>1028420000</v>
      </c>
      <c r="T50" s="86">
        <v>952380000</v>
      </c>
      <c r="U50" s="86">
        <v>901140000</v>
      </c>
      <c r="V50" s="86">
        <v>805730000</v>
      </c>
      <c r="W50" s="86">
        <v>641820000</v>
      </c>
      <c r="X50" s="86">
        <v>517000000</v>
      </c>
      <c r="Y50" s="86">
        <v>434910000</v>
      </c>
      <c r="Z50" s="86">
        <v>579050000</v>
      </c>
      <c r="AA50" s="86">
        <v>592240000</v>
      </c>
      <c r="AB50" s="86">
        <v>515390000</v>
      </c>
      <c r="AC50" s="86">
        <v>476950000</v>
      </c>
      <c r="AD50" s="86">
        <v>268140000</v>
      </c>
      <c r="AE50" s="86">
        <v>279130000</v>
      </c>
      <c r="AF50" s="86">
        <v>176120000</v>
      </c>
      <c r="AG50" s="86">
        <v>183710000</v>
      </c>
      <c r="AH50" s="86">
        <v>408740000</v>
      </c>
      <c r="AI50" s="86">
        <v>426860000</v>
      </c>
      <c r="AJ50" s="86">
        <v>202790000</v>
      </c>
      <c r="AK50" s="86">
        <v>182590000</v>
      </c>
      <c r="AL50" s="86">
        <v>187140000</v>
      </c>
      <c r="AM50" s="86">
        <v>225070000</v>
      </c>
      <c r="AN50" s="86">
        <v>212680000</v>
      </c>
      <c r="AO50" s="86">
        <v>150450000</v>
      </c>
      <c r="AP50" s="86">
        <v>229500000</v>
      </c>
      <c r="AQ50" s="86">
        <v>253320000</v>
      </c>
      <c r="AR50" s="86">
        <v>373210000</v>
      </c>
      <c r="AS50" s="86">
        <v>247600000</v>
      </c>
      <c r="AT50" s="86">
        <v>294500000</v>
      </c>
      <c r="AU50" s="86">
        <v>287250000</v>
      </c>
      <c r="AV50" s="86">
        <v>241610000</v>
      </c>
      <c r="AW50" s="86">
        <v>232460000</v>
      </c>
      <c r="AX50" s="86">
        <v>251740000</v>
      </c>
      <c r="AY50" s="86">
        <v>256170000</v>
      </c>
      <c r="AZ50" s="86">
        <v>206580000</v>
      </c>
      <c r="BA50" s="86">
        <v>180460000</v>
      </c>
      <c r="BB50" s="86">
        <v>320340000</v>
      </c>
      <c r="BC50" s="86">
        <v>251730000</v>
      </c>
      <c r="BD50" s="87">
        <v>41770000</v>
      </c>
      <c r="BE50" s="87">
        <v>14140000</v>
      </c>
      <c r="BF50" t="s">
        <v>161</v>
      </c>
    </row>
    <row r="51" spans="1:58" x14ac:dyDescent="0.15">
      <c r="A51" t="s">
        <v>211</v>
      </c>
      <c r="B51" s="87">
        <v>92770000</v>
      </c>
      <c r="C51" s="87">
        <v>98970000</v>
      </c>
      <c r="D51" s="86">
        <v>155000000</v>
      </c>
      <c r="E51" s="86">
        <v>150060000</v>
      </c>
      <c r="F51" s="87">
        <v>98240000</v>
      </c>
      <c r="G51" s="87">
        <v>97290000</v>
      </c>
      <c r="H51" s="87">
        <v>94350000</v>
      </c>
      <c r="I51" s="87">
        <v>98080000</v>
      </c>
      <c r="J51" s="87">
        <v>96610000</v>
      </c>
      <c r="K51" s="87">
        <v>90400000</v>
      </c>
      <c r="L51" s="87">
        <v>68680000</v>
      </c>
      <c r="M51" s="87">
        <v>86200000</v>
      </c>
      <c r="N51" s="87">
        <v>72770000</v>
      </c>
      <c r="O51" s="87">
        <v>76640000</v>
      </c>
      <c r="P51" s="87">
        <v>80520000</v>
      </c>
      <c r="Q51" s="87">
        <v>72740000</v>
      </c>
      <c r="R51" s="87">
        <v>69510000</v>
      </c>
      <c r="S51" s="87">
        <v>76000000</v>
      </c>
      <c r="T51" s="87">
        <v>98750000</v>
      </c>
      <c r="U51" s="87">
        <v>81380000</v>
      </c>
      <c r="V51" s="87">
        <v>35050000</v>
      </c>
      <c r="W51" s="87">
        <v>59710000</v>
      </c>
      <c r="X51" s="87">
        <v>16920000</v>
      </c>
      <c r="Y51" s="87">
        <v>68370000</v>
      </c>
      <c r="Z51" s="87">
        <v>43690000</v>
      </c>
      <c r="AA51" s="87">
        <v>38430000</v>
      </c>
      <c r="AB51" s="87">
        <v>48650000</v>
      </c>
      <c r="AC51" s="87">
        <v>50120000</v>
      </c>
      <c r="AD51" s="86">
        <v>116210000</v>
      </c>
      <c r="AE51" s="87">
        <v>93450000</v>
      </c>
      <c r="AF51" s="87">
        <v>53570000</v>
      </c>
      <c r="AG51" s="87">
        <v>48980000</v>
      </c>
      <c r="AH51" t="s">
        <v>164</v>
      </c>
      <c r="AI51" t="s">
        <v>164</v>
      </c>
      <c r="AJ51" s="86">
        <v>2719790000</v>
      </c>
      <c r="AK51" t="s">
        <v>164</v>
      </c>
      <c r="AL51" t="s">
        <v>164</v>
      </c>
      <c r="AM51" t="s">
        <v>164</v>
      </c>
      <c r="AN51" t="s">
        <v>164</v>
      </c>
      <c r="AO51" t="s">
        <v>164</v>
      </c>
      <c r="AP51" t="s">
        <v>164</v>
      </c>
      <c r="AQ51">
        <v>0</v>
      </c>
      <c r="AR51" s="87">
        <v>1800000</v>
      </c>
      <c r="AS51" s="87">
        <v>1800000</v>
      </c>
      <c r="AT51">
        <v>0</v>
      </c>
      <c r="AU51">
        <v>0</v>
      </c>
      <c r="AV51" t="s">
        <v>164</v>
      </c>
      <c r="AW51" t="s">
        <v>164</v>
      </c>
      <c r="AX51" t="s">
        <v>164</v>
      </c>
      <c r="AY51">
        <v>0</v>
      </c>
      <c r="AZ51" t="s">
        <v>164</v>
      </c>
      <c r="BA51">
        <v>0</v>
      </c>
      <c r="BB51">
        <v>0</v>
      </c>
      <c r="BC51">
        <v>0</v>
      </c>
      <c r="BD51">
        <v>0</v>
      </c>
      <c r="BE51">
        <v>0</v>
      </c>
      <c r="BF51" t="s">
        <v>161</v>
      </c>
    </row>
    <row r="52" spans="1:58" x14ac:dyDescent="0.15">
      <c r="A52" t="s">
        <v>82</v>
      </c>
      <c r="B52" s="86">
        <v>30654390000</v>
      </c>
      <c r="C52" s="86">
        <v>24265450000</v>
      </c>
      <c r="D52" s="86">
        <v>22081450000</v>
      </c>
      <c r="E52" s="86">
        <v>22041080000</v>
      </c>
      <c r="F52" s="86">
        <v>21478750000</v>
      </c>
      <c r="G52" s="86">
        <v>21191270000</v>
      </c>
      <c r="H52" s="86">
        <v>21588540000</v>
      </c>
      <c r="I52" s="86">
        <v>21878780000</v>
      </c>
      <c r="J52" s="86">
        <v>21435660000</v>
      </c>
      <c r="K52" s="86">
        <v>21174780000</v>
      </c>
      <c r="L52" s="86">
        <v>21574600000</v>
      </c>
      <c r="M52" s="86">
        <v>22030240000</v>
      </c>
      <c r="N52" s="86">
        <v>22179790000</v>
      </c>
      <c r="O52" s="86">
        <v>22916970000</v>
      </c>
      <c r="P52" s="86">
        <v>23048480000</v>
      </c>
      <c r="Q52" s="86">
        <v>23562700000</v>
      </c>
      <c r="R52" s="86">
        <v>24335410000</v>
      </c>
      <c r="S52" s="86">
        <v>24513830000</v>
      </c>
      <c r="T52" s="86">
        <v>24772020000</v>
      </c>
      <c r="U52" s="86">
        <v>23898910000</v>
      </c>
      <c r="V52" s="86">
        <v>23978450000</v>
      </c>
      <c r="W52" s="86">
        <v>24122240000</v>
      </c>
      <c r="X52" s="86">
        <v>24170070000</v>
      </c>
      <c r="Y52" s="86">
        <v>24897090000</v>
      </c>
      <c r="Z52" s="86">
        <v>25518870000</v>
      </c>
      <c r="AA52" s="86">
        <v>25949610000</v>
      </c>
      <c r="AB52" s="86">
        <v>24826390000</v>
      </c>
      <c r="AC52" s="86">
        <v>24997970000</v>
      </c>
      <c r="AD52" s="86">
        <v>24495560000</v>
      </c>
      <c r="AE52" s="86">
        <v>24549300000</v>
      </c>
      <c r="AF52" s="86">
        <v>24626060000</v>
      </c>
      <c r="AG52" s="86">
        <v>24578250000</v>
      </c>
      <c r="AH52" s="86">
        <v>23180680000</v>
      </c>
      <c r="AI52" s="86">
        <v>22616840000</v>
      </c>
      <c r="AJ52" s="86">
        <v>21417000000</v>
      </c>
      <c r="AK52" s="86">
        <v>17522940000</v>
      </c>
      <c r="AL52" s="86">
        <v>15569960000</v>
      </c>
      <c r="AM52" s="86">
        <v>13945290000</v>
      </c>
      <c r="AN52" s="86">
        <v>12413960000</v>
      </c>
      <c r="AO52" s="86">
        <v>10904010000</v>
      </c>
      <c r="AP52" s="86">
        <v>9830960000</v>
      </c>
      <c r="AQ52" s="86">
        <v>8691960000</v>
      </c>
      <c r="AR52" s="86">
        <v>6674980000</v>
      </c>
      <c r="AS52" s="86">
        <v>5104480000</v>
      </c>
      <c r="AT52" s="86">
        <v>4570590000</v>
      </c>
      <c r="AU52" s="86">
        <v>4207580000</v>
      </c>
      <c r="AV52" s="86">
        <v>3976170000</v>
      </c>
      <c r="AW52" s="86">
        <v>3891490000</v>
      </c>
      <c r="AX52" s="86">
        <v>3568840000</v>
      </c>
      <c r="AY52" s="86">
        <v>3302060000</v>
      </c>
      <c r="AZ52" s="86">
        <v>2974190000</v>
      </c>
      <c r="BA52" s="86">
        <v>2797430000</v>
      </c>
      <c r="BB52" s="86">
        <v>2392960000</v>
      </c>
      <c r="BC52" s="86">
        <v>1957920000</v>
      </c>
      <c r="BD52" s="86">
        <v>1614990000</v>
      </c>
      <c r="BE52" s="86">
        <v>1743080000</v>
      </c>
      <c r="BF52" t="s">
        <v>161</v>
      </c>
    </row>
    <row r="53" spans="1:58" x14ac:dyDescent="0.15">
      <c r="A53" t="s">
        <v>83</v>
      </c>
      <c r="B53" s="86">
        <v>119930780000</v>
      </c>
      <c r="C53" s="86">
        <v>116466010000</v>
      </c>
      <c r="D53" s="86">
        <v>97711300000</v>
      </c>
      <c r="E53" s="86">
        <v>90541300000</v>
      </c>
      <c r="F53" s="86">
        <v>88183100000</v>
      </c>
      <c r="G53" s="86">
        <v>86958120000</v>
      </c>
      <c r="H53" s="86">
        <v>83665070000</v>
      </c>
      <c r="I53" s="86">
        <v>73774720000</v>
      </c>
      <c r="J53" s="86">
        <v>69737330000</v>
      </c>
      <c r="K53" s="86">
        <v>67258340000</v>
      </c>
      <c r="L53" s="86">
        <v>63816330000</v>
      </c>
      <c r="M53" s="86">
        <v>58237690000</v>
      </c>
      <c r="N53" s="86">
        <v>59255920000</v>
      </c>
      <c r="O53" s="86">
        <v>59516410000</v>
      </c>
      <c r="P53" s="86">
        <v>60820770000</v>
      </c>
      <c r="Q53" s="86">
        <v>61554970000</v>
      </c>
      <c r="R53" s="86">
        <v>60037720000</v>
      </c>
      <c r="S53" s="86">
        <v>62013310000</v>
      </c>
      <c r="T53" s="86">
        <v>62909820000</v>
      </c>
      <c r="U53" s="86">
        <v>61227740000</v>
      </c>
      <c r="V53" s="86">
        <v>60197890000</v>
      </c>
      <c r="W53" s="86">
        <v>60498190000</v>
      </c>
      <c r="X53" s="86">
        <v>62180540000</v>
      </c>
      <c r="Y53" s="86">
        <v>63009450000</v>
      </c>
      <c r="Z53" s="86">
        <v>66970680000</v>
      </c>
      <c r="AA53" s="86">
        <v>68491770000</v>
      </c>
      <c r="AB53" s="86">
        <v>67152720000</v>
      </c>
      <c r="AC53" s="86">
        <v>63867780000</v>
      </c>
      <c r="AD53" s="86">
        <v>67793840000</v>
      </c>
      <c r="AE53" s="86">
        <v>70323530000</v>
      </c>
      <c r="AF53" s="86">
        <v>68827980000</v>
      </c>
      <c r="AG53" s="86">
        <v>64461400000</v>
      </c>
      <c r="AH53" s="86">
        <v>66688130000</v>
      </c>
      <c r="AI53" s="86">
        <v>70873960000</v>
      </c>
      <c r="AJ53" s="86">
        <v>62645240000</v>
      </c>
      <c r="AK53" s="86">
        <v>51306720000</v>
      </c>
      <c r="AL53" s="86">
        <v>54404120000</v>
      </c>
      <c r="AM53" s="86">
        <v>49751560000</v>
      </c>
      <c r="AN53" s="86">
        <v>45696710000</v>
      </c>
      <c r="AO53" s="86">
        <v>31340770000</v>
      </c>
      <c r="AP53" s="86">
        <v>29892490000</v>
      </c>
      <c r="AQ53" s="86">
        <v>28743470000</v>
      </c>
      <c r="AR53" s="86">
        <v>23035950000</v>
      </c>
      <c r="AS53" s="86">
        <v>15837000000</v>
      </c>
      <c r="AT53" s="86">
        <v>15890560000</v>
      </c>
      <c r="AU53" s="86">
        <v>15260160000</v>
      </c>
      <c r="AV53" s="86">
        <v>14947610000</v>
      </c>
      <c r="AW53" s="86">
        <v>13967340000</v>
      </c>
      <c r="AX53" s="86">
        <v>14469570000</v>
      </c>
      <c r="AY53" s="86">
        <v>14212680000</v>
      </c>
      <c r="AZ53" s="86">
        <v>12761280000</v>
      </c>
      <c r="BA53" s="86">
        <v>11179130000</v>
      </c>
      <c r="BB53" s="86">
        <v>10627930000</v>
      </c>
      <c r="BC53" s="86">
        <v>8037650000</v>
      </c>
      <c r="BD53" s="86">
        <v>6904300000</v>
      </c>
      <c r="BE53" s="86">
        <v>6312470000</v>
      </c>
      <c r="BF53" t="s">
        <v>161</v>
      </c>
    </row>
    <row r="54" spans="1:58" x14ac:dyDescent="0.15">
      <c r="A54" t="s">
        <v>212</v>
      </c>
      <c r="B54" s="86">
        <v>8345170000</v>
      </c>
      <c r="C54" s="86">
        <v>9431290000</v>
      </c>
      <c r="D54" s="86">
        <v>10347740000</v>
      </c>
      <c r="E54" s="86">
        <v>8641160000</v>
      </c>
      <c r="F54" s="86">
        <v>9782880000</v>
      </c>
      <c r="G54" s="86">
        <v>9232430000</v>
      </c>
      <c r="H54" s="86">
        <v>7828620000</v>
      </c>
      <c r="I54" s="86">
        <v>5416750000</v>
      </c>
      <c r="J54" s="86">
        <v>4379480000</v>
      </c>
      <c r="K54" s="86">
        <v>3722990000</v>
      </c>
      <c r="L54" s="86">
        <v>2754780000</v>
      </c>
      <c r="M54" s="86">
        <v>2256960000</v>
      </c>
      <c r="N54" s="86">
        <v>5417560000</v>
      </c>
      <c r="O54" s="86">
        <v>5172740000</v>
      </c>
      <c r="P54" s="86">
        <v>5433710000</v>
      </c>
      <c r="Q54" s="86">
        <v>8908490000</v>
      </c>
      <c r="R54" s="86">
        <v>7271580000</v>
      </c>
      <c r="S54" s="86">
        <v>8051050000</v>
      </c>
      <c r="T54" s="86">
        <v>9894130000</v>
      </c>
      <c r="U54" s="86">
        <v>11570520000</v>
      </c>
      <c r="V54" s="86">
        <v>7135820000</v>
      </c>
      <c r="W54" s="86">
        <v>4275560000</v>
      </c>
      <c r="X54" s="86">
        <v>5381050000</v>
      </c>
      <c r="Y54" s="86">
        <v>4601920000</v>
      </c>
      <c r="Z54" s="86">
        <v>4041530000</v>
      </c>
      <c r="AA54" s="86">
        <v>3579570000</v>
      </c>
      <c r="AB54" s="86">
        <v>2721540000</v>
      </c>
      <c r="AC54" s="86">
        <v>2423760000</v>
      </c>
      <c r="AD54" s="86">
        <v>6298590000</v>
      </c>
      <c r="AE54" s="86">
        <v>8138890000</v>
      </c>
      <c r="AF54" s="86">
        <v>5124210000</v>
      </c>
      <c r="AG54" s="86">
        <v>5658560000</v>
      </c>
      <c r="AH54" s="86">
        <v>9559590000</v>
      </c>
      <c r="AI54" s="86">
        <v>11221660000</v>
      </c>
      <c r="AJ54" s="86">
        <v>12828380000</v>
      </c>
      <c r="AK54" s="86">
        <v>9502130000</v>
      </c>
      <c r="AL54" s="86">
        <v>12078040000</v>
      </c>
      <c r="AM54" s="86">
        <v>11880040000</v>
      </c>
      <c r="AN54" s="86">
        <v>11295070000</v>
      </c>
      <c r="AO54" s="86">
        <v>4994440000</v>
      </c>
      <c r="AP54" s="86">
        <v>4293990000</v>
      </c>
      <c r="AQ54" s="86">
        <v>3982920000</v>
      </c>
      <c r="AR54" s="86">
        <v>2579350000</v>
      </c>
      <c r="AS54" s="86">
        <v>940600000</v>
      </c>
      <c r="AT54" s="86">
        <v>970200000</v>
      </c>
      <c r="AU54" s="86">
        <v>995970000</v>
      </c>
      <c r="AV54" s="86">
        <v>1176670000</v>
      </c>
      <c r="AW54" s="86">
        <v>961760000</v>
      </c>
      <c r="AX54" s="86">
        <v>1125310000</v>
      </c>
      <c r="AY54" s="86">
        <v>1149320000</v>
      </c>
      <c r="AZ54" s="86">
        <v>1171540000</v>
      </c>
      <c r="BA54" s="86">
        <v>1187290000</v>
      </c>
      <c r="BB54" s="86">
        <v>1369240000</v>
      </c>
      <c r="BC54" s="86">
        <v>732010000</v>
      </c>
      <c r="BD54" s="86">
        <v>1184340000</v>
      </c>
      <c r="BE54" s="86">
        <v>1064420000</v>
      </c>
      <c r="BF54" t="s">
        <v>161</v>
      </c>
    </row>
    <row r="55" spans="1:58" x14ac:dyDescent="0.15">
      <c r="A55" t="s">
        <v>213</v>
      </c>
      <c r="B55" t="s">
        <v>164</v>
      </c>
      <c r="C55" t="s">
        <v>164</v>
      </c>
      <c r="D55" t="s">
        <v>164</v>
      </c>
      <c r="E55" t="s">
        <v>164</v>
      </c>
      <c r="F55" t="s">
        <v>164</v>
      </c>
      <c r="G55" t="s">
        <v>164</v>
      </c>
      <c r="H55" t="s">
        <v>164</v>
      </c>
      <c r="I55" t="s">
        <v>164</v>
      </c>
      <c r="J55" t="s">
        <v>164</v>
      </c>
      <c r="K55" t="s">
        <v>164</v>
      </c>
      <c r="L55" t="s">
        <v>164</v>
      </c>
      <c r="M55" t="s">
        <v>164</v>
      </c>
      <c r="N55" t="s">
        <v>164</v>
      </c>
      <c r="O55" t="s">
        <v>164</v>
      </c>
      <c r="P55" t="s">
        <v>164</v>
      </c>
      <c r="Q55" t="s">
        <v>164</v>
      </c>
      <c r="R55" t="s">
        <v>164</v>
      </c>
      <c r="S55" t="s">
        <v>164</v>
      </c>
      <c r="T55" t="s">
        <v>164</v>
      </c>
      <c r="U55" t="s">
        <v>164</v>
      </c>
      <c r="V55" t="s">
        <v>164</v>
      </c>
      <c r="W55" t="s">
        <v>164</v>
      </c>
      <c r="X55" t="s">
        <v>164</v>
      </c>
      <c r="Y55" t="s">
        <v>164</v>
      </c>
      <c r="Z55" t="s">
        <v>164</v>
      </c>
      <c r="AA55" t="s">
        <v>164</v>
      </c>
      <c r="AB55" t="s">
        <v>164</v>
      </c>
      <c r="AC55" t="s">
        <v>164</v>
      </c>
      <c r="AD55" t="s">
        <v>164</v>
      </c>
      <c r="AE55" t="s">
        <v>164</v>
      </c>
      <c r="AF55" t="s">
        <v>164</v>
      </c>
      <c r="AG55" t="s">
        <v>164</v>
      </c>
      <c r="AH55" t="s">
        <v>164</v>
      </c>
      <c r="AI55" t="s">
        <v>164</v>
      </c>
      <c r="AJ55" t="s">
        <v>164</v>
      </c>
      <c r="AK55" t="s">
        <v>164</v>
      </c>
      <c r="AL55" t="s">
        <v>164</v>
      </c>
      <c r="AM55" t="s">
        <v>164</v>
      </c>
      <c r="AN55" t="s">
        <v>164</v>
      </c>
      <c r="AO55" t="s">
        <v>164</v>
      </c>
      <c r="AP55" t="s">
        <v>164</v>
      </c>
      <c r="AQ55">
        <v>0</v>
      </c>
      <c r="AR55" t="s">
        <v>164</v>
      </c>
      <c r="AS55">
        <v>0</v>
      </c>
      <c r="AT55">
        <v>0</v>
      </c>
      <c r="AU55">
        <v>0</v>
      </c>
      <c r="AV55" t="s">
        <v>164</v>
      </c>
      <c r="AW55" t="s">
        <v>164</v>
      </c>
      <c r="AX55" t="s">
        <v>164</v>
      </c>
      <c r="AY55">
        <v>0</v>
      </c>
      <c r="AZ55" t="s">
        <v>164</v>
      </c>
      <c r="BA55">
        <v>0</v>
      </c>
      <c r="BB55" t="s">
        <v>164</v>
      </c>
      <c r="BC55">
        <v>0</v>
      </c>
      <c r="BD55">
        <v>0</v>
      </c>
      <c r="BE55">
        <v>0</v>
      </c>
      <c r="BF55" t="s">
        <v>161</v>
      </c>
    </row>
    <row r="56" spans="1:58" x14ac:dyDescent="0.15">
      <c r="A56" t="s">
        <v>214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  <c r="G56" t="s">
        <v>164</v>
      </c>
      <c r="H56" t="s">
        <v>164</v>
      </c>
      <c r="I56" t="s">
        <v>164</v>
      </c>
      <c r="J56" t="s">
        <v>164</v>
      </c>
      <c r="K56" t="s">
        <v>164</v>
      </c>
      <c r="L56" t="s">
        <v>164</v>
      </c>
      <c r="M56" t="s">
        <v>164</v>
      </c>
      <c r="N56" t="s">
        <v>164</v>
      </c>
      <c r="O56" t="s">
        <v>164</v>
      </c>
      <c r="P56" t="s">
        <v>164</v>
      </c>
      <c r="Q56" t="s">
        <v>164</v>
      </c>
      <c r="R56" t="s">
        <v>164</v>
      </c>
      <c r="S56" t="s">
        <v>164</v>
      </c>
      <c r="T56" t="s">
        <v>164</v>
      </c>
      <c r="U56" t="s">
        <v>164</v>
      </c>
      <c r="V56" t="s">
        <v>164</v>
      </c>
      <c r="W56" t="s">
        <v>164</v>
      </c>
      <c r="X56" t="s">
        <v>164</v>
      </c>
      <c r="Y56" t="s">
        <v>164</v>
      </c>
      <c r="Z56" t="s">
        <v>164</v>
      </c>
      <c r="AA56" t="s">
        <v>164</v>
      </c>
      <c r="AB56" t="s">
        <v>164</v>
      </c>
      <c r="AC56" t="s">
        <v>164</v>
      </c>
      <c r="AD56" t="s">
        <v>164</v>
      </c>
      <c r="AE56" t="s">
        <v>164</v>
      </c>
      <c r="AF56" t="s">
        <v>164</v>
      </c>
      <c r="AG56" t="s">
        <v>164</v>
      </c>
      <c r="AH56" t="s">
        <v>164</v>
      </c>
      <c r="AI56" t="s">
        <v>164</v>
      </c>
      <c r="AJ56" t="s">
        <v>164</v>
      </c>
      <c r="AK56" t="s">
        <v>164</v>
      </c>
      <c r="AL56" t="s">
        <v>164</v>
      </c>
      <c r="AM56" t="s">
        <v>164</v>
      </c>
      <c r="AN56" t="s">
        <v>164</v>
      </c>
      <c r="AO56" t="s">
        <v>164</v>
      </c>
      <c r="AP56" t="s">
        <v>164</v>
      </c>
      <c r="AQ56">
        <v>0</v>
      </c>
      <c r="AR56" t="s">
        <v>164</v>
      </c>
      <c r="AS56">
        <v>0</v>
      </c>
      <c r="AT56">
        <v>0</v>
      </c>
      <c r="AU56">
        <v>0</v>
      </c>
      <c r="AV56" t="s">
        <v>164</v>
      </c>
      <c r="AW56" t="s">
        <v>164</v>
      </c>
      <c r="AX56" t="s">
        <v>164</v>
      </c>
      <c r="AY56">
        <v>0</v>
      </c>
      <c r="AZ56" t="s">
        <v>164</v>
      </c>
      <c r="BA56">
        <v>0</v>
      </c>
      <c r="BB56" t="s">
        <v>164</v>
      </c>
      <c r="BC56">
        <v>0</v>
      </c>
      <c r="BD56">
        <v>0</v>
      </c>
      <c r="BE56">
        <v>0</v>
      </c>
      <c r="BF56" t="s">
        <v>161</v>
      </c>
    </row>
    <row r="57" spans="1:58" x14ac:dyDescent="0.15">
      <c r="A57" t="s">
        <v>215</v>
      </c>
      <c r="B57" s="86">
        <v>3142400000</v>
      </c>
      <c r="C57" t="s">
        <v>164</v>
      </c>
      <c r="D57" t="s">
        <v>164</v>
      </c>
      <c r="E57" t="s">
        <v>164</v>
      </c>
      <c r="F57" t="s">
        <v>164</v>
      </c>
      <c r="G57" t="s">
        <v>164</v>
      </c>
      <c r="H57" t="s">
        <v>164</v>
      </c>
      <c r="I57" t="s">
        <v>164</v>
      </c>
      <c r="J57" t="s">
        <v>164</v>
      </c>
      <c r="K57" t="s">
        <v>164</v>
      </c>
      <c r="L57" t="s">
        <v>164</v>
      </c>
      <c r="M57" t="s">
        <v>164</v>
      </c>
      <c r="N57" t="s">
        <v>164</v>
      </c>
      <c r="O57" t="s">
        <v>164</v>
      </c>
      <c r="P57" t="s">
        <v>164</v>
      </c>
      <c r="Q57" t="s">
        <v>164</v>
      </c>
      <c r="R57" t="s">
        <v>164</v>
      </c>
      <c r="S57" t="s">
        <v>164</v>
      </c>
      <c r="T57" t="s">
        <v>164</v>
      </c>
      <c r="U57" t="s">
        <v>164</v>
      </c>
      <c r="V57" t="s">
        <v>164</v>
      </c>
      <c r="W57" t="s">
        <v>164</v>
      </c>
      <c r="X57" t="s">
        <v>164</v>
      </c>
      <c r="Y57" t="s">
        <v>164</v>
      </c>
      <c r="Z57" t="s">
        <v>164</v>
      </c>
      <c r="AA57" t="s">
        <v>164</v>
      </c>
      <c r="AB57" t="s">
        <v>164</v>
      </c>
      <c r="AC57" t="s">
        <v>164</v>
      </c>
      <c r="AD57" t="s">
        <v>164</v>
      </c>
      <c r="AE57" t="s">
        <v>164</v>
      </c>
      <c r="AF57" t="s">
        <v>164</v>
      </c>
      <c r="AG57" t="s">
        <v>164</v>
      </c>
      <c r="AH57" t="s">
        <v>164</v>
      </c>
      <c r="AI57" t="s">
        <v>164</v>
      </c>
      <c r="AJ57" t="s">
        <v>164</v>
      </c>
      <c r="AK57" t="s">
        <v>164</v>
      </c>
      <c r="AL57" t="s">
        <v>164</v>
      </c>
      <c r="AM57" t="s">
        <v>164</v>
      </c>
      <c r="AN57" t="s">
        <v>164</v>
      </c>
      <c r="AO57" t="s">
        <v>164</v>
      </c>
      <c r="AP57" t="s">
        <v>164</v>
      </c>
      <c r="AQ57">
        <v>0</v>
      </c>
      <c r="AR57" t="s">
        <v>164</v>
      </c>
      <c r="AS57">
        <v>0</v>
      </c>
      <c r="AT57">
        <v>0</v>
      </c>
      <c r="AU57">
        <v>0</v>
      </c>
      <c r="AV57" t="s">
        <v>164</v>
      </c>
      <c r="AW57" t="s">
        <v>164</v>
      </c>
      <c r="AX57" t="s">
        <v>164</v>
      </c>
      <c r="AY57">
        <v>0</v>
      </c>
      <c r="AZ57" t="s">
        <v>164</v>
      </c>
      <c r="BA57">
        <v>0</v>
      </c>
      <c r="BB57" t="s">
        <v>164</v>
      </c>
      <c r="BC57">
        <v>0</v>
      </c>
      <c r="BD57">
        <v>0</v>
      </c>
      <c r="BE57">
        <v>0</v>
      </c>
      <c r="BF57" t="s">
        <v>161</v>
      </c>
    </row>
    <row r="58" spans="1:58" x14ac:dyDescent="0.15">
      <c r="A58" t="s">
        <v>216</v>
      </c>
      <c r="B58" t="s">
        <v>164</v>
      </c>
      <c r="C58" t="s">
        <v>164</v>
      </c>
      <c r="D58" t="s">
        <v>164</v>
      </c>
      <c r="E58" t="s">
        <v>164</v>
      </c>
      <c r="F58" t="s">
        <v>164</v>
      </c>
      <c r="G58" t="s">
        <v>164</v>
      </c>
      <c r="H58" t="s">
        <v>164</v>
      </c>
      <c r="I58" t="s">
        <v>164</v>
      </c>
      <c r="J58" t="s">
        <v>164</v>
      </c>
      <c r="K58" t="s">
        <v>164</v>
      </c>
      <c r="L58" t="s">
        <v>164</v>
      </c>
      <c r="M58" t="s">
        <v>164</v>
      </c>
      <c r="N58" t="s">
        <v>164</v>
      </c>
      <c r="O58" t="s">
        <v>164</v>
      </c>
      <c r="P58" t="s">
        <v>164</v>
      </c>
      <c r="Q58" t="s">
        <v>164</v>
      </c>
      <c r="R58" t="s">
        <v>164</v>
      </c>
      <c r="S58" t="s">
        <v>164</v>
      </c>
      <c r="T58" t="s">
        <v>164</v>
      </c>
      <c r="U58" t="s">
        <v>164</v>
      </c>
      <c r="V58" t="s">
        <v>164</v>
      </c>
      <c r="W58" t="s">
        <v>164</v>
      </c>
      <c r="X58" t="s">
        <v>164</v>
      </c>
      <c r="Y58" t="s">
        <v>164</v>
      </c>
      <c r="Z58" s="86">
        <v>347770000</v>
      </c>
      <c r="AA58" s="86">
        <v>393870000</v>
      </c>
      <c r="AB58" s="86">
        <v>394930000</v>
      </c>
      <c r="AC58" s="86">
        <v>399050000</v>
      </c>
      <c r="AD58" s="86">
        <v>513250000</v>
      </c>
      <c r="AE58" s="86">
        <v>428940000</v>
      </c>
      <c r="AF58" s="86">
        <v>270060000</v>
      </c>
      <c r="AG58" s="86">
        <v>279310000</v>
      </c>
      <c r="AH58" s="87">
        <v>93270000</v>
      </c>
      <c r="AI58" s="86">
        <v>149550000</v>
      </c>
      <c r="AJ58" s="87">
        <v>26440000</v>
      </c>
      <c r="AK58" s="87">
        <v>36460000</v>
      </c>
      <c r="AL58" s="87">
        <v>38070000</v>
      </c>
      <c r="AM58" s="87">
        <v>14030000</v>
      </c>
      <c r="AN58" t="s">
        <v>164</v>
      </c>
      <c r="AO58" s="87">
        <v>210000</v>
      </c>
      <c r="AP58" t="s">
        <v>164</v>
      </c>
      <c r="AQ58" s="87">
        <v>28720000</v>
      </c>
      <c r="AR58">
        <v>0</v>
      </c>
      <c r="AS58">
        <v>0</v>
      </c>
      <c r="AT58" s="87">
        <v>12160000</v>
      </c>
      <c r="AU58" s="87">
        <v>26990000</v>
      </c>
      <c r="AV58" s="87">
        <v>61530000</v>
      </c>
      <c r="AW58" s="87">
        <v>56360000</v>
      </c>
      <c r="AX58" s="87">
        <v>39650000</v>
      </c>
      <c r="AY58" s="87">
        <v>19180000</v>
      </c>
      <c r="AZ58" s="87">
        <v>34800000</v>
      </c>
      <c r="BA58" s="87">
        <v>10420000</v>
      </c>
      <c r="BB58" s="87">
        <v>-26370000</v>
      </c>
      <c r="BC58" s="87">
        <v>15090000</v>
      </c>
      <c r="BD58" s="87">
        <v>-720000</v>
      </c>
      <c r="BE58">
        <v>0</v>
      </c>
      <c r="BF58" t="s">
        <v>161</v>
      </c>
    </row>
    <row r="59" spans="1:58" x14ac:dyDescent="0.15">
      <c r="A59" t="s">
        <v>217</v>
      </c>
      <c r="B59" s="86">
        <v>272190000</v>
      </c>
      <c r="C59" s="86">
        <v>194520000</v>
      </c>
      <c r="D59" s="86">
        <v>282420000</v>
      </c>
      <c r="E59" s="86">
        <v>503030000</v>
      </c>
      <c r="F59" s="86">
        <v>479870000</v>
      </c>
      <c r="G59" s="86">
        <v>277430000</v>
      </c>
      <c r="H59" s="86">
        <v>223690000</v>
      </c>
      <c r="I59" s="86">
        <v>898550000</v>
      </c>
      <c r="J59" s="86">
        <v>328280000</v>
      </c>
      <c r="K59" s="86">
        <v>248140000</v>
      </c>
      <c r="L59" s="86">
        <v>163840000</v>
      </c>
      <c r="M59" s="86">
        <v>926210000</v>
      </c>
      <c r="N59" s="86">
        <v>163840000</v>
      </c>
      <c r="O59" s="86">
        <v>104990000</v>
      </c>
      <c r="P59" s="86">
        <v>152930000</v>
      </c>
      <c r="Q59" s="86">
        <v>387790000</v>
      </c>
      <c r="R59" s="86">
        <v>313820000</v>
      </c>
      <c r="S59" s="86">
        <v>388840000</v>
      </c>
      <c r="T59" s="86">
        <v>373960000</v>
      </c>
      <c r="U59" s="86">
        <v>106870000</v>
      </c>
      <c r="V59" s="86">
        <v>250860000</v>
      </c>
      <c r="W59" s="86">
        <v>203060000</v>
      </c>
      <c r="X59" s="86">
        <v>178400000</v>
      </c>
      <c r="Y59" s="86">
        <v>125890000</v>
      </c>
      <c r="Z59" t="s">
        <v>164</v>
      </c>
      <c r="AA59" t="s">
        <v>164</v>
      </c>
      <c r="AB59" t="s">
        <v>164</v>
      </c>
      <c r="AC59" t="s">
        <v>164</v>
      </c>
      <c r="AD59" t="s">
        <v>164</v>
      </c>
      <c r="AE59" t="s">
        <v>164</v>
      </c>
      <c r="AF59" t="s">
        <v>164</v>
      </c>
      <c r="AG59" t="s">
        <v>164</v>
      </c>
      <c r="AH59" t="s">
        <v>164</v>
      </c>
      <c r="AI59" t="s">
        <v>164</v>
      </c>
      <c r="AJ59" t="s">
        <v>164</v>
      </c>
      <c r="AK59" t="s">
        <v>164</v>
      </c>
      <c r="AL59" t="s">
        <v>164</v>
      </c>
      <c r="AM59" t="s">
        <v>164</v>
      </c>
      <c r="AN59" t="s">
        <v>164</v>
      </c>
      <c r="AO59" t="s">
        <v>164</v>
      </c>
      <c r="AP59" t="s">
        <v>164</v>
      </c>
      <c r="AQ59">
        <v>0</v>
      </c>
      <c r="AR59" t="s">
        <v>164</v>
      </c>
      <c r="AS59">
        <v>0</v>
      </c>
      <c r="AT59">
        <v>0</v>
      </c>
      <c r="AU59">
        <v>0</v>
      </c>
      <c r="AV59" t="s">
        <v>164</v>
      </c>
      <c r="AW59" t="s">
        <v>164</v>
      </c>
      <c r="AX59" t="s">
        <v>164</v>
      </c>
      <c r="AY59">
        <v>0</v>
      </c>
      <c r="AZ59" t="s">
        <v>164</v>
      </c>
      <c r="BA59">
        <v>0</v>
      </c>
      <c r="BB59" t="s">
        <v>164</v>
      </c>
      <c r="BC59">
        <v>0</v>
      </c>
      <c r="BD59">
        <v>0</v>
      </c>
      <c r="BE59">
        <v>0</v>
      </c>
      <c r="BF59" t="s">
        <v>161</v>
      </c>
    </row>
    <row r="60" spans="1:58" x14ac:dyDescent="0.15">
      <c r="A60" t="s">
        <v>218</v>
      </c>
      <c r="B60" s="86">
        <v>7912430000</v>
      </c>
      <c r="C60" s="86">
        <v>7318070000</v>
      </c>
      <c r="D60" s="86">
        <v>7204740000</v>
      </c>
      <c r="E60" s="86">
        <v>8018390000</v>
      </c>
      <c r="F60" s="86">
        <v>10024070000</v>
      </c>
      <c r="G60" s="86">
        <v>10844320000</v>
      </c>
      <c r="H60" t="s">
        <v>164</v>
      </c>
      <c r="I60" s="86">
        <v>8405000000</v>
      </c>
      <c r="J60" t="s">
        <v>164</v>
      </c>
      <c r="K60" s="86">
        <v>5601980000</v>
      </c>
      <c r="L60" s="86">
        <v>5039540000</v>
      </c>
      <c r="M60" s="86">
        <v>4719920000</v>
      </c>
      <c r="N60" s="86">
        <v>4281350000</v>
      </c>
      <c r="O60" s="86">
        <v>3897020000</v>
      </c>
      <c r="P60" s="86">
        <v>3586180000</v>
      </c>
      <c r="Q60" s="86">
        <v>2923220000</v>
      </c>
      <c r="R60" s="86">
        <v>2338290000</v>
      </c>
      <c r="S60" s="86">
        <v>2289400000</v>
      </c>
      <c r="T60" s="86">
        <v>2330010000</v>
      </c>
      <c r="U60" s="86">
        <v>2586540000</v>
      </c>
      <c r="V60" s="86">
        <v>2684120000</v>
      </c>
      <c r="W60" s="86">
        <v>2848640000</v>
      </c>
      <c r="X60" s="86">
        <v>2883220000</v>
      </c>
      <c r="Y60" s="86">
        <v>3053730000</v>
      </c>
      <c r="Z60" s="86">
        <v>3355060000</v>
      </c>
      <c r="AA60" s="86">
        <v>3890120000</v>
      </c>
      <c r="AB60" s="86">
        <v>3249050000</v>
      </c>
      <c r="AC60" s="86">
        <v>1930200000</v>
      </c>
      <c r="AD60" s="86">
        <v>2255220000</v>
      </c>
      <c r="AE60" s="86">
        <v>2366960000</v>
      </c>
      <c r="AF60" s="86">
        <v>2030290000</v>
      </c>
      <c r="AG60" s="86">
        <v>1628780000</v>
      </c>
      <c r="AH60" s="86">
        <v>1018600000</v>
      </c>
      <c r="AI60" s="86">
        <v>2000690000</v>
      </c>
      <c r="AJ60" s="86">
        <v>1540810000</v>
      </c>
      <c r="AK60" s="86">
        <v>2603480000</v>
      </c>
      <c r="AL60" s="86">
        <v>2631470000</v>
      </c>
      <c r="AM60" s="86">
        <v>2712910000</v>
      </c>
      <c r="AN60" s="86">
        <v>2731370000</v>
      </c>
      <c r="AO60" s="86">
        <v>2277000000</v>
      </c>
      <c r="AP60" s="86">
        <v>3056130000</v>
      </c>
      <c r="AQ60" s="86">
        <v>2724630000</v>
      </c>
      <c r="AR60" s="86">
        <v>1037690000</v>
      </c>
      <c r="AS60" s="86">
        <v>516380000</v>
      </c>
      <c r="AT60" s="86">
        <v>795500000</v>
      </c>
      <c r="AU60" s="86">
        <v>882610000</v>
      </c>
      <c r="AV60" s="86">
        <v>847790000</v>
      </c>
      <c r="AW60" s="86">
        <v>369090000</v>
      </c>
      <c r="AX60" s="86">
        <v>738390000</v>
      </c>
      <c r="AY60" s="86">
        <v>1043610000</v>
      </c>
      <c r="AZ60" s="86">
        <v>710830000</v>
      </c>
      <c r="BA60" s="86">
        <v>433730000</v>
      </c>
      <c r="BB60" s="86">
        <v>462810000</v>
      </c>
      <c r="BC60" s="86">
        <v>340830000</v>
      </c>
      <c r="BD60" s="86">
        <v>263150000</v>
      </c>
      <c r="BE60" s="86">
        <v>296470000</v>
      </c>
      <c r="BF60" t="s">
        <v>161</v>
      </c>
    </row>
    <row r="61" spans="1:58" x14ac:dyDescent="0.15">
      <c r="A61" t="s">
        <v>219</v>
      </c>
      <c r="B61" s="86">
        <v>21535310000</v>
      </c>
      <c r="C61" s="86">
        <v>20948600000</v>
      </c>
      <c r="D61" s="86">
        <v>14476080000</v>
      </c>
      <c r="E61" s="86">
        <v>12276230000</v>
      </c>
      <c r="F61" s="86">
        <v>8354040000</v>
      </c>
      <c r="G61" s="86">
        <v>8716960000</v>
      </c>
      <c r="H61" t="s">
        <v>164</v>
      </c>
      <c r="I61" s="86">
        <v>8785710000</v>
      </c>
      <c r="J61" t="s">
        <v>164</v>
      </c>
      <c r="K61" s="86">
        <v>8378490000</v>
      </c>
      <c r="L61" s="86">
        <v>7792230000</v>
      </c>
      <c r="M61" s="86">
        <v>6217830000</v>
      </c>
      <c r="N61" s="86">
        <v>5827110000</v>
      </c>
      <c r="O61" s="86">
        <v>6508520000</v>
      </c>
      <c r="P61" s="86">
        <v>6275260000</v>
      </c>
      <c r="Q61" s="86">
        <v>4605350000</v>
      </c>
      <c r="R61" s="86">
        <v>4575740000</v>
      </c>
      <c r="S61" s="86">
        <v>4571240000</v>
      </c>
      <c r="T61" s="86">
        <v>4040820000</v>
      </c>
      <c r="U61" s="86">
        <v>3642120000</v>
      </c>
      <c r="V61" s="86">
        <v>4627690000</v>
      </c>
      <c r="W61" s="86">
        <v>5117110000</v>
      </c>
      <c r="X61" s="86">
        <v>5180400000</v>
      </c>
      <c r="Y61" s="86">
        <v>4487940000</v>
      </c>
      <c r="Z61" s="86">
        <v>5266440000</v>
      </c>
      <c r="AA61" s="86">
        <v>6270250000</v>
      </c>
      <c r="AB61" s="86">
        <v>6332380000</v>
      </c>
      <c r="AC61" s="86">
        <v>6217810000</v>
      </c>
      <c r="AD61" s="86">
        <v>7152890000</v>
      </c>
      <c r="AE61" s="86">
        <v>8657420000</v>
      </c>
      <c r="AF61" s="86">
        <v>6581050000</v>
      </c>
      <c r="AG61" s="86">
        <v>4192060000</v>
      </c>
      <c r="AH61" s="86">
        <v>5989740000</v>
      </c>
      <c r="AI61" s="86">
        <v>7653770000</v>
      </c>
      <c r="AJ61" s="86">
        <v>7635190000</v>
      </c>
      <c r="AK61" s="86">
        <v>4066820000</v>
      </c>
      <c r="AL61" s="86">
        <v>5712170000</v>
      </c>
      <c r="AM61" s="86">
        <v>6737450000</v>
      </c>
      <c r="AN61" s="86">
        <v>5604430000</v>
      </c>
      <c r="AO61" s="86">
        <v>4388740000</v>
      </c>
      <c r="AP61" s="86">
        <v>3497350000</v>
      </c>
      <c r="AQ61" s="86">
        <v>3828870000</v>
      </c>
      <c r="AR61" s="86">
        <v>2959140000</v>
      </c>
      <c r="AS61" s="86">
        <v>1264160000</v>
      </c>
      <c r="AT61" s="86">
        <v>1696880000</v>
      </c>
      <c r="AU61" s="86">
        <v>1557010000</v>
      </c>
      <c r="AV61" s="86">
        <v>1293590000</v>
      </c>
      <c r="AW61" s="86">
        <v>1201460000</v>
      </c>
      <c r="AX61" s="86">
        <v>1401280000</v>
      </c>
      <c r="AY61" s="86">
        <v>1610340000</v>
      </c>
      <c r="AZ61" s="86">
        <v>1489170000</v>
      </c>
      <c r="BA61" s="86">
        <v>1271740000</v>
      </c>
      <c r="BB61" s="86">
        <v>1246060000</v>
      </c>
      <c r="BC61" s="86">
        <v>767600000</v>
      </c>
      <c r="BD61" s="86">
        <v>668910000</v>
      </c>
      <c r="BE61" s="86">
        <v>583320000</v>
      </c>
      <c r="BF61" t="s">
        <v>161</v>
      </c>
    </row>
    <row r="62" spans="1:58" x14ac:dyDescent="0.15">
      <c r="A62" t="s">
        <v>220</v>
      </c>
      <c r="B62" t="s">
        <v>164</v>
      </c>
      <c r="C62" t="s">
        <v>164</v>
      </c>
      <c r="D62" t="s">
        <v>164</v>
      </c>
      <c r="E62" s="86">
        <v>1280950000</v>
      </c>
      <c r="F62" s="86">
        <v>1140280000</v>
      </c>
      <c r="G62" s="86">
        <v>1114360000</v>
      </c>
      <c r="H62" s="86">
        <v>1415500000</v>
      </c>
      <c r="I62" s="86">
        <v>1357100000</v>
      </c>
      <c r="J62" s="86">
        <v>2131260000</v>
      </c>
      <c r="K62" s="86">
        <v>1975060000</v>
      </c>
      <c r="L62" s="86">
        <v>1772060000</v>
      </c>
      <c r="M62" s="86">
        <v>1470170000</v>
      </c>
      <c r="N62" s="86">
        <v>1313140000</v>
      </c>
      <c r="O62" s="86">
        <v>1162160000</v>
      </c>
      <c r="P62" s="86">
        <v>1036110000</v>
      </c>
      <c r="Q62" s="86">
        <v>1062700000</v>
      </c>
      <c r="R62" s="86">
        <v>878710000</v>
      </c>
      <c r="S62" s="86">
        <v>977020000</v>
      </c>
      <c r="T62" s="86">
        <v>960790000</v>
      </c>
      <c r="U62" s="86">
        <v>892510000</v>
      </c>
      <c r="V62" s="86">
        <v>1208500000</v>
      </c>
      <c r="W62" s="86">
        <v>1230930000</v>
      </c>
      <c r="X62" s="86">
        <v>1402520000</v>
      </c>
      <c r="Y62" s="86">
        <v>1643590000</v>
      </c>
      <c r="Z62" s="86">
        <v>1213690000</v>
      </c>
      <c r="AA62" s="86">
        <v>991510000</v>
      </c>
      <c r="AB62" s="86">
        <v>936160000</v>
      </c>
      <c r="AC62" s="86">
        <v>1038780000</v>
      </c>
      <c r="AD62" s="86">
        <v>1067310000</v>
      </c>
      <c r="AE62" s="86">
        <v>1079250000</v>
      </c>
      <c r="AF62" s="86">
        <v>1338530000</v>
      </c>
      <c r="AG62" s="86">
        <v>1885990000</v>
      </c>
      <c r="AH62" s="86">
        <v>1099500000</v>
      </c>
      <c r="AI62" s="86">
        <v>1002570000</v>
      </c>
      <c r="AJ62" s="86">
        <v>1209990000</v>
      </c>
      <c r="AK62" s="86">
        <v>892120000</v>
      </c>
      <c r="AL62" s="86">
        <v>1469320000</v>
      </c>
      <c r="AM62" s="86">
        <v>824240000</v>
      </c>
      <c r="AN62" s="86">
        <v>1157450000</v>
      </c>
      <c r="AO62" s="86">
        <v>958490000</v>
      </c>
      <c r="AP62" s="86">
        <v>709670000</v>
      </c>
      <c r="AQ62" s="86">
        <v>1082550000</v>
      </c>
      <c r="AR62" s="86">
        <v>633460000</v>
      </c>
      <c r="AS62" s="86">
        <v>441420000</v>
      </c>
      <c r="AT62" s="86">
        <v>346040000</v>
      </c>
      <c r="AU62" s="86">
        <v>424430000</v>
      </c>
      <c r="AV62" s="86">
        <v>410490000</v>
      </c>
      <c r="AW62" s="86">
        <v>592800000</v>
      </c>
      <c r="AX62" s="86">
        <v>542540000</v>
      </c>
      <c r="AY62" s="86">
        <v>411940000</v>
      </c>
      <c r="AZ62" s="86">
        <v>492420000</v>
      </c>
      <c r="BA62" s="86">
        <v>327090000</v>
      </c>
      <c r="BB62" s="86">
        <v>202650000</v>
      </c>
      <c r="BC62" s="86">
        <v>169590000</v>
      </c>
      <c r="BD62" s="86">
        <v>169450000</v>
      </c>
      <c r="BE62" s="86">
        <v>154300000</v>
      </c>
      <c r="BF62" t="s">
        <v>161</v>
      </c>
    </row>
    <row r="63" spans="1:58" x14ac:dyDescent="0.15">
      <c r="A63" t="s">
        <v>221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  <c r="G63" t="s">
        <v>164</v>
      </c>
      <c r="H63" t="s">
        <v>164</v>
      </c>
      <c r="I63" t="s">
        <v>164</v>
      </c>
      <c r="J63" t="s">
        <v>164</v>
      </c>
      <c r="K63" t="s">
        <v>164</v>
      </c>
      <c r="L63" t="s">
        <v>164</v>
      </c>
      <c r="M63" t="s">
        <v>164</v>
      </c>
      <c r="N63" t="s">
        <v>164</v>
      </c>
      <c r="O63" t="s">
        <v>164</v>
      </c>
      <c r="P63" t="s">
        <v>164</v>
      </c>
      <c r="Q63" t="s">
        <v>164</v>
      </c>
      <c r="R63" t="s">
        <v>164</v>
      </c>
      <c r="S63" t="s">
        <v>164</v>
      </c>
      <c r="T63" t="s">
        <v>164</v>
      </c>
      <c r="U63" t="s">
        <v>164</v>
      </c>
      <c r="V63" t="s">
        <v>164</v>
      </c>
      <c r="W63" t="s">
        <v>164</v>
      </c>
      <c r="X63" t="s">
        <v>164</v>
      </c>
      <c r="Y63" t="s">
        <v>164</v>
      </c>
      <c r="Z63" t="s">
        <v>164</v>
      </c>
      <c r="AA63" t="s">
        <v>164</v>
      </c>
      <c r="AB63" t="s">
        <v>164</v>
      </c>
      <c r="AC63" t="s">
        <v>164</v>
      </c>
      <c r="AD63" t="s">
        <v>164</v>
      </c>
      <c r="AE63" t="s">
        <v>164</v>
      </c>
      <c r="AF63" t="s">
        <v>164</v>
      </c>
      <c r="AG63" t="s">
        <v>164</v>
      </c>
      <c r="AH63" t="s">
        <v>164</v>
      </c>
      <c r="AI63" t="s">
        <v>164</v>
      </c>
      <c r="AJ63" t="s">
        <v>164</v>
      </c>
      <c r="AK63" t="s">
        <v>164</v>
      </c>
      <c r="AL63" t="s">
        <v>164</v>
      </c>
      <c r="AM63" t="s">
        <v>164</v>
      </c>
      <c r="AN63" t="s">
        <v>164</v>
      </c>
      <c r="AO63" t="s">
        <v>164</v>
      </c>
      <c r="AP63" t="s">
        <v>164</v>
      </c>
      <c r="AQ63">
        <v>0</v>
      </c>
      <c r="AR63" t="s">
        <v>164</v>
      </c>
      <c r="AS63">
        <v>0</v>
      </c>
      <c r="AT63">
        <v>0</v>
      </c>
      <c r="AU63">
        <v>0</v>
      </c>
      <c r="AV63" t="s">
        <v>164</v>
      </c>
      <c r="AW63" t="s">
        <v>164</v>
      </c>
      <c r="AX63" t="s">
        <v>164</v>
      </c>
      <c r="AY63">
        <v>0</v>
      </c>
      <c r="AZ63" t="s">
        <v>164</v>
      </c>
      <c r="BA63">
        <v>0</v>
      </c>
      <c r="BB63" t="s">
        <v>164</v>
      </c>
      <c r="BC63">
        <v>0</v>
      </c>
      <c r="BD63">
        <v>0</v>
      </c>
      <c r="BE63">
        <v>0</v>
      </c>
      <c r="BF63" t="s">
        <v>161</v>
      </c>
    </row>
    <row r="64" spans="1:58" x14ac:dyDescent="0.15">
      <c r="A64" t="s">
        <v>222</v>
      </c>
      <c r="B64" t="s">
        <v>164</v>
      </c>
      <c r="C64" t="s">
        <v>164</v>
      </c>
      <c r="D64" t="s">
        <v>164</v>
      </c>
      <c r="E64" t="s">
        <v>164</v>
      </c>
      <c r="F64" t="s">
        <v>164</v>
      </c>
      <c r="G64" t="s">
        <v>164</v>
      </c>
      <c r="H64" t="s">
        <v>164</v>
      </c>
      <c r="I64" t="s">
        <v>164</v>
      </c>
      <c r="J64" t="s">
        <v>164</v>
      </c>
      <c r="K64" t="s">
        <v>164</v>
      </c>
      <c r="L64" t="s">
        <v>164</v>
      </c>
      <c r="M64" t="s">
        <v>164</v>
      </c>
      <c r="N64" t="s">
        <v>164</v>
      </c>
      <c r="O64" t="s">
        <v>164</v>
      </c>
      <c r="P64" t="s">
        <v>164</v>
      </c>
      <c r="Q64" t="s">
        <v>164</v>
      </c>
      <c r="R64" t="s">
        <v>164</v>
      </c>
      <c r="S64" t="s">
        <v>164</v>
      </c>
      <c r="T64" t="s">
        <v>164</v>
      </c>
      <c r="U64" t="s">
        <v>164</v>
      </c>
      <c r="V64" t="s">
        <v>164</v>
      </c>
      <c r="W64" t="s">
        <v>164</v>
      </c>
      <c r="X64" t="s">
        <v>164</v>
      </c>
      <c r="Y64" t="s">
        <v>164</v>
      </c>
      <c r="Z64" t="s">
        <v>164</v>
      </c>
      <c r="AA64" t="s">
        <v>164</v>
      </c>
      <c r="AB64" t="s">
        <v>164</v>
      </c>
      <c r="AC64" t="s">
        <v>164</v>
      </c>
      <c r="AD64" t="s">
        <v>164</v>
      </c>
      <c r="AE64" t="s">
        <v>164</v>
      </c>
      <c r="AF64" t="s">
        <v>164</v>
      </c>
      <c r="AG64" t="s">
        <v>164</v>
      </c>
      <c r="AH64" t="s">
        <v>164</v>
      </c>
      <c r="AI64" t="s">
        <v>164</v>
      </c>
      <c r="AJ64" t="s">
        <v>164</v>
      </c>
      <c r="AK64" t="s">
        <v>164</v>
      </c>
      <c r="AL64" t="s">
        <v>164</v>
      </c>
      <c r="AM64" t="s">
        <v>164</v>
      </c>
      <c r="AN64" t="s">
        <v>164</v>
      </c>
      <c r="AO64" t="s">
        <v>164</v>
      </c>
      <c r="AP64" t="s">
        <v>164</v>
      </c>
      <c r="AQ64">
        <v>0</v>
      </c>
      <c r="AR64" t="s">
        <v>164</v>
      </c>
      <c r="AS64">
        <v>0</v>
      </c>
      <c r="AT64">
        <v>0</v>
      </c>
      <c r="AU64">
        <v>0</v>
      </c>
      <c r="AV64" t="s">
        <v>164</v>
      </c>
      <c r="AW64" t="s">
        <v>164</v>
      </c>
      <c r="AX64" t="s">
        <v>164</v>
      </c>
      <c r="AY64">
        <v>0</v>
      </c>
      <c r="AZ64" t="s">
        <v>164</v>
      </c>
      <c r="BA64">
        <v>0</v>
      </c>
      <c r="BB64" t="s">
        <v>164</v>
      </c>
      <c r="BC64">
        <v>0</v>
      </c>
      <c r="BD64">
        <v>0</v>
      </c>
      <c r="BE64">
        <v>0</v>
      </c>
      <c r="BF64" t="s">
        <v>161</v>
      </c>
    </row>
    <row r="65" spans="1:58" x14ac:dyDescent="0.15">
      <c r="A65" t="s">
        <v>223</v>
      </c>
      <c r="B65" s="86">
        <v>1259510000</v>
      </c>
      <c r="C65" s="86">
        <v>1190600000</v>
      </c>
      <c r="D65" s="86">
        <v>1020020000</v>
      </c>
      <c r="E65" s="86">
        <v>1289620000</v>
      </c>
      <c r="F65" s="86">
        <v>995510000</v>
      </c>
      <c r="G65" s="86">
        <v>908780000</v>
      </c>
      <c r="H65" s="86">
        <v>776040000</v>
      </c>
      <c r="I65" s="86">
        <v>1046250000</v>
      </c>
      <c r="J65" s="86">
        <v>398260000</v>
      </c>
      <c r="K65" s="86">
        <v>422760000</v>
      </c>
      <c r="L65" s="86">
        <v>469580000</v>
      </c>
      <c r="M65" s="86">
        <v>488610000</v>
      </c>
      <c r="N65" s="86">
        <v>367720000</v>
      </c>
      <c r="O65" s="86">
        <v>330610000</v>
      </c>
      <c r="P65" s="86">
        <v>383900000</v>
      </c>
      <c r="Q65" s="86">
        <v>307970000</v>
      </c>
      <c r="R65" s="86">
        <v>287430000</v>
      </c>
      <c r="S65" s="86">
        <v>276760000</v>
      </c>
      <c r="T65" s="86">
        <v>319220000</v>
      </c>
      <c r="U65" s="86">
        <v>292830000</v>
      </c>
      <c r="V65" s="86">
        <v>259450000</v>
      </c>
      <c r="W65" s="86">
        <v>228880000</v>
      </c>
      <c r="X65" s="86">
        <v>231090000</v>
      </c>
      <c r="Y65" s="86">
        <v>297270000</v>
      </c>
      <c r="Z65" s="86">
        <v>272550000</v>
      </c>
      <c r="AA65" s="86">
        <v>289170000</v>
      </c>
      <c r="AB65" s="86">
        <v>323840000</v>
      </c>
      <c r="AC65" s="86">
        <v>335140000</v>
      </c>
      <c r="AD65" s="86">
        <v>277060000</v>
      </c>
      <c r="AE65" s="86">
        <v>290680000</v>
      </c>
      <c r="AF65" s="86">
        <v>352050000</v>
      </c>
      <c r="AG65" s="86">
        <v>333010000</v>
      </c>
      <c r="AH65" s="86">
        <v>297530000</v>
      </c>
      <c r="AI65" s="86">
        <v>370470000</v>
      </c>
      <c r="AJ65" s="86">
        <v>259400000</v>
      </c>
      <c r="AK65" s="86">
        <v>309400000</v>
      </c>
      <c r="AL65" s="86">
        <v>178910000</v>
      </c>
      <c r="AM65" s="86">
        <v>208030000</v>
      </c>
      <c r="AN65" s="86">
        <v>235710000</v>
      </c>
      <c r="AO65" s="86">
        <v>313630000</v>
      </c>
      <c r="AP65" s="86">
        <v>121510000</v>
      </c>
      <c r="AQ65" s="86">
        <v>140060000</v>
      </c>
      <c r="AR65" s="87">
        <v>97970000</v>
      </c>
      <c r="AS65" s="87">
        <v>49980000</v>
      </c>
      <c r="AT65" s="87">
        <v>43810000</v>
      </c>
      <c r="AU65" s="87">
        <v>38370000</v>
      </c>
      <c r="AV65" s="87">
        <v>33240000</v>
      </c>
      <c r="AW65" s="87">
        <v>33200000</v>
      </c>
      <c r="AX65" s="87">
        <v>27920000</v>
      </c>
      <c r="AY65" s="87">
        <v>29790000</v>
      </c>
      <c r="AZ65" s="87">
        <v>29790000</v>
      </c>
      <c r="BA65" s="87">
        <v>28560000</v>
      </c>
      <c r="BB65" s="87">
        <v>30870000</v>
      </c>
      <c r="BC65" s="87">
        <v>30640000</v>
      </c>
      <c r="BD65" s="87">
        <v>22790000</v>
      </c>
      <c r="BE65" s="87">
        <v>24430000</v>
      </c>
      <c r="BF65" t="s">
        <v>161</v>
      </c>
    </row>
    <row r="66" spans="1:58" x14ac:dyDescent="0.15">
      <c r="A66" t="s">
        <v>224</v>
      </c>
      <c r="B66" s="86">
        <v>1888710000</v>
      </c>
      <c r="C66" s="86">
        <v>1592290000</v>
      </c>
      <c r="D66" s="86">
        <v>1727940000</v>
      </c>
      <c r="E66" s="86">
        <v>1490460000</v>
      </c>
      <c r="F66" s="86">
        <v>876140000</v>
      </c>
      <c r="G66" s="86">
        <v>1020830000</v>
      </c>
      <c r="H66" s="86">
        <v>1622670000</v>
      </c>
      <c r="I66" s="86">
        <v>523750000</v>
      </c>
      <c r="J66" s="86">
        <v>620570000</v>
      </c>
      <c r="K66" s="86">
        <v>673750000</v>
      </c>
      <c r="L66" s="86">
        <v>905910000</v>
      </c>
      <c r="M66" s="86">
        <v>533120000</v>
      </c>
      <c r="N66" s="86">
        <v>461890000</v>
      </c>
      <c r="O66" s="86">
        <v>584360000</v>
      </c>
      <c r="P66" s="86">
        <v>637560000</v>
      </c>
      <c r="Q66" s="86">
        <v>350850000</v>
      </c>
      <c r="R66" s="86">
        <v>223140000</v>
      </c>
      <c r="S66" s="86">
        <v>241700000</v>
      </c>
      <c r="T66" s="86">
        <v>238010000</v>
      </c>
      <c r="U66" s="86">
        <v>178140000</v>
      </c>
      <c r="V66" s="86">
        <v>197830000</v>
      </c>
      <c r="W66" s="86">
        <v>195730000</v>
      </c>
      <c r="X66" s="86">
        <v>170530000</v>
      </c>
      <c r="Y66" s="86">
        <v>204980000</v>
      </c>
      <c r="Z66" s="86">
        <v>389740000</v>
      </c>
      <c r="AA66" s="86">
        <v>379930000</v>
      </c>
      <c r="AB66" s="86">
        <v>617040000</v>
      </c>
      <c r="AC66" s="86">
        <v>521570000</v>
      </c>
      <c r="AD66" s="86">
        <v>514380000</v>
      </c>
      <c r="AE66" s="86">
        <v>715160000</v>
      </c>
      <c r="AF66" s="86">
        <v>413900000</v>
      </c>
      <c r="AG66" s="86">
        <v>374420000</v>
      </c>
      <c r="AH66" s="86">
        <v>735010000</v>
      </c>
      <c r="AI66" s="86">
        <v>877480000</v>
      </c>
      <c r="AJ66" s="86">
        <v>858140000</v>
      </c>
      <c r="AK66" s="86">
        <v>1005720000</v>
      </c>
      <c r="AL66" s="86">
        <v>1138790000</v>
      </c>
      <c r="AM66" s="86">
        <v>1252430000</v>
      </c>
      <c r="AN66" s="86">
        <v>1425530000</v>
      </c>
      <c r="AO66" s="86">
        <v>734950000</v>
      </c>
      <c r="AP66" s="86">
        <v>886820000</v>
      </c>
      <c r="AQ66" s="86">
        <v>713210000</v>
      </c>
      <c r="AR66" s="86">
        <v>725090000</v>
      </c>
      <c r="AS66" s="86">
        <v>334510000</v>
      </c>
      <c r="AT66" s="86">
        <v>453520000</v>
      </c>
      <c r="AU66" s="86">
        <v>231390000</v>
      </c>
      <c r="AV66" s="86">
        <v>250350000</v>
      </c>
      <c r="AW66" s="86">
        <v>229820000</v>
      </c>
      <c r="AX66" s="86">
        <v>145530000</v>
      </c>
      <c r="AY66" s="86">
        <v>194200000</v>
      </c>
      <c r="AZ66" s="86">
        <v>165290000</v>
      </c>
      <c r="BA66" s="87">
        <v>74680000</v>
      </c>
      <c r="BB66" s="87">
        <v>22700000</v>
      </c>
      <c r="BC66" s="87">
        <v>98660000</v>
      </c>
      <c r="BD66" s="87">
        <v>-49120000</v>
      </c>
      <c r="BE66" s="86">
        <v>101130000</v>
      </c>
      <c r="BF66" t="s">
        <v>161</v>
      </c>
    </row>
    <row r="67" spans="1:58" x14ac:dyDescent="0.15">
      <c r="A67" t="s">
        <v>225</v>
      </c>
      <c r="B67" t="s">
        <v>164</v>
      </c>
      <c r="C67" t="s">
        <v>164</v>
      </c>
      <c r="D67" t="s">
        <v>164</v>
      </c>
      <c r="E67" t="s">
        <v>164</v>
      </c>
      <c r="F67" s="87">
        <v>19160000</v>
      </c>
      <c r="G67" s="87">
        <v>21800000</v>
      </c>
      <c r="H67" s="87">
        <v>23170000</v>
      </c>
      <c r="I67" s="87">
        <v>54120000</v>
      </c>
      <c r="J67" s="87">
        <v>47470000</v>
      </c>
      <c r="K67" s="87">
        <v>46610000</v>
      </c>
      <c r="L67" s="87">
        <v>37640000</v>
      </c>
      <c r="M67" s="87">
        <v>48000000</v>
      </c>
      <c r="N67" s="87">
        <v>54610000</v>
      </c>
      <c r="O67" s="87">
        <v>69670000</v>
      </c>
      <c r="P67" s="87">
        <v>66080000</v>
      </c>
      <c r="Q67" s="87">
        <v>69630000</v>
      </c>
      <c r="R67" s="87">
        <v>52450000</v>
      </c>
      <c r="S67" s="87">
        <v>48940000</v>
      </c>
      <c r="T67" s="87">
        <v>60460000</v>
      </c>
      <c r="U67" s="87">
        <v>44700000</v>
      </c>
      <c r="V67" s="87">
        <v>64730000</v>
      </c>
      <c r="W67" s="87">
        <v>63590000</v>
      </c>
      <c r="X67" s="87">
        <v>89620000</v>
      </c>
      <c r="Y67" s="87">
        <v>38850000</v>
      </c>
      <c r="Z67" s="87">
        <v>90410000</v>
      </c>
      <c r="AA67" s="87">
        <v>61060000</v>
      </c>
      <c r="AB67" s="87">
        <v>99640000</v>
      </c>
      <c r="AC67" s="87">
        <v>48930000</v>
      </c>
      <c r="AD67" s="87">
        <v>79900000</v>
      </c>
      <c r="AE67" s="86">
        <v>103330000</v>
      </c>
      <c r="AF67" s="86">
        <v>107490000</v>
      </c>
      <c r="AG67" s="87">
        <v>75920000</v>
      </c>
      <c r="AH67" s="86">
        <v>118930000</v>
      </c>
      <c r="AI67" s="86">
        <v>131900000</v>
      </c>
      <c r="AJ67" s="87">
        <v>87730000</v>
      </c>
      <c r="AK67" s="87">
        <v>69260000</v>
      </c>
      <c r="AL67" s="87">
        <v>76570000</v>
      </c>
      <c r="AM67" s="87">
        <v>79040000</v>
      </c>
      <c r="AN67" s="87">
        <v>29650000</v>
      </c>
      <c r="AO67" s="87">
        <v>20770000</v>
      </c>
      <c r="AP67" s="87">
        <v>11050000</v>
      </c>
      <c r="AQ67" s="87">
        <v>30830000</v>
      </c>
      <c r="AR67" s="87">
        <v>23790000</v>
      </c>
      <c r="AS67" s="87">
        <v>13880000</v>
      </c>
      <c r="AT67" s="87">
        <v>7330000</v>
      </c>
      <c r="AU67" s="87">
        <v>30760000</v>
      </c>
      <c r="AV67" s="87">
        <v>24840000</v>
      </c>
      <c r="AW67" s="87">
        <v>19800000</v>
      </c>
      <c r="AX67" s="87">
        <v>10080000</v>
      </c>
      <c r="AY67" s="87">
        <v>25150000</v>
      </c>
      <c r="AZ67" s="87">
        <v>18490000</v>
      </c>
      <c r="BA67" s="87">
        <v>11990000</v>
      </c>
      <c r="BB67" s="87">
        <v>5420000</v>
      </c>
      <c r="BC67">
        <v>0</v>
      </c>
      <c r="BD67">
        <v>0</v>
      </c>
      <c r="BE67">
        <v>0</v>
      </c>
      <c r="BF67" t="s">
        <v>161</v>
      </c>
    </row>
    <row r="68" spans="1:58" x14ac:dyDescent="0.15">
      <c r="A68" t="s">
        <v>226</v>
      </c>
      <c r="B68" s="86">
        <v>100460000</v>
      </c>
      <c r="C68" s="86">
        <v>3628950000</v>
      </c>
      <c r="D68" s="86">
        <v>100740000</v>
      </c>
      <c r="E68" s="86">
        <v>100740000</v>
      </c>
      <c r="F68" s="86">
        <v>100740000</v>
      </c>
      <c r="G68" s="86">
        <v>2256120000</v>
      </c>
      <c r="H68" s="86">
        <v>187990000</v>
      </c>
      <c r="I68" s="87">
        <v>91160000</v>
      </c>
      <c r="J68" s="87">
        <v>91160000</v>
      </c>
      <c r="K68" s="86">
        <v>1350010000</v>
      </c>
      <c r="L68" s="87">
        <v>85640000</v>
      </c>
      <c r="M68" s="87">
        <v>85640000</v>
      </c>
      <c r="N68" s="86">
        <v>237520000</v>
      </c>
      <c r="O68" s="86">
        <v>181950000</v>
      </c>
      <c r="P68" s="86">
        <v>105370000</v>
      </c>
      <c r="Q68" s="86">
        <v>115370000</v>
      </c>
      <c r="R68" s="86">
        <v>105370000</v>
      </c>
      <c r="S68" s="86">
        <v>159940000</v>
      </c>
      <c r="T68" s="86">
        <v>109530000</v>
      </c>
      <c r="U68" s="86">
        <v>109530000</v>
      </c>
      <c r="V68" s="86">
        <v>109530000</v>
      </c>
      <c r="W68" s="86">
        <v>109530000</v>
      </c>
      <c r="X68" s="86">
        <v>108440000</v>
      </c>
      <c r="Y68" s="86">
        <v>108440000</v>
      </c>
      <c r="Z68" s="86">
        <v>108440000</v>
      </c>
      <c r="AA68" s="86">
        <v>1019680000</v>
      </c>
      <c r="AB68" s="86">
        <v>105700000</v>
      </c>
      <c r="AC68" s="86">
        <v>267120000</v>
      </c>
      <c r="AD68" s="86">
        <v>1176030000</v>
      </c>
      <c r="AE68" s="86">
        <v>2028070000</v>
      </c>
      <c r="AF68" s="87">
        <v>100000000</v>
      </c>
      <c r="AG68" s="87">
        <v>100000000</v>
      </c>
      <c r="AH68" s="87">
        <v>100000000</v>
      </c>
      <c r="AI68" s="86">
        <v>2378110000</v>
      </c>
      <c r="AJ68" s="87">
        <v>100000000</v>
      </c>
      <c r="AK68" s="87">
        <v>100000000</v>
      </c>
      <c r="AL68" s="87">
        <v>100000000</v>
      </c>
      <c r="AM68" s="87">
        <v>100000000</v>
      </c>
      <c r="AN68" s="86">
        <v>298030000</v>
      </c>
      <c r="AO68" s="86">
        <v>517320000</v>
      </c>
      <c r="AP68" s="86">
        <v>452140000</v>
      </c>
      <c r="AQ68" s="86">
        <v>360570000</v>
      </c>
      <c r="AR68" s="87">
        <v>100000000</v>
      </c>
      <c r="AS68">
        <v>0</v>
      </c>
      <c r="AT68">
        <v>0</v>
      </c>
      <c r="AU68">
        <v>0</v>
      </c>
      <c r="AV68" t="s">
        <v>164</v>
      </c>
      <c r="AW68" t="s">
        <v>164</v>
      </c>
      <c r="AX68" s="87">
        <v>85380000</v>
      </c>
      <c r="AY68" s="87">
        <v>53980000</v>
      </c>
      <c r="AZ68" s="87">
        <v>4380000</v>
      </c>
      <c r="BA68" s="87">
        <v>4380000</v>
      </c>
      <c r="BB68" s="87">
        <v>4380000</v>
      </c>
      <c r="BC68" s="87">
        <v>1160000</v>
      </c>
      <c r="BD68">
        <v>0</v>
      </c>
      <c r="BE68">
        <v>0</v>
      </c>
      <c r="BF68" t="s">
        <v>161</v>
      </c>
    </row>
    <row r="69" spans="1:58" x14ac:dyDescent="0.15">
      <c r="A69" t="s">
        <v>227</v>
      </c>
      <c r="B69" t="s">
        <v>164</v>
      </c>
      <c r="C69" t="s">
        <v>164</v>
      </c>
      <c r="D69" t="s">
        <v>164</v>
      </c>
      <c r="E69" t="s">
        <v>164</v>
      </c>
      <c r="F69" t="s">
        <v>164</v>
      </c>
      <c r="G69" t="s">
        <v>164</v>
      </c>
      <c r="H69" t="s">
        <v>164</v>
      </c>
      <c r="I69" t="s">
        <v>164</v>
      </c>
      <c r="J69" t="s">
        <v>164</v>
      </c>
      <c r="K69" t="s">
        <v>164</v>
      </c>
      <c r="L69" t="s">
        <v>164</v>
      </c>
      <c r="M69" t="s">
        <v>164</v>
      </c>
      <c r="N69" t="s">
        <v>164</v>
      </c>
      <c r="O69" t="s">
        <v>164</v>
      </c>
      <c r="P69" t="s">
        <v>164</v>
      </c>
      <c r="Q69" t="s">
        <v>164</v>
      </c>
      <c r="R69" t="s">
        <v>164</v>
      </c>
      <c r="S69" t="s">
        <v>164</v>
      </c>
      <c r="T69" t="s">
        <v>164</v>
      </c>
      <c r="U69" t="s">
        <v>164</v>
      </c>
      <c r="V69" t="s">
        <v>164</v>
      </c>
      <c r="W69" t="s">
        <v>164</v>
      </c>
      <c r="X69" t="s">
        <v>164</v>
      </c>
      <c r="Y69" t="s">
        <v>164</v>
      </c>
      <c r="Z69" t="s">
        <v>164</v>
      </c>
      <c r="AA69" t="s">
        <v>164</v>
      </c>
      <c r="AB69" t="s">
        <v>164</v>
      </c>
      <c r="AC69" t="s">
        <v>164</v>
      </c>
      <c r="AD69" t="s">
        <v>164</v>
      </c>
      <c r="AE69" t="s">
        <v>164</v>
      </c>
      <c r="AF69" t="s">
        <v>164</v>
      </c>
      <c r="AG69" t="s">
        <v>164</v>
      </c>
      <c r="AH69" t="s">
        <v>164</v>
      </c>
      <c r="AI69" t="s">
        <v>164</v>
      </c>
      <c r="AJ69" t="s">
        <v>164</v>
      </c>
      <c r="AK69" t="s">
        <v>164</v>
      </c>
      <c r="AL69" t="s">
        <v>164</v>
      </c>
      <c r="AM69" t="s">
        <v>164</v>
      </c>
      <c r="AN69" t="s">
        <v>164</v>
      </c>
      <c r="AO69" t="s">
        <v>164</v>
      </c>
      <c r="AP69" t="s">
        <v>164</v>
      </c>
      <c r="AQ69">
        <v>0</v>
      </c>
      <c r="AR69" t="s">
        <v>164</v>
      </c>
      <c r="AS69">
        <v>0</v>
      </c>
      <c r="AT69">
        <v>0</v>
      </c>
      <c r="AU69">
        <v>0</v>
      </c>
      <c r="AV69" t="s">
        <v>164</v>
      </c>
      <c r="AW69" t="s">
        <v>164</v>
      </c>
      <c r="AX69" t="s">
        <v>164</v>
      </c>
      <c r="AY69">
        <v>0</v>
      </c>
      <c r="AZ69" t="s">
        <v>164</v>
      </c>
      <c r="BA69">
        <v>0</v>
      </c>
      <c r="BB69" t="s">
        <v>164</v>
      </c>
      <c r="BC69">
        <v>0</v>
      </c>
      <c r="BD69">
        <v>0</v>
      </c>
      <c r="BE69">
        <v>0</v>
      </c>
      <c r="BF69" t="s">
        <v>161</v>
      </c>
    </row>
    <row r="70" spans="1:58" x14ac:dyDescent="0.15">
      <c r="A70" t="s">
        <v>228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  <c r="G70" t="s">
        <v>164</v>
      </c>
      <c r="H70" t="s">
        <v>164</v>
      </c>
      <c r="I70" t="s">
        <v>164</v>
      </c>
      <c r="J70" t="s">
        <v>164</v>
      </c>
      <c r="K70" t="s">
        <v>164</v>
      </c>
      <c r="L70" t="s">
        <v>164</v>
      </c>
      <c r="M70" t="s">
        <v>164</v>
      </c>
      <c r="N70" t="s">
        <v>164</v>
      </c>
      <c r="O70" t="s">
        <v>164</v>
      </c>
      <c r="P70" t="s">
        <v>164</v>
      </c>
      <c r="Q70" t="s">
        <v>164</v>
      </c>
      <c r="R70" t="s">
        <v>164</v>
      </c>
      <c r="S70" t="s">
        <v>164</v>
      </c>
      <c r="T70" t="s">
        <v>164</v>
      </c>
      <c r="U70" t="s">
        <v>164</v>
      </c>
      <c r="V70" t="s">
        <v>164</v>
      </c>
      <c r="W70" t="s">
        <v>164</v>
      </c>
      <c r="X70" t="s">
        <v>164</v>
      </c>
      <c r="Y70" t="s">
        <v>164</v>
      </c>
      <c r="Z70" t="s">
        <v>164</v>
      </c>
      <c r="AA70" t="s">
        <v>164</v>
      </c>
      <c r="AB70" t="s">
        <v>164</v>
      </c>
      <c r="AC70" t="s">
        <v>164</v>
      </c>
      <c r="AD70" t="s">
        <v>164</v>
      </c>
      <c r="AE70" t="s">
        <v>164</v>
      </c>
      <c r="AF70" t="s">
        <v>164</v>
      </c>
      <c r="AG70" t="s">
        <v>164</v>
      </c>
      <c r="AH70" t="s">
        <v>164</v>
      </c>
      <c r="AI70" t="s">
        <v>164</v>
      </c>
      <c r="AJ70" t="s">
        <v>164</v>
      </c>
      <c r="AK70" t="s">
        <v>164</v>
      </c>
      <c r="AL70" t="s">
        <v>164</v>
      </c>
      <c r="AM70" t="s">
        <v>164</v>
      </c>
      <c r="AN70" t="s">
        <v>164</v>
      </c>
      <c r="AO70" t="s">
        <v>164</v>
      </c>
      <c r="AP70" t="s">
        <v>164</v>
      </c>
      <c r="AQ70">
        <v>0</v>
      </c>
      <c r="AR70" t="s">
        <v>164</v>
      </c>
      <c r="AS70">
        <v>0</v>
      </c>
      <c r="AT70">
        <v>0</v>
      </c>
      <c r="AU70">
        <v>0</v>
      </c>
      <c r="AV70" t="s">
        <v>164</v>
      </c>
      <c r="AW70" t="s">
        <v>164</v>
      </c>
      <c r="AX70" t="s">
        <v>164</v>
      </c>
      <c r="AY70">
        <v>0</v>
      </c>
      <c r="AZ70" t="s">
        <v>164</v>
      </c>
      <c r="BA70">
        <v>0</v>
      </c>
      <c r="BB70" t="s">
        <v>164</v>
      </c>
      <c r="BC70">
        <v>0</v>
      </c>
      <c r="BD70">
        <v>0</v>
      </c>
      <c r="BE70">
        <v>0</v>
      </c>
      <c r="BF70" t="s">
        <v>161</v>
      </c>
    </row>
    <row r="71" spans="1:58" x14ac:dyDescent="0.15">
      <c r="A71" t="s">
        <v>229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  <c r="G71" t="s">
        <v>164</v>
      </c>
      <c r="H71" t="s">
        <v>164</v>
      </c>
      <c r="I71" t="s">
        <v>164</v>
      </c>
      <c r="J71" t="s">
        <v>164</v>
      </c>
      <c r="K71" t="s">
        <v>164</v>
      </c>
      <c r="L71" t="s">
        <v>164</v>
      </c>
      <c r="M71" t="s">
        <v>164</v>
      </c>
      <c r="N71" t="s">
        <v>164</v>
      </c>
      <c r="O71" t="s">
        <v>164</v>
      </c>
      <c r="P71" t="s">
        <v>164</v>
      </c>
      <c r="Q71" t="s">
        <v>164</v>
      </c>
      <c r="R71" t="s">
        <v>164</v>
      </c>
      <c r="S71" t="s">
        <v>164</v>
      </c>
      <c r="T71" t="s">
        <v>164</v>
      </c>
      <c r="U71" t="s">
        <v>164</v>
      </c>
      <c r="V71" t="s">
        <v>164</v>
      </c>
      <c r="W71" t="s">
        <v>164</v>
      </c>
      <c r="X71" t="s">
        <v>164</v>
      </c>
      <c r="Y71" t="s">
        <v>164</v>
      </c>
      <c r="Z71" t="s">
        <v>164</v>
      </c>
      <c r="AA71" t="s">
        <v>164</v>
      </c>
      <c r="AB71" t="s">
        <v>164</v>
      </c>
      <c r="AC71" t="s">
        <v>164</v>
      </c>
      <c r="AD71" t="s">
        <v>164</v>
      </c>
      <c r="AE71" t="s">
        <v>164</v>
      </c>
      <c r="AF71" t="s">
        <v>164</v>
      </c>
      <c r="AG71" t="s">
        <v>164</v>
      </c>
      <c r="AH71" t="s">
        <v>164</v>
      </c>
      <c r="AI71" t="s">
        <v>164</v>
      </c>
      <c r="AJ71" t="s">
        <v>164</v>
      </c>
      <c r="AK71" t="s">
        <v>164</v>
      </c>
      <c r="AL71" t="s">
        <v>164</v>
      </c>
      <c r="AM71" t="s">
        <v>164</v>
      </c>
      <c r="AN71" t="s">
        <v>164</v>
      </c>
      <c r="AO71" t="s">
        <v>164</v>
      </c>
      <c r="AP71" t="s">
        <v>164</v>
      </c>
      <c r="AQ71">
        <v>0</v>
      </c>
      <c r="AR71" t="s">
        <v>164</v>
      </c>
      <c r="AS71">
        <v>0</v>
      </c>
      <c r="AT71">
        <v>0</v>
      </c>
      <c r="AU71">
        <v>0</v>
      </c>
      <c r="AV71" t="s">
        <v>164</v>
      </c>
      <c r="AW71" t="s">
        <v>164</v>
      </c>
      <c r="AX71" t="s">
        <v>164</v>
      </c>
      <c r="AY71">
        <v>0</v>
      </c>
      <c r="AZ71" t="s">
        <v>164</v>
      </c>
      <c r="BA71">
        <v>0</v>
      </c>
      <c r="BB71" t="s">
        <v>164</v>
      </c>
      <c r="BC71">
        <v>0</v>
      </c>
      <c r="BD71">
        <v>0</v>
      </c>
      <c r="BE71">
        <v>0</v>
      </c>
      <c r="BF71" t="s">
        <v>161</v>
      </c>
    </row>
    <row r="72" spans="1:58" x14ac:dyDescent="0.15">
      <c r="A72" t="s">
        <v>230</v>
      </c>
      <c r="B72" t="s">
        <v>164</v>
      </c>
      <c r="C72" s="86">
        <v>5039760000</v>
      </c>
      <c r="D72" t="s">
        <v>164</v>
      </c>
      <c r="E72" s="86">
        <v>4048810000</v>
      </c>
      <c r="F72" t="s">
        <v>164</v>
      </c>
      <c r="G72" s="86">
        <v>3422980000</v>
      </c>
      <c r="H72" t="s">
        <v>164</v>
      </c>
      <c r="I72" s="86">
        <v>2815470000</v>
      </c>
      <c r="J72" t="s">
        <v>164</v>
      </c>
      <c r="K72" s="86">
        <v>2833650000</v>
      </c>
      <c r="L72" s="86">
        <v>2859610000</v>
      </c>
      <c r="M72" s="86">
        <v>2205820000</v>
      </c>
      <c r="N72" s="86">
        <v>2217980000</v>
      </c>
      <c r="O72" s="86">
        <v>2583780000</v>
      </c>
      <c r="P72" s="86">
        <v>2432740000</v>
      </c>
      <c r="Q72" s="86">
        <v>2297160000</v>
      </c>
      <c r="R72" s="86">
        <v>3323730000</v>
      </c>
      <c r="S72" s="86">
        <v>2510500000</v>
      </c>
      <c r="T72" s="86">
        <v>2168980000</v>
      </c>
      <c r="U72" s="86">
        <v>2165690000</v>
      </c>
      <c r="V72" s="86">
        <v>3102100000</v>
      </c>
      <c r="W72" s="86">
        <v>2900500000</v>
      </c>
      <c r="X72" s="86">
        <v>2532790000</v>
      </c>
      <c r="Y72" s="86">
        <v>2419140000</v>
      </c>
      <c r="Z72" s="86">
        <v>4372730000</v>
      </c>
      <c r="AA72" s="86">
        <v>4204210000</v>
      </c>
      <c r="AB72" s="86">
        <v>3508240000</v>
      </c>
      <c r="AC72" s="86">
        <v>3893010000</v>
      </c>
      <c r="AD72" s="86">
        <v>4694080000</v>
      </c>
      <c r="AE72" s="86">
        <v>4613360000</v>
      </c>
      <c r="AF72" s="86">
        <v>5841510000</v>
      </c>
      <c r="AG72" s="86">
        <v>6503030000</v>
      </c>
      <c r="AH72" s="86">
        <v>4008490000</v>
      </c>
      <c r="AI72" s="86">
        <v>3666090000</v>
      </c>
      <c r="AJ72" s="86">
        <v>3354150000</v>
      </c>
      <c r="AK72" s="86">
        <v>3084610000</v>
      </c>
      <c r="AL72" s="86">
        <v>2997910000</v>
      </c>
      <c r="AM72" s="86">
        <v>2972990000</v>
      </c>
      <c r="AN72" s="86">
        <v>2604760000</v>
      </c>
      <c r="AO72" s="86">
        <v>2293100000</v>
      </c>
      <c r="AP72" s="86">
        <v>2614230000</v>
      </c>
      <c r="AQ72" s="86">
        <v>3306350000</v>
      </c>
      <c r="AR72" s="86">
        <v>1866170000</v>
      </c>
      <c r="AS72" s="86">
        <v>1496880000</v>
      </c>
      <c r="AT72" s="86">
        <v>1134170000</v>
      </c>
      <c r="AU72" s="86">
        <v>902320000</v>
      </c>
      <c r="AV72" s="86">
        <v>1097520000</v>
      </c>
      <c r="AW72" s="86">
        <v>1041540000</v>
      </c>
      <c r="AX72" s="86">
        <v>1035720000</v>
      </c>
      <c r="AY72" s="86">
        <v>745470000</v>
      </c>
      <c r="AZ72" s="86">
        <v>679070000</v>
      </c>
      <c r="BA72" s="86">
        <v>657660000</v>
      </c>
      <c r="BB72" s="86">
        <v>697860000</v>
      </c>
      <c r="BC72" s="86">
        <v>706300000</v>
      </c>
      <c r="BD72" s="86">
        <v>481530000</v>
      </c>
      <c r="BE72" s="86">
        <v>159900000</v>
      </c>
      <c r="BF72" t="s">
        <v>161</v>
      </c>
    </row>
    <row r="73" spans="1:58" x14ac:dyDescent="0.15">
      <c r="A73" t="s">
        <v>231</v>
      </c>
      <c r="B73" t="s">
        <v>164</v>
      </c>
      <c r="C73" t="s">
        <v>164</v>
      </c>
      <c r="D73" t="s">
        <v>164</v>
      </c>
      <c r="E73" t="s">
        <v>164</v>
      </c>
      <c r="F73" t="s">
        <v>164</v>
      </c>
      <c r="G73" t="s">
        <v>164</v>
      </c>
      <c r="H73" t="s">
        <v>164</v>
      </c>
      <c r="I73" t="s">
        <v>164</v>
      </c>
      <c r="J73" t="s">
        <v>164</v>
      </c>
      <c r="K73" t="s">
        <v>164</v>
      </c>
      <c r="L73" t="s">
        <v>164</v>
      </c>
      <c r="M73" t="s">
        <v>164</v>
      </c>
      <c r="N73" t="s">
        <v>164</v>
      </c>
      <c r="O73" t="s">
        <v>164</v>
      </c>
      <c r="P73" t="s">
        <v>164</v>
      </c>
      <c r="Q73" t="s">
        <v>164</v>
      </c>
      <c r="R73" t="s">
        <v>164</v>
      </c>
      <c r="S73" t="s">
        <v>164</v>
      </c>
      <c r="T73" t="s">
        <v>164</v>
      </c>
      <c r="U73" t="s">
        <v>164</v>
      </c>
      <c r="V73" t="s">
        <v>164</v>
      </c>
      <c r="W73" t="s">
        <v>164</v>
      </c>
      <c r="X73" t="s">
        <v>164</v>
      </c>
      <c r="Y73" t="s">
        <v>164</v>
      </c>
      <c r="Z73" t="s">
        <v>164</v>
      </c>
      <c r="AA73" t="s">
        <v>164</v>
      </c>
      <c r="AB73" t="s">
        <v>164</v>
      </c>
      <c r="AC73" t="s">
        <v>164</v>
      </c>
      <c r="AD73" t="s">
        <v>164</v>
      </c>
      <c r="AE73" t="s">
        <v>164</v>
      </c>
      <c r="AF73" t="s">
        <v>164</v>
      </c>
      <c r="AG73" t="s">
        <v>164</v>
      </c>
      <c r="AH73" t="s">
        <v>164</v>
      </c>
      <c r="AI73" t="s">
        <v>164</v>
      </c>
      <c r="AJ73" t="s">
        <v>164</v>
      </c>
      <c r="AK73" t="s">
        <v>164</v>
      </c>
      <c r="AL73" t="s">
        <v>164</v>
      </c>
      <c r="AM73" t="s">
        <v>164</v>
      </c>
      <c r="AN73" t="s">
        <v>164</v>
      </c>
      <c r="AO73" t="s">
        <v>164</v>
      </c>
      <c r="AP73" t="s">
        <v>164</v>
      </c>
      <c r="AQ73">
        <v>0</v>
      </c>
      <c r="AR73" t="s">
        <v>164</v>
      </c>
      <c r="AS73">
        <v>0</v>
      </c>
      <c r="AT73">
        <v>0</v>
      </c>
      <c r="AU73">
        <v>0</v>
      </c>
      <c r="AV73" t="s">
        <v>164</v>
      </c>
      <c r="AW73" t="s">
        <v>164</v>
      </c>
      <c r="AX73" t="s">
        <v>164</v>
      </c>
      <c r="AY73">
        <v>0</v>
      </c>
      <c r="AZ73" t="s">
        <v>164</v>
      </c>
      <c r="BA73">
        <v>0</v>
      </c>
      <c r="BB73" t="s">
        <v>164</v>
      </c>
      <c r="BC73">
        <v>0</v>
      </c>
      <c r="BD73">
        <v>0</v>
      </c>
      <c r="BE73">
        <v>0</v>
      </c>
      <c r="BF73" t="s">
        <v>161</v>
      </c>
    </row>
    <row r="74" spans="1:58" x14ac:dyDescent="0.15">
      <c r="A74" t="s">
        <v>232</v>
      </c>
      <c r="B74" t="s">
        <v>164</v>
      </c>
      <c r="C74" t="s">
        <v>164</v>
      </c>
      <c r="D74" t="s">
        <v>164</v>
      </c>
      <c r="E74" t="s">
        <v>164</v>
      </c>
      <c r="F74" t="s">
        <v>164</v>
      </c>
      <c r="G74" t="s">
        <v>164</v>
      </c>
      <c r="H74" t="s">
        <v>164</v>
      </c>
      <c r="I74" t="s">
        <v>164</v>
      </c>
      <c r="J74" t="s">
        <v>164</v>
      </c>
      <c r="K74" t="s">
        <v>164</v>
      </c>
      <c r="L74" t="s">
        <v>164</v>
      </c>
      <c r="M74" t="s">
        <v>164</v>
      </c>
      <c r="N74" t="s">
        <v>164</v>
      </c>
      <c r="O74" t="s">
        <v>164</v>
      </c>
      <c r="P74" t="s">
        <v>164</v>
      </c>
      <c r="Q74" t="s">
        <v>164</v>
      </c>
      <c r="R74" t="s">
        <v>164</v>
      </c>
      <c r="S74" t="s">
        <v>164</v>
      </c>
      <c r="T74" t="s">
        <v>164</v>
      </c>
      <c r="U74" t="s">
        <v>164</v>
      </c>
      <c r="V74" t="s">
        <v>164</v>
      </c>
      <c r="W74" t="s">
        <v>164</v>
      </c>
      <c r="X74" t="s">
        <v>164</v>
      </c>
      <c r="Y74" t="s">
        <v>164</v>
      </c>
      <c r="Z74" t="s">
        <v>164</v>
      </c>
      <c r="AA74" t="s">
        <v>164</v>
      </c>
      <c r="AB74" t="s">
        <v>164</v>
      </c>
      <c r="AC74" t="s">
        <v>164</v>
      </c>
      <c r="AD74" t="s">
        <v>164</v>
      </c>
      <c r="AE74" t="s">
        <v>164</v>
      </c>
      <c r="AF74" t="s">
        <v>164</v>
      </c>
      <c r="AG74" t="s">
        <v>164</v>
      </c>
      <c r="AH74" t="s">
        <v>164</v>
      </c>
      <c r="AI74" t="s">
        <v>164</v>
      </c>
      <c r="AJ74" t="s">
        <v>164</v>
      </c>
      <c r="AK74" t="s">
        <v>164</v>
      </c>
      <c r="AL74" t="s">
        <v>164</v>
      </c>
      <c r="AM74" t="s">
        <v>164</v>
      </c>
      <c r="AN74" t="s">
        <v>164</v>
      </c>
      <c r="AO74" t="s">
        <v>164</v>
      </c>
      <c r="AP74" t="s">
        <v>164</v>
      </c>
      <c r="AQ74">
        <v>0</v>
      </c>
      <c r="AR74" t="s">
        <v>164</v>
      </c>
      <c r="AS74">
        <v>0</v>
      </c>
      <c r="AT74">
        <v>0</v>
      </c>
      <c r="AU74">
        <v>0</v>
      </c>
      <c r="AV74" t="s">
        <v>164</v>
      </c>
      <c r="AW74" t="s">
        <v>164</v>
      </c>
      <c r="AX74" t="s">
        <v>164</v>
      </c>
      <c r="AY74">
        <v>0</v>
      </c>
      <c r="AZ74" t="s">
        <v>164</v>
      </c>
      <c r="BA74">
        <v>0</v>
      </c>
      <c r="BB74" t="s">
        <v>164</v>
      </c>
      <c r="BC74">
        <v>0</v>
      </c>
      <c r="BD74">
        <v>0</v>
      </c>
      <c r="BE74">
        <v>0</v>
      </c>
      <c r="BF74" t="s">
        <v>161</v>
      </c>
    </row>
    <row r="75" spans="1:58" x14ac:dyDescent="0.15">
      <c r="A75" t="s">
        <v>233</v>
      </c>
      <c r="B75" t="s">
        <v>164</v>
      </c>
      <c r="C75" t="s">
        <v>164</v>
      </c>
      <c r="D75" t="s">
        <v>164</v>
      </c>
      <c r="E75" t="s">
        <v>164</v>
      </c>
      <c r="F75" t="s">
        <v>164</v>
      </c>
      <c r="G75" t="s">
        <v>164</v>
      </c>
      <c r="H75" t="s">
        <v>164</v>
      </c>
      <c r="I75" t="s">
        <v>164</v>
      </c>
      <c r="J75" t="s">
        <v>164</v>
      </c>
      <c r="K75" t="s">
        <v>164</v>
      </c>
      <c r="L75" t="s">
        <v>164</v>
      </c>
      <c r="M75" t="s">
        <v>164</v>
      </c>
      <c r="N75" t="s">
        <v>164</v>
      </c>
      <c r="O75" t="s">
        <v>164</v>
      </c>
      <c r="P75" t="s">
        <v>164</v>
      </c>
      <c r="Q75" t="s">
        <v>164</v>
      </c>
      <c r="R75" t="s">
        <v>164</v>
      </c>
      <c r="S75" t="s">
        <v>164</v>
      </c>
      <c r="T75" t="s">
        <v>164</v>
      </c>
      <c r="U75" t="s">
        <v>164</v>
      </c>
      <c r="V75" t="s">
        <v>164</v>
      </c>
      <c r="W75" t="s">
        <v>164</v>
      </c>
      <c r="X75" t="s">
        <v>164</v>
      </c>
      <c r="Y75" t="s">
        <v>164</v>
      </c>
      <c r="Z75" t="s">
        <v>164</v>
      </c>
      <c r="AA75" t="s">
        <v>164</v>
      </c>
      <c r="AB75" t="s">
        <v>164</v>
      </c>
      <c r="AC75" t="s">
        <v>164</v>
      </c>
      <c r="AD75" t="s">
        <v>164</v>
      </c>
      <c r="AE75" t="s">
        <v>164</v>
      </c>
      <c r="AF75" t="s">
        <v>164</v>
      </c>
      <c r="AG75" t="s">
        <v>164</v>
      </c>
      <c r="AH75" t="s">
        <v>164</v>
      </c>
      <c r="AI75" t="s">
        <v>164</v>
      </c>
      <c r="AJ75" t="s">
        <v>164</v>
      </c>
      <c r="AK75" t="s">
        <v>164</v>
      </c>
      <c r="AL75" t="s">
        <v>164</v>
      </c>
      <c r="AM75" t="s">
        <v>164</v>
      </c>
      <c r="AN75" t="s">
        <v>164</v>
      </c>
      <c r="AO75" t="s">
        <v>164</v>
      </c>
      <c r="AP75" t="s">
        <v>164</v>
      </c>
      <c r="AQ75">
        <v>0</v>
      </c>
      <c r="AR75" t="s">
        <v>164</v>
      </c>
      <c r="AS75">
        <v>0</v>
      </c>
      <c r="AT75">
        <v>0</v>
      </c>
      <c r="AU75">
        <v>0</v>
      </c>
      <c r="AV75" t="s">
        <v>164</v>
      </c>
      <c r="AW75" t="s">
        <v>164</v>
      </c>
      <c r="AX75" t="s">
        <v>164</v>
      </c>
      <c r="AY75">
        <v>0</v>
      </c>
      <c r="AZ75" t="s">
        <v>164</v>
      </c>
      <c r="BA75">
        <v>0</v>
      </c>
      <c r="BB75" t="s">
        <v>164</v>
      </c>
      <c r="BC75">
        <v>0</v>
      </c>
      <c r="BD75">
        <v>0</v>
      </c>
      <c r="BE75">
        <v>0</v>
      </c>
      <c r="BF75" t="s">
        <v>161</v>
      </c>
    </row>
    <row r="76" spans="1:58" x14ac:dyDescent="0.15">
      <c r="A76" t="s">
        <v>234</v>
      </c>
      <c r="B76" t="s">
        <v>164</v>
      </c>
      <c r="C76" t="s">
        <v>164</v>
      </c>
      <c r="D76" t="s">
        <v>164</v>
      </c>
      <c r="E76" t="s">
        <v>164</v>
      </c>
      <c r="F76" t="s">
        <v>164</v>
      </c>
      <c r="G76" t="s">
        <v>164</v>
      </c>
      <c r="H76" t="s">
        <v>164</v>
      </c>
      <c r="I76" t="s">
        <v>164</v>
      </c>
      <c r="J76" t="s">
        <v>164</v>
      </c>
      <c r="K76" t="s">
        <v>164</v>
      </c>
      <c r="L76" t="s">
        <v>164</v>
      </c>
      <c r="M76" t="s">
        <v>164</v>
      </c>
      <c r="N76" t="s">
        <v>164</v>
      </c>
      <c r="O76" t="s">
        <v>164</v>
      </c>
      <c r="P76" t="s">
        <v>164</v>
      </c>
      <c r="Q76" t="s">
        <v>164</v>
      </c>
      <c r="R76" t="s">
        <v>164</v>
      </c>
      <c r="S76" t="s">
        <v>164</v>
      </c>
      <c r="T76" t="s">
        <v>164</v>
      </c>
      <c r="U76" t="s">
        <v>164</v>
      </c>
      <c r="V76" t="s">
        <v>164</v>
      </c>
      <c r="W76" t="s">
        <v>164</v>
      </c>
      <c r="X76" t="s">
        <v>164</v>
      </c>
      <c r="Y76" t="s">
        <v>164</v>
      </c>
      <c r="Z76" t="s">
        <v>164</v>
      </c>
      <c r="AA76" t="s">
        <v>164</v>
      </c>
      <c r="AB76" t="s">
        <v>164</v>
      </c>
      <c r="AC76" t="s">
        <v>164</v>
      </c>
      <c r="AD76" t="s">
        <v>164</v>
      </c>
      <c r="AE76" t="s">
        <v>164</v>
      </c>
      <c r="AF76" t="s">
        <v>164</v>
      </c>
      <c r="AG76" t="s">
        <v>164</v>
      </c>
      <c r="AH76" t="s">
        <v>164</v>
      </c>
      <c r="AI76" t="s">
        <v>164</v>
      </c>
      <c r="AJ76" t="s">
        <v>164</v>
      </c>
      <c r="AK76" t="s">
        <v>164</v>
      </c>
      <c r="AL76" t="s">
        <v>164</v>
      </c>
      <c r="AM76" t="s">
        <v>164</v>
      </c>
      <c r="AN76" t="s">
        <v>164</v>
      </c>
      <c r="AO76" t="s">
        <v>164</v>
      </c>
      <c r="AP76" t="s">
        <v>164</v>
      </c>
      <c r="AQ76">
        <v>0</v>
      </c>
      <c r="AR76" t="s">
        <v>164</v>
      </c>
      <c r="AS76">
        <v>0</v>
      </c>
      <c r="AT76">
        <v>0</v>
      </c>
      <c r="AU76">
        <v>0</v>
      </c>
      <c r="AV76" t="s">
        <v>164</v>
      </c>
      <c r="AW76" t="s">
        <v>164</v>
      </c>
      <c r="AX76" t="s">
        <v>164</v>
      </c>
      <c r="AY76">
        <v>0</v>
      </c>
      <c r="AZ76" t="s">
        <v>164</v>
      </c>
      <c r="BA76">
        <v>0</v>
      </c>
      <c r="BB76" t="s">
        <v>164</v>
      </c>
      <c r="BC76">
        <v>0</v>
      </c>
      <c r="BD76">
        <v>0</v>
      </c>
      <c r="BE76">
        <v>0</v>
      </c>
      <c r="BF76" t="s">
        <v>161</v>
      </c>
    </row>
    <row r="77" spans="1:58" x14ac:dyDescent="0.15">
      <c r="A77" t="s">
        <v>235</v>
      </c>
      <c r="B77" t="s">
        <v>164</v>
      </c>
      <c r="C77" t="s">
        <v>164</v>
      </c>
      <c r="D77" t="s">
        <v>164</v>
      </c>
      <c r="E77" t="s">
        <v>164</v>
      </c>
      <c r="F77" t="s">
        <v>164</v>
      </c>
      <c r="G77" t="s">
        <v>164</v>
      </c>
      <c r="H77" t="s">
        <v>164</v>
      </c>
      <c r="I77" t="s">
        <v>164</v>
      </c>
      <c r="J77" t="s">
        <v>164</v>
      </c>
      <c r="K77" t="s">
        <v>164</v>
      </c>
      <c r="L77" t="s">
        <v>164</v>
      </c>
      <c r="M77" t="s">
        <v>164</v>
      </c>
      <c r="N77" t="s">
        <v>164</v>
      </c>
      <c r="O77" t="s">
        <v>164</v>
      </c>
      <c r="P77" t="s">
        <v>164</v>
      </c>
      <c r="Q77" t="s">
        <v>164</v>
      </c>
      <c r="R77" t="s">
        <v>164</v>
      </c>
      <c r="S77" t="s">
        <v>164</v>
      </c>
      <c r="T77" t="s">
        <v>164</v>
      </c>
      <c r="U77" t="s">
        <v>164</v>
      </c>
      <c r="V77" t="s">
        <v>164</v>
      </c>
      <c r="W77" t="s">
        <v>164</v>
      </c>
      <c r="X77" t="s">
        <v>164</v>
      </c>
      <c r="Y77" t="s">
        <v>164</v>
      </c>
      <c r="Z77" t="s">
        <v>164</v>
      </c>
      <c r="AA77" t="s">
        <v>164</v>
      </c>
      <c r="AB77" t="s">
        <v>164</v>
      </c>
      <c r="AC77" t="s">
        <v>164</v>
      </c>
      <c r="AD77" t="s">
        <v>164</v>
      </c>
      <c r="AE77" t="s">
        <v>164</v>
      </c>
      <c r="AF77" t="s">
        <v>164</v>
      </c>
      <c r="AG77" t="s">
        <v>164</v>
      </c>
      <c r="AH77" t="s">
        <v>164</v>
      </c>
      <c r="AI77" t="s">
        <v>164</v>
      </c>
      <c r="AJ77" t="s">
        <v>164</v>
      </c>
      <c r="AK77" t="s">
        <v>164</v>
      </c>
      <c r="AL77" t="s">
        <v>164</v>
      </c>
      <c r="AM77" t="s">
        <v>164</v>
      </c>
      <c r="AN77" t="s">
        <v>164</v>
      </c>
      <c r="AO77" t="s">
        <v>164</v>
      </c>
      <c r="AP77" t="s">
        <v>164</v>
      </c>
      <c r="AQ77">
        <v>0</v>
      </c>
      <c r="AR77" t="s">
        <v>164</v>
      </c>
      <c r="AS77">
        <v>0</v>
      </c>
      <c r="AT77">
        <v>0</v>
      </c>
      <c r="AU77">
        <v>0</v>
      </c>
      <c r="AV77" t="s">
        <v>164</v>
      </c>
      <c r="AW77" t="s">
        <v>164</v>
      </c>
      <c r="AX77" t="s">
        <v>164</v>
      </c>
      <c r="AY77">
        <v>0</v>
      </c>
      <c r="AZ77" t="s">
        <v>164</v>
      </c>
      <c r="BA77">
        <v>0</v>
      </c>
      <c r="BB77" t="s">
        <v>164</v>
      </c>
      <c r="BC77">
        <v>0</v>
      </c>
      <c r="BD77">
        <v>0</v>
      </c>
      <c r="BE77">
        <v>0</v>
      </c>
      <c r="BF77" t="s">
        <v>161</v>
      </c>
    </row>
    <row r="78" spans="1:58" x14ac:dyDescent="0.15">
      <c r="A78" t="s">
        <v>236</v>
      </c>
      <c r="B78" t="s">
        <v>164</v>
      </c>
      <c r="C78" t="s">
        <v>164</v>
      </c>
      <c r="D78" t="s">
        <v>164</v>
      </c>
      <c r="E78" t="s">
        <v>164</v>
      </c>
      <c r="F78" t="s">
        <v>164</v>
      </c>
      <c r="G78" t="s">
        <v>164</v>
      </c>
      <c r="H78" t="s">
        <v>164</v>
      </c>
      <c r="I78" t="s">
        <v>164</v>
      </c>
      <c r="J78" t="s">
        <v>164</v>
      </c>
      <c r="K78" t="s">
        <v>164</v>
      </c>
      <c r="L78" t="s">
        <v>164</v>
      </c>
      <c r="M78" t="s">
        <v>164</v>
      </c>
      <c r="N78" t="s">
        <v>164</v>
      </c>
      <c r="O78" t="s">
        <v>164</v>
      </c>
      <c r="P78" t="s">
        <v>164</v>
      </c>
      <c r="Q78" t="s">
        <v>164</v>
      </c>
      <c r="R78" t="s">
        <v>164</v>
      </c>
      <c r="S78" t="s">
        <v>164</v>
      </c>
      <c r="T78" t="s">
        <v>164</v>
      </c>
      <c r="U78" t="s">
        <v>164</v>
      </c>
      <c r="V78" t="s">
        <v>164</v>
      </c>
      <c r="W78" t="s">
        <v>164</v>
      </c>
      <c r="X78" t="s">
        <v>164</v>
      </c>
      <c r="Y78" t="s">
        <v>164</v>
      </c>
      <c r="Z78" t="s">
        <v>164</v>
      </c>
      <c r="AA78" t="s">
        <v>164</v>
      </c>
      <c r="AB78" t="s">
        <v>164</v>
      </c>
      <c r="AC78" t="s">
        <v>164</v>
      </c>
      <c r="AD78" t="s">
        <v>164</v>
      </c>
      <c r="AE78" t="s">
        <v>164</v>
      </c>
      <c r="AF78" t="s">
        <v>164</v>
      </c>
      <c r="AG78" t="s">
        <v>164</v>
      </c>
      <c r="AH78" t="s">
        <v>164</v>
      </c>
      <c r="AI78" t="s">
        <v>164</v>
      </c>
      <c r="AJ78" t="s">
        <v>164</v>
      </c>
      <c r="AK78" t="s">
        <v>164</v>
      </c>
      <c r="AL78" t="s">
        <v>164</v>
      </c>
      <c r="AM78" t="s">
        <v>164</v>
      </c>
      <c r="AN78" t="s">
        <v>164</v>
      </c>
      <c r="AO78" t="s">
        <v>164</v>
      </c>
      <c r="AP78" t="s">
        <v>164</v>
      </c>
      <c r="AQ78">
        <v>0</v>
      </c>
      <c r="AR78" t="s">
        <v>164</v>
      </c>
      <c r="AS78">
        <v>0</v>
      </c>
      <c r="AT78">
        <v>0</v>
      </c>
      <c r="AU78">
        <v>0</v>
      </c>
      <c r="AV78" t="s">
        <v>164</v>
      </c>
      <c r="AW78" t="s">
        <v>164</v>
      </c>
      <c r="AX78" t="s">
        <v>164</v>
      </c>
      <c r="AY78">
        <v>0</v>
      </c>
      <c r="AZ78" t="s">
        <v>164</v>
      </c>
      <c r="BA78">
        <v>0</v>
      </c>
      <c r="BB78" t="s">
        <v>164</v>
      </c>
      <c r="BC78">
        <v>0</v>
      </c>
      <c r="BD78">
        <v>0</v>
      </c>
      <c r="BE78">
        <v>0</v>
      </c>
      <c r="BF78" t="s">
        <v>161</v>
      </c>
    </row>
    <row r="79" spans="1:58" x14ac:dyDescent="0.15">
      <c r="A79" t="s">
        <v>237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  <c r="G79" t="s">
        <v>164</v>
      </c>
      <c r="H79" t="s">
        <v>164</v>
      </c>
      <c r="I79" t="s">
        <v>164</v>
      </c>
      <c r="J79" t="s">
        <v>164</v>
      </c>
      <c r="K79" t="s">
        <v>164</v>
      </c>
      <c r="L79" t="s">
        <v>164</v>
      </c>
      <c r="M79" t="s">
        <v>164</v>
      </c>
      <c r="N79" t="s">
        <v>164</v>
      </c>
      <c r="O79" t="s">
        <v>164</v>
      </c>
      <c r="P79" t="s">
        <v>164</v>
      </c>
      <c r="Q79" t="s">
        <v>164</v>
      </c>
      <c r="R79" t="s">
        <v>164</v>
      </c>
      <c r="S79" t="s">
        <v>164</v>
      </c>
      <c r="T79" t="s">
        <v>164</v>
      </c>
      <c r="U79" t="s">
        <v>164</v>
      </c>
      <c r="V79" t="s">
        <v>164</v>
      </c>
      <c r="W79" t="s">
        <v>164</v>
      </c>
      <c r="X79" t="s">
        <v>164</v>
      </c>
      <c r="Y79" t="s">
        <v>164</v>
      </c>
      <c r="Z79" t="s">
        <v>164</v>
      </c>
      <c r="AA79" t="s">
        <v>164</v>
      </c>
      <c r="AB79" t="s">
        <v>164</v>
      </c>
      <c r="AC79" t="s">
        <v>164</v>
      </c>
      <c r="AD79" t="s">
        <v>164</v>
      </c>
      <c r="AE79" t="s">
        <v>164</v>
      </c>
      <c r="AF79" t="s">
        <v>164</v>
      </c>
      <c r="AG79" t="s">
        <v>164</v>
      </c>
      <c r="AH79" t="s">
        <v>164</v>
      </c>
      <c r="AI79" t="s">
        <v>164</v>
      </c>
      <c r="AJ79" t="s">
        <v>164</v>
      </c>
      <c r="AK79" t="s">
        <v>164</v>
      </c>
      <c r="AL79" t="s">
        <v>164</v>
      </c>
      <c r="AM79" t="s">
        <v>164</v>
      </c>
      <c r="AN79" t="s">
        <v>164</v>
      </c>
      <c r="AO79" t="s">
        <v>164</v>
      </c>
      <c r="AP79" t="s">
        <v>164</v>
      </c>
      <c r="AQ79">
        <v>0</v>
      </c>
      <c r="AR79" t="s">
        <v>164</v>
      </c>
      <c r="AS79">
        <v>0</v>
      </c>
      <c r="AT79">
        <v>0</v>
      </c>
      <c r="AU79">
        <v>0</v>
      </c>
      <c r="AV79" t="s">
        <v>164</v>
      </c>
      <c r="AW79" t="s">
        <v>164</v>
      </c>
      <c r="AX79" t="s">
        <v>164</v>
      </c>
      <c r="AY79">
        <v>0</v>
      </c>
      <c r="AZ79" t="s">
        <v>164</v>
      </c>
      <c r="BA79">
        <v>0</v>
      </c>
      <c r="BB79" t="s">
        <v>164</v>
      </c>
      <c r="BC79">
        <v>0</v>
      </c>
      <c r="BD79">
        <v>0</v>
      </c>
      <c r="BE79">
        <v>0</v>
      </c>
      <c r="BF79" t="s">
        <v>161</v>
      </c>
    </row>
    <row r="80" spans="1:58" x14ac:dyDescent="0.15">
      <c r="A80" t="s">
        <v>238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  <c r="G80" t="s">
        <v>164</v>
      </c>
      <c r="H80" t="s">
        <v>164</v>
      </c>
      <c r="I80" t="s">
        <v>164</v>
      </c>
      <c r="J80" t="s">
        <v>164</v>
      </c>
      <c r="K80" t="s">
        <v>164</v>
      </c>
      <c r="L80" t="s">
        <v>164</v>
      </c>
      <c r="M80" t="s">
        <v>164</v>
      </c>
      <c r="N80" t="s">
        <v>164</v>
      </c>
      <c r="O80" t="s">
        <v>164</v>
      </c>
      <c r="P80" t="s">
        <v>164</v>
      </c>
      <c r="Q80" t="s">
        <v>164</v>
      </c>
      <c r="R80" t="s">
        <v>164</v>
      </c>
      <c r="S80" t="s">
        <v>164</v>
      </c>
      <c r="T80" t="s">
        <v>164</v>
      </c>
      <c r="U80" t="s">
        <v>164</v>
      </c>
      <c r="V80" t="s">
        <v>164</v>
      </c>
      <c r="W80" t="s">
        <v>164</v>
      </c>
      <c r="X80" t="s">
        <v>164</v>
      </c>
      <c r="Y80" t="s">
        <v>164</v>
      </c>
      <c r="Z80" t="s">
        <v>164</v>
      </c>
      <c r="AA80" t="s">
        <v>164</v>
      </c>
      <c r="AB80" t="s">
        <v>164</v>
      </c>
      <c r="AC80" t="s">
        <v>164</v>
      </c>
      <c r="AD80" t="s">
        <v>164</v>
      </c>
      <c r="AE80" t="s">
        <v>164</v>
      </c>
      <c r="AF80" t="s">
        <v>164</v>
      </c>
      <c r="AG80" t="s">
        <v>164</v>
      </c>
      <c r="AH80" t="s">
        <v>164</v>
      </c>
      <c r="AI80" t="s">
        <v>164</v>
      </c>
      <c r="AJ80" t="s">
        <v>164</v>
      </c>
      <c r="AK80" t="s">
        <v>164</v>
      </c>
      <c r="AL80" t="s">
        <v>164</v>
      </c>
      <c r="AM80" t="s">
        <v>164</v>
      </c>
      <c r="AN80" t="s">
        <v>164</v>
      </c>
      <c r="AO80" t="s">
        <v>164</v>
      </c>
      <c r="AP80" t="s">
        <v>164</v>
      </c>
      <c r="AQ80">
        <v>0</v>
      </c>
      <c r="AR80" t="s">
        <v>164</v>
      </c>
      <c r="AS80">
        <v>0</v>
      </c>
      <c r="AT80">
        <v>0</v>
      </c>
      <c r="AU80">
        <v>0</v>
      </c>
      <c r="AV80" t="s">
        <v>164</v>
      </c>
      <c r="AW80" t="s">
        <v>164</v>
      </c>
      <c r="AX80" t="s">
        <v>164</v>
      </c>
      <c r="AY80">
        <v>0</v>
      </c>
      <c r="AZ80" t="s">
        <v>164</v>
      </c>
      <c r="BA80">
        <v>0</v>
      </c>
      <c r="BB80" t="s">
        <v>164</v>
      </c>
      <c r="BC80">
        <v>0</v>
      </c>
      <c r="BD80">
        <v>0</v>
      </c>
      <c r="BE80">
        <v>0</v>
      </c>
      <c r="BF80" t="s">
        <v>161</v>
      </c>
    </row>
    <row r="81" spans="1:58" x14ac:dyDescent="0.15">
      <c r="A81" t="s">
        <v>239</v>
      </c>
      <c r="B81" t="s">
        <v>164</v>
      </c>
      <c r="C81" t="s">
        <v>164</v>
      </c>
      <c r="D81" t="s">
        <v>164</v>
      </c>
      <c r="E81" t="s">
        <v>164</v>
      </c>
      <c r="F81" t="s">
        <v>164</v>
      </c>
      <c r="G81" t="s">
        <v>164</v>
      </c>
      <c r="H81" t="s">
        <v>164</v>
      </c>
      <c r="I81" t="s">
        <v>164</v>
      </c>
      <c r="J81" t="s">
        <v>164</v>
      </c>
      <c r="K81" t="s">
        <v>164</v>
      </c>
      <c r="L81" t="s">
        <v>164</v>
      </c>
      <c r="M81" t="s">
        <v>164</v>
      </c>
      <c r="N81" t="s">
        <v>164</v>
      </c>
      <c r="O81" t="s">
        <v>164</v>
      </c>
      <c r="P81" t="s">
        <v>164</v>
      </c>
      <c r="Q81" t="s">
        <v>164</v>
      </c>
      <c r="R81" t="s">
        <v>164</v>
      </c>
      <c r="S81" t="s">
        <v>164</v>
      </c>
      <c r="T81" t="s">
        <v>164</v>
      </c>
      <c r="U81" t="s">
        <v>164</v>
      </c>
      <c r="V81" t="s">
        <v>164</v>
      </c>
      <c r="W81" t="s">
        <v>164</v>
      </c>
      <c r="X81" t="s">
        <v>164</v>
      </c>
      <c r="Y81" t="s">
        <v>164</v>
      </c>
      <c r="Z81" t="s">
        <v>164</v>
      </c>
      <c r="AA81" t="s">
        <v>164</v>
      </c>
      <c r="AB81" t="s">
        <v>164</v>
      </c>
      <c r="AC81" t="s">
        <v>164</v>
      </c>
      <c r="AD81" t="s">
        <v>164</v>
      </c>
      <c r="AE81" t="s">
        <v>164</v>
      </c>
      <c r="AF81" t="s">
        <v>164</v>
      </c>
      <c r="AG81" t="s">
        <v>164</v>
      </c>
      <c r="AH81" t="s">
        <v>164</v>
      </c>
      <c r="AI81" t="s">
        <v>164</v>
      </c>
      <c r="AJ81" t="s">
        <v>164</v>
      </c>
      <c r="AK81" t="s">
        <v>164</v>
      </c>
      <c r="AL81" t="s">
        <v>164</v>
      </c>
      <c r="AM81" t="s">
        <v>164</v>
      </c>
      <c r="AN81" t="s">
        <v>164</v>
      </c>
      <c r="AO81" t="s">
        <v>164</v>
      </c>
      <c r="AP81" t="s">
        <v>164</v>
      </c>
      <c r="AQ81">
        <v>0</v>
      </c>
      <c r="AR81" t="s">
        <v>164</v>
      </c>
      <c r="AS81">
        <v>0</v>
      </c>
      <c r="AT81">
        <v>0</v>
      </c>
      <c r="AU81">
        <v>0</v>
      </c>
      <c r="AV81" t="s">
        <v>164</v>
      </c>
      <c r="AW81" t="s">
        <v>164</v>
      </c>
      <c r="AX81" t="s">
        <v>164</v>
      </c>
      <c r="AY81">
        <v>0</v>
      </c>
      <c r="AZ81" t="s">
        <v>164</v>
      </c>
      <c r="BA81">
        <v>0</v>
      </c>
      <c r="BB81" t="s">
        <v>164</v>
      </c>
      <c r="BC81">
        <v>0</v>
      </c>
      <c r="BD81">
        <v>0</v>
      </c>
      <c r="BE81">
        <v>0</v>
      </c>
      <c r="BF81" t="s">
        <v>161</v>
      </c>
    </row>
    <row r="82" spans="1:58" x14ac:dyDescent="0.15">
      <c r="A82" t="s">
        <v>240</v>
      </c>
      <c r="B82" t="s">
        <v>164</v>
      </c>
      <c r="C82" t="s">
        <v>164</v>
      </c>
      <c r="D82" t="s">
        <v>164</v>
      </c>
      <c r="E82" t="s">
        <v>164</v>
      </c>
      <c r="F82" t="s">
        <v>164</v>
      </c>
      <c r="G82" t="s">
        <v>164</v>
      </c>
      <c r="H82" t="s">
        <v>164</v>
      </c>
      <c r="I82" t="s">
        <v>164</v>
      </c>
      <c r="J82" t="s">
        <v>164</v>
      </c>
      <c r="K82" t="s">
        <v>164</v>
      </c>
      <c r="L82" t="s">
        <v>164</v>
      </c>
      <c r="M82" t="s">
        <v>164</v>
      </c>
      <c r="N82" t="s">
        <v>164</v>
      </c>
      <c r="O82" t="s">
        <v>164</v>
      </c>
      <c r="P82" t="s">
        <v>164</v>
      </c>
      <c r="Q82" t="s">
        <v>164</v>
      </c>
      <c r="R82" t="s">
        <v>164</v>
      </c>
      <c r="S82" t="s">
        <v>164</v>
      </c>
      <c r="T82" t="s">
        <v>164</v>
      </c>
      <c r="U82" t="s">
        <v>164</v>
      </c>
      <c r="V82" t="s">
        <v>164</v>
      </c>
      <c r="W82" t="s">
        <v>164</v>
      </c>
      <c r="X82" t="s">
        <v>164</v>
      </c>
      <c r="Y82" t="s">
        <v>164</v>
      </c>
      <c r="Z82" t="s">
        <v>164</v>
      </c>
      <c r="AA82" t="s">
        <v>164</v>
      </c>
      <c r="AB82" t="s">
        <v>164</v>
      </c>
      <c r="AC82" t="s">
        <v>164</v>
      </c>
      <c r="AD82" t="s">
        <v>164</v>
      </c>
      <c r="AE82" t="s">
        <v>164</v>
      </c>
      <c r="AF82" t="s">
        <v>164</v>
      </c>
      <c r="AG82" t="s">
        <v>164</v>
      </c>
      <c r="AH82" t="s">
        <v>164</v>
      </c>
      <c r="AI82" t="s">
        <v>164</v>
      </c>
      <c r="AJ82" t="s">
        <v>164</v>
      </c>
      <c r="AK82" t="s">
        <v>164</v>
      </c>
      <c r="AL82" t="s">
        <v>164</v>
      </c>
      <c r="AM82" t="s">
        <v>164</v>
      </c>
      <c r="AN82" t="s">
        <v>164</v>
      </c>
      <c r="AO82" t="s">
        <v>164</v>
      </c>
      <c r="AP82" t="s">
        <v>164</v>
      </c>
      <c r="AQ82">
        <v>0</v>
      </c>
      <c r="AR82" t="s">
        <v>164</v>
      </c>
      <c r="AS82">
        <v>0</v>
      </c>
      <c r="AT82">
        <v>0</v>
      </c>
      <c r="AU82">
        <v>0</v>
      </c>
      <c r="AV82" t="s">
        <v>164</v>
      </c>
      <c r="AW82" t="s">
        <v>164</v>
      </c>
      <c r="AX82" t="s">
        <v>164</v>
      </c>
      <c r="AY82">
        <v>0</v>
      </c>
      <c r="AZ82" t="s">
        <v>164</v>
      </c>
      <c r="BA82">
        <v>0</v>
      </c>
      <c r="BB82" t="s">
        <v>164</v>
      </c>
      <c r="BC82">
        <v>0</v>
      </c>
      <c r="BD82">
        <v>0</v>
      </c>
      <c r="BE82">
        <v>0</v>
      </c>
      <c r="BF82" t="s">
        <v>161</v>
      </c>
    </row>
    <row r="83" spans="1:58" x14ac:dyDescent="0.15">
      <c r="A83" t="s">
        <v>241</v>
      </c>
      <c r="B83" s="86">
        <v>633310000</v>
      </c>
      <c r="C83" s="86">
        <v>640420000</v>
      </c>
      <c r="D83" s="86">
        <v>614450000</v>
      </c>
      <c r="E83" s="86">
        <v>2129690000</v>
      </c>
      <c r="F83" s="86">
        <v>3592060000</v>
      </c>
      <c r="G83" s="86">
        <v>3597840000</v>
      </c>
      <c r="H83" s="86">
        <v>3221240000</v>
      </c>
      <c r="I83" s="86">
        <v>2919080000</v>
      </c>
      <c r="J83" s="86">
        <v>2652530000</v>
      </c>
      <c r="K83" s="86">
        <v>2968580000</v>
      </c>
      <c r="L83" s="86">
        <v>3430250000</v>
      </c>
      <c r="M83" s="86">
        <v>2999210000</v>
      </c>
      <c r="N83" s="86">
        <v>3678850000</v>
      </c>
      <c r="O83" s="86">
        <v>2425570000</v>
      </c>
      <c r="P83" s="86">
        <v>2703370000</v>
      </c>
      <c r="Q83" s="86">
        <v>2199250000</v>
      </c>
      <c r="R83" s="86">
        <v>4022490000</v>
      </c>
      <c r="S83" s="86">
        <v>5597690000</v>
      </c>
      <c r="T83" s="86">
        <v>6285230000</v>
      </c>
      <c r="U83" s="86">
        <v>6214570000</v>
      </c>
      <c r="V83" s="86">
        <v>933120000</v>
      </c>
      <c r="W83" s="87">
        <v>40380000</v>
      </c>
      <c r="X83" s="86">
        <v>1324600000</v>
      </c>
      <c r="Y83" s="86">
        <v>3867890000</v>
      </c>
      <c r="Z83" s="86">
        <v>2121580000</v>
      </c>
      <c r="AA83" s="86">
        <v>4284790000</v>
      </c>
      <c r="AB83" s="86">
        <v>3373240000</v>
      </c>
      <c r="AC83" s="86">
        <v>876470000</v>
      </c>
      <c r="AD83" s="86">
        <v>2884710000</v>
      </c>
      <c r="AE83" s="86">
        <v>1597990000</v>
      </c>
      <c r="AF83" s="86">
        <v>2016150000</v>
      </c>
      <c r="AG83" s="86">
        <v>1661590000</v>
      </c>
      <c r="AH83" s="86">
        <v>1835630000</v>
      </c>
      <c r="AI83" s="86">
        <v>1324290000</v>
      </c>
      <c r="AJ83" s="86">
        <v>2041230000</v>
      </c>
      <c r="AK83" s="86">
        <v>1461790000</v>
      </c>
      <c r="AL83" s="86">
        <v>1311380000</v>
      </c>
      <c r="AM83" s="86">
        <v>1141210000</v>
      </c>
      <c r="AN83" s="86">
        <v>1017690000</v>
      </c>
      <c r="AO83" s="86">
        <v>1032340000</v>
      </c>
      <c r="AP83" s="86">
        <v>717810000</v>
      </c>
      <c r="AQ83" s="86">
        <v>722300000</v>
      </c>
      <c r="AR83" s="86">
        <v>290120000</v>
      </c>
      <c r="AS83" s="86">
        <v>460900000</v>
      </c>
      <c r="AT83" s="86">
        <v>460960000</v>
      </c>
      <c r="AU83" s="86">
        <v>905230000</v>
      </c>
      <c r="AV83" s="86">
        <v>239260000</v>
      </c>
      <c r="AW83" s="87">
        <v>68350000</v>
      </c>
      <c r="AX83" s="86">
        <v>630690000</v>
      </c>
      <c r="AY83" s="86">
        <v>565880000</v>
      </c>
      <c r="AZ83" s="87">
        <v>56150000</v>
      </c>
      <c r="BA83" s="87">
        <v>58440000</v>
      </c>
      <c r="BB83">
        <v>0</v>
      </c>
      <c r="BC83">
        <v>0</v>
      </c>
      <c r="BD83">
        <v>0</v>
      </c>
      <c r="BE83" s="87">
        <v>100000000</v>
      </c>
      <c r="BF83" t="s">
        <v>161</v>
      </c>
    </row>
    <row r="84" spans="1:58" x14ac:dyDescent="0.15">
      <c r="A84" t="s">
        <v>242</v>
      </c>
      <c r="B84" s="86">
        <v>8404600000</v>
      </c>
      <c r="C84" s="86">
        <v>9756590000</v>
      </c>
      <c r="D84" s="86">
        <v>6117290000</v>
      </c>
      <c r="E84" s="86">
        <v>2369520000</v>
      </c>
      <c r="F84" s="86">
        <v>2875410000</v>
      </c>
      <c r="G84" s="86">
        <v>2105670000</v>
      </c>
      <c r="H84" s="86">
        <v>1641610000</v>
      </c>
      <c r="I84" s="86">
        <v>1622440000</v>
      </c>
      <c r="J84" s="86">
        <v>1192790000</v>
      </c>
      <c r="K84" s="86">
        <v>1235420000</v>
      </c>
      <c r="L84" s="86">
        <v>1176880000</v>
      </c>
      <c r="M84" s="86">
        <v>1031060000</v>
      </c>
      <c r="N84" s="86">
        <v>1031500000</v>
      </c>
      <c r="O84" s="86">
        <v>835400000</v>
      </c>
      <c r="P84" s="86">
        <v>551730000</v>
      </c>
      <c r="Q84" s="86">
        <v>572560000</v>
      </c>
      <c r="R84" t="s">
        <v>164</v>
      </c>
      <c r="S84" t="s">
        <v>164</v>
      </c>
      <c r="T84" t="s">
        <v>164</v>
      </c>
      <c r="U84" t="s">
        <v>164</v>
      </c>
      <c r="V84" t="s">
        <v>164</v>
      </c>
      <c r="W84" t="s">
        <v>164</v>
      </c>
      <c r="X84" t="s">
        <v>164</v>
      </c>
      <c r="Y84" t="s">
        <v>164</v>
      </c>
      <c r="Z84" t="s">
        <v>164</v>
      </c>
      <c r="AA84" t="s">
        <v>164</v>
      </c>
      <c r="AB84" t="s">
        <v>164</v>
      </c>
      <c r="AC84" t="s">
        <v>164</v>
      </c>
      <c r="AD84" t="s">
        <v>164</v>
      </c>
      <c r="AE84" t="s">
        <v>164</v>
      </c>
      <c r="AF84" t="s">
        <v>164</v>
      </c>
      <c r="AG84" t="s">
        <v>164</v>
      </c>
      <c r="AH84" t="s">
        <v>164</v>
      </c>
      <c r="AI84" t="s">
        <v>164</v>
      </c>
      <c r="AJ84" t="s">
        <v>164</v>
      </c>
      <c r="AK84" t="s">
        <v>164</v>
      </c>
      <c r="AL84" t="s">
        <v>164</v>
      </c>
      <c r="AM84" t="s">
        <v>164</v>
      </c>
      <c r="AN84" t="s">
        <v>164</v>
      </c>
      <c r="AO84" t="s">
        <v>164</v>
      </c>
      <c r="AP84" t="s">
        <v>164</v>
      </c>
      <c r="AQ84">
        <v>0</v>
      </c>
      <c r="AR84" t="s">
        <v>164</v>
      </c>
      <c r="AS84">
        <v>0</v>
      </c>
      <c r="AT84">
        <v>0</v>
      </c>
      <c r="AU84">
        <v>0</v>
      </c>
      <c r="AV84" t="s">
        <v>164</v>
      </c>
      <c r="AW84" t="s">
        <v>164</v>
      </c>
      <c r="AX84" t="s">
        <v>164</v>
      </c>
      <c r="AY84">
        <v>0</v>
      </c>
      <c r="AZ84" t="s">
        <v>164</v>
      </c>
      <c r="BA84">
        <v>0</v>
      </c>
      <c r="BB84">
        <v>0</v>
      </c>
      <c r="BC84">
        <v>0</v>
      </c>
      <c r="BD84">
        <v>0</v>
      </c>
      <c r="BE84">
        <v>0</v>
      </c>
      <c r="BF84" t="s">
        <v>161</v>
      </c>
    </row>
    <row r="85" spans="1:58" x14ac:dyDescent="0.15">
      <c r="A85" t="s">
        <v>84</v>
      </c>
      <c r="B85" s="86">
        <v>60215900000</v>
      </c>
      <c r="C85" s="86">
        <v>60975370000</v>
      </c>
      <c r="D85" s="86">
        <v>47676100000</v>
      </c>
      <c r="E85" s="86">
        <v>42148590000</v>
      </c>
      <c r="F85" s="86">
        <v>41810240000</v>
      </c>
      <c r="G85" s="86">
        <v>43519500000</v>
      </c>
      <c r="H85" s="86">
        <v>41110000000</v>
      </c>
      <c r="I85" s="86">
        <v>33935360000</v>
      </c>
      <c r="J85" s="86">
        <v>29475520000</v>
      </c>
      <c r="K85" s="86">
        <v>29457430000</v>
      </c>
      <c r="L85" s="86">
        <v>26487940000</v>
      </c>
      <c r="M85" s="86">
        <v>22982540000</v>
      </c>
      <c r="N85" s="86">
        <v>25053060000</v>
      </c>
      <c r="O85" s="86">
        <v>23856750000</v>
      </c>
      <c r="P85" s="86">
        <v>23364930000</v>
      </c>
      <c r="Q85" s="86">
        <v>23800340000</v>
      </c>
      <c r="R85" s="86">
        <v>23392740000</v>
      </c>
      <c r="S85" s="86">
        <v>25113070000</v>
      </c>
      <c r="T85" s="86">
        <v>26781130000</v>
      </c>
      <c r="U85" s="86">
        <v>27804000000</v>
      </c>
      <c r="V85" s="86">
        <v>20573750000</v>
      </c>
      <c r="W85" s="86">
        <v>17213910000</v>
      </c>
      <c r="X85" s="86">
        <v>19482650000</v>
      </c>
      <c r="Y85" s="86">
        <v>20849630000</v>
      </c>
      <c r="Z85" s="86">
        <v>21579940000</v>
      </c>
      <c r="AA85" s="86">
        <v>25364150000</v>
      </c>
      <c r="AB85" s="86">
        <v>21661770000</v>
      </c>
      <c r="AC85" s="86">
        <v>17951850000</v>
      </c>
      <c r="AD85" s="86">
        <v>26913420000</v>
      </c>
      <c r="AE85" s="86">
        <v>30020030000</v>
      </c>
      <c r="AF85" s="86">
        <v>24175240000</v>
      </c>
      <c r="AG85" s="86">
        <v>22692660000</v>
      </c>
      <c r="AH85" s="86">
        <v>24856290000</v>
      </c>
      <c r="AI85" s="86">
        <v>30776590000</v>
      </c>
      <c r="AJ85" s="86">
        <v>29941450000</v>
      </c>
      <c r="AK85" s="86">
        <v>23131800000</v>
      </c>
      <c r="AL85" s="86">
        <v>27732640000</v>
      </c>
      <c r="AM85" s="86">
        <v>27922360000</v>
      </c>
      <c r="AN85" s="86">
        <v>26399690000</v>
      </c>
      <c r="AO85" s="86">
        <v>17530990000</v>
      </c>
      <c r="AP85" s="86">
        <v>16360700000</v>
      </c>
      <c r="AQ85" s="86">
        <v>16921020000</v>
      </c>
      <c r="AR85" s="86">
        <v>10312790000</v>
      </c>
      <c r="AS85" s="86">
        <v>5518730000</v>
      </c>
      <c r="AT85" s="86">
        <v>5920570000</v>
      </c>
      <c r="AU85" s="86">
        <v>5995080000</v>
      </c>
      <c r="AV85" s="86">
        <v>5435290000</v>
      </c>
      <c r="AW85" s="86">
        <v>4574170000</v>
      </c>
      <c r="AX85" s="86">
        <v>5782490000</v>
      </c>
      <c r="AY85" s="86">
        <v>5848870000</v>
      </c>
      <c r="AZ85" s="86">
        <v>4851930000</v>
      </c>
      <c r="BA85" s="86">
        <v>4065990000</v>
      </c>
      <c r="BB85" s="86">
        <v>4015610000</v>
      </c>
      <c r="BC85" s="86">
        <v>2861890000</v>
      </c>
      <c r="BD85" s="86">
        <v>2740330000</v>
      </c>
      <c r="BE85" s="86">
        <v>2483970000</v>
      </c>
      <c r="BF85" t="s">
        <v>161</v>
      </c>
    </row>
    <row r="86" spans="1:58" x14ac:dyDescent="0.15">
      <c r="A86" t="s">
        <v>243</v>
      </c>
      <c r="B86" s="86">
        <v>3315790000</v>
      </c>
      <c r="C86" s="86">
        <v>2885250000</v>
      </c>
      <c r="D86" s="86">
        <v>862900000</v>
      </c>
      <c r="E86" s="86">
        <v>1302840000</v>
      </c>
      <c r="F86" s="86">
        <v>1537340000</v>
      </c>
      <c r="G86" s="86">
        <v>1491630000</v>
      </c>
      <c r="H86" s="86">
        <v>1408840000</v>
      </c>
      <c r="I86" s="86">
        <v>1940700000</v>
      </c>
      <c r="J86" s="86">
        <v>3632310000</v>
      </c>
      <c r="K86" s="86">
        <v>3648090000</v>
      </c>
      <c r="L86" s="86">
        <v>3843990000</v>
      </c>
      <c r="M86" s="86">
        <v>3366920000</v>
      </c>
      <c r="N86" s="86">
        <v>3168630000</v>
      </c>
      <c r="O86" s="86">
        <v>5580370000</v>
      </c>
      <c r="P86" s="86">
        <v>8200420000</v>
      </c>
      <c r="Q86" s="86">
        <v>9412950000</v>
      </c>
      <c r="R86" s="86">
        <v>7604560000</v>
      </c>
      <c r="S86" s="86">
        <v>7797490000</v>
      </c>
      <c r="T86" s="86">
        <v>6903470000</v>
      </c>
      <c r="U86" s="86">
        <v>8702180000</v>
      </c>
      <c r="V86" s="86">
        <v>14677000000</v>
      </c>
      <c r="W86" s="86">
        <v>17525880000</v>
      </c>
      <c r="X86" s="86">
        <v>17047010000</v>
      </c>
      <c r="Y86" s="86">
        <v>16131590000</v>
      </c>
      <c r="Z86" s="86">
        <v>17881490000</v>
      </c>
      <c r="AA86" s="86">
        <v>15544110000</v>
      </c>
      <c r="AB86" s="86">
        <v>18337300000</v>
      </c>
      <c r="AC86" s="86">
        <v>19613990000</v>
      </c>
      <c r="AD86" s="86">
        <v>14287350000</v>
      </c>
      <c r="AE86" s="86">
        <v>13943810000</v>
      </c>
      <c r="AF86" s="86">
        <v>16783140000</v>
      </c>
      <c r="AG86" s="86">
        <v>15692310000</v>
      </c>
      <c r="AH86" s="86">
        <v>15558980000</v>
      </c>
      <c r="AI86" s="86">
        <v>14767730000</v>
      </c>
      <c r="AJ86" s="86">
        <v>7807830000</v>
      </c>
      <c r="AK86" s="86">
        <v>6680380000</v>
      </c>
      <c r="AL86" s="86">
        <v>6075740000</v>
      </c>
      <c r="AM86" s="86">
        <v>3412370000</v>
      </c>
      <c r="AN86" s="86">
        <v>3915420000</v>
      </c>
      <c r="AO86" s="86">
        <v>1212230000</v>
      </c>
      <c r="AP86" s="86">
        <v>1636200000</v>
      </c>
      <c r="AQ86" s="86">
        <v>1381740000</v>
      </c>
      <c r="AR86" s="86">
        <v>1769380000</v>
      </c>
      <c r="AS86" s="86">
        <v>1335680000</v>
      </c>
      <c r="AT86" s="86">
        <v>1485810000</v>
      </c>
      <c r="AU86" s="86">
        <v>1688750000</v>
      </c>
      <c r="AV86" s="86">
        <v>2360990000</v>
      </c>
      <c r="AW86" s="86">
        <v>2531560000</v>
      </c>
      <c r="AX86" s="86">
        <v>1976170000</v>
      </c>
      <c r="AY86" s="86">
        <v>1713330000</v>
      </c>
      <c r="AZ86" s="86">
        <v>1818790000</v>
      </c>
      <c r="BA86" s="86">
        <v>1379440000</v>
      </c>
      <c r="BB86" s="86">
        <v>1089070000</v>
      </c>
      <c r="BC86" s="86">
        <v>1305930000</v>
      </c>
      <c r="BD86" s="86">
        <v>871870000</v>
      </c>
      <c r="BE86" s="86">
        <v>772470000</v>
      </c>
      <c r="BF86" t="s">
        <v>161</v>
      </c>
    </row>
    <row r="87" spans="1:58" x14ac:dyDescent="0.15">
      <c r="A87" t="s">
        <v>244</v>
      </c>
      <c r="B87" t="s">
        <v>164</v>
      </c>
      <c r="C87" t="s">
        <v>164</v>
      </c>
      <c r="D87" t="s">
        <v>164</v>
      </c>
      <c r="E87" t="s">
        <v>164</v>
      </c>
      <c r="F87" t="s">
        <v>164</v>
      </c>
      <c r="G87" t="s">
        <v>164</v>
      </c>
      <c r="H87" t="s">
        <v>164</v>
      </c>
      <c r="I87" s="86">
        <v>4033480000</v>
      </c>
      <c r="J87" s="86">
        <v>4003390000</v>
      </c>
      <c r="K87" s="86">
        <v>3975660000</v>
      </c>
      <c r="L87" s="86">
        <v>3955790000</v>
      </c>
      <c r="M87" s="86">
        <v>4209620000</v>
      </c>
      <c r="N87" s="86">
        <v>4279790000</v>
      </c>
      <c r="O87" s="86">
        <v>4248110000</v>
      </c>
      <c r="P87" s="86">
        <v>4226690000</v>
      </c>
      <c r="Q87" s="86">
        <v>4184170000</v>
      </c>
      <c r="R87" s="86">
        <v>4200960000</v>
      </c>
      <c r="S87" s="86">
        <v>4158710000</v>
      </c>
      <c r="T87" s="86">
        <v>3914930000</v>
      </c>
      <c r="U87" s="86">
        <v>496960000</v>
      </c>
      <c r="V87" s="86">
        <v>496500000</v>
      </c>
      <c r="W87" s="86">
        <v>496050000</v>
      </c>
      <c r="X87" s="86">
        <v>495590000</v>
      </c>
      <c r="Y87" s="86">
        <v>495130000</v>
      </c>
      <c r="Z87" s="86">
        <v>494670000</v>
      </c>
      <c r="AA87" s="86">
        <v>494230000</v>
      </c>
      <c r="AB87" s="86">
        <v>493790000</v>
      </c>
      <c r="AC87" s="86">
        <v>493360000</v>
      </c>
      <c r="AD87" s="86">
        <v>492930000</v>
      </c>
      <c r="AE87" s="86">
        <v>492500000</v>
      </c>
      <c r="AF87" s="86">
        <v>492090000</v>
      </c>
      <c r="AG87" s="86">
        <v>491680000</v>
      </c>
      <c r="AH87" s="86">
        <v>491270000</v>
      </c>
      <c r="AI87" s="86">
        <v>490860000</v>
      </c>
      <c r="AJ87" s="86">
        <v>490470000</v>
      </c>
      <c r="AK87" s="86">
        <v>490090000</v>
      </c>
      <c r="AL87" s="86">
        <v>489700000</v>
      </c>
      <c r="AM87" s="86">
        <v>489310000</v>
      </c>
      <c r="AN87" s="86">
        <v>488930000</v>
      </c>
      <c r="AO87" s="86">
        <v>488560000</v>
      </c>
      <c r="AP87" s="86">
        <v>488190000</v>
      </c>
      <c r="AQ87" s="86">
        <v>487830000</v>
      </c>
      <c r="AR87" s="86">
        <v>487440000</v>
      </c>
      <c r="AS87" s="86">
        <v>487100000</v>
      </c>
      <c r="AT87" s="86">
        <v>486750000</v>
      </c>
      <c r="AU87" s="86">
        <v>486410000</v>
      </c>
      <c r="AV87" s="86">
        <v>486080000</v>
      </c>
      <c r="AW87" s="86">
        <v>485750000</v>
      </c>
      <c r="AX87" s="86">
        <v>485420000</v>
      </c>
      <c r="AY87" s="86">
        <v>485050000</v>
      </c>
      <c r="AZ87" s="86">
        <v>484730000</v>
      </c>
      <c r="BA87" s="86">
        <v>484420000</v>
      </c>
      <c r="BB87" s="86">
        <v>484110000</v>
      </c>
      <c r="BC87">
        <v>0</v>
      </c>
      <c r="BD87">
        <v>0</v>
      </c>
      <c r="BE87">
        <v>0</v>
      </c>
      <c r="BF87" t="s">
        <v>161</v>
      </c>
    </row>
    <row r="88" spans="1:58" x14ac:dyDescent="0.15">
      <c r="A88" t="s">
        <v>245</v>
      </c>
      <c r="B88" t="s">
        <v>164</v>
      </c>
      <c r="C88" s="87">
        <v>66810000</v>
      </c>
      <c r="D88" t="s">
        <v>164</v>
      </c>
      <c r="E88" s="86">
        <v>121500000</v>
      </c>
      <c r="F88" t="s">
        <v>164</v>
      </c>
      <c r="G88" s="86">
        <v>133010000</v>
      </c>
      <c r="H88" t="s">
        <v>164</v>
      </c>
      <c r="I88" s="86">
        <v>242730000</v>
      </c>
      <c r="J88" s="86">
        <v>237570000</v>
      </c>
      <c r="K88" s="86">
        <v>224800000</v>
      </c>
      <c r="L88" s="86">
        <v>262950000</v>
      </c>
      <c r="M88" s="86">
        <v>252760000</v>
      </c>
      <c r="N88" s="86">
        <v>190370000</v>
      </c>
      <c r="O88" s="86">
        <v>179710000</v>
      </c>
      <c r="P88" s="86">
        <v>178530000</v>
      </c>
      <c r="Q88" s="86">
        <v>173920000</v>
      </c>
      <c r="R88" s="87">
        <v>40550000</v>
      </c>
      <c r="S88" s="87">
        <v>46380000</v>
      </c>
      <c r="T88" s="87">
        <v>59020000</v>
      </c>
      <c r="U88" s="87">
        <v>49840000</v>
      </c>
      <c r="V88" s="87">
        <v>53780000</v>
      </c>
      <c r="W88" s="87">
        <v>57300000</v>
      </c>
      <c r="X88" s="87">
        <v>59880000</v>
      </c>
      <c r="Y88" s="87">
        <v>68570000</v>
      </c>
      <c r="Z88" s="87">
        <v>96300000</v>
      </c>
      <c r="AA88" s="87">
        <v>93120000</v>
      </c>
      <c r="AB88" s="87">
        <v>86260000</v>
      </c>
      <c r="AC88" s="87">
        <v>80520000</v>
      </c>
      <c r="AD88" s="87">
        <v>45870000</v>
      </c>
      <c r="AE88" s="87">
        <v>44520000</v>
      </c>
      <c r="AF88" s="87">
        <v>45740000</v>
      </c>
      <c r="AG88" s="87">
        <v>50030000</v>
      </c>
      <c r="AH88" s="87">
        <v>65780000</v>
      </c>
      <c r="AI88" s="87">
        <v>67850000</v>
      </c>
      <c r="AJ88" t="s">
        <v>164</v>
      </c>
      <c r="AK88" t="s">
        <v>164</v>
      </c>
      <c r="AL88" t="s">
        <v>164</v>
      </c>
      <c r="AM88" t="s">
        <v>164</v>
      </c>
      <c r="AN88" t="s">
        <v>164</v>
      </c>
      <c r="AO88" t="s">
        <v>164</v>
      </c>
      <c r="AP88" t="s">
        <v>164</v>
      </c>
      <c r="AQ88">
        <v>0</v>
      </c>
      <c r="AR88" t="s">
        <v>164</v>
      </c>
      <c r="AS88">
        <v>0</v>
      </c>
      <c r="AT88">
        <v>0</v>
      </c>
      <c r="AU88">
        <v>0</v>
      </c>
      <c r="AV88" t="s">
        <v>164</v>
      </c>
      <c r="AW88" t="s">
        <v>164</v>
      </c>
      <c r="AX88" t="s">
        <v>164</v>
      </c>
      <c r="AY88">
        <v>0</v>
      </c>
      <c r="AZ88" t="s">
        <v>164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161</v>
      </c>
    </row>
    <row r="89" spans="1:58" x14ac:dyDescent="0.15">
      <c r="A89" t="s">
        <v>246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  <c r="G89" t="s">
        <v>164</v>
      </c>
      <c r="H89" t="s">
        <v>164</v>
      </c>
      <c r="I89" t="s">
        <v>164</v>
      </c>
      <c r="J89" t="s">
        <v>164</v>
      </c>
      <c r="K89" t="s">
        <v>164</v>
      </c>
      <c r="L89" t="s">
        <v>164</v>
      </c>
      <c r="M89" t="s">
        <v>164</v>
      </c>
      <c r="N89" t="s">
        <v>164</v>
      </c>
      <c r="O89" t="s">
        <v>164</v>
      </c>
      <c r="P89" t="s">
        <v>164</v>
      </c>
      <c r="Q89" t="s">
        <v>164</v>
      </c>
      <c r="R89" t="s">
        <v>164</v>
      </c>
      <c r="S89" t="s">
        <v>164</v>
      </c>
      <c r="T89" t="s">
        <v>164</v>
      </c>
      <c r="U89" t="s">
        <v>164</v>
      </c>
      <c r="V89" t="s">
        <v>164</v>
      </c>
      <c r="W89" t="s">
        <v>164</v>
      </c>
      <c r="X89" t="s">
        <v>164</v>
      </c>
      <c r="Y89" t="s">
        <v>164</v>
      </c>
      <c r="Z89" t="s">
        <v>164</v>
      </c>
      <c r="AA89" t="s">
        <v>164</v>
      </c>
      <c r="AB89" t="s">
        <v>164</v>
      </c>
      <c r="AC89" t="s">
        <v>164</v>
      </c>
      <c r="AD89" t="s">
        <v>164</v>
      </c>
      <c r="AE89" t="s">
        <v>164</v>
      </c>
      <c r="AF89" t="s">
        <v>164</v>
      </c>
      <c r="AG89" t="s">
        <v>164</v>
      </c>
      <c r="AH89" t="s">
        <v>164</v>
      </c>
      <c r="AI89" t="s">
        <v>164</v>
      </c>
      <c r="AJ89" t="s">
        <v>164</v>
      </c>
      <c r="AK89" t="s">
        <v>164</v>
      </c>
      <c r="AL89" t="s">
        <v>164</v>
      </c>
      <c r="AM89" t="s">
        <v>164</v>
      </c>
      <c r="AN89" t="s">
        <v>164</v>
      </c>
      <c r="AO89" t="s">
        <v>164</v>
      </c>
      <c r="AP89" t="s">
        <v>164</v>
      </c>
      <c r="AQ89">
        <v>0</v>
      </c>
      <c r="AR89" t="s">
        <v>164</v>
      </c>
      <c r="AS89">
        <v>0</v>
      </c>
      <c r="AT89">
        <v>0</v>
      </c>
      <c r="AU89">
        <v>0</v>
      </c>
      <c r="AV89" t="s">
        <v>164</v>
      </c>
      <c r="AW89" t="s">
        <v>164</v>
      </c>
      <c r="AX89" t="s">
        <v>164</v>
      </c>
      <c r="AY89">
        <v>0</v>
      </c>
      <c r="AZ89" t="s">
        <v>164</v>
      </c>
      <c r="BA89">
        <v>0</v>
      </c>
      <c r="BB89" s="87">
        <v>100000</v>
      </c>
      <c r="BC89">
        <v>0</v>
      </c>
      <c r="BD89">
        <v>0</v>
      </c>
      <c r="BE89">
        <v>0</v>
      </c>
      <c r="BF89" t="s">
        <v>161</v>
      </c>
    </row>
    <row r="90" spans="1:58" x14ac:dyDescent="0.15">
      <c r="A90" t="s">
        <v>247</v>
      </c>
      <c r="B90" s="86">
        <v>292840000</v>
      </c>
      <c r="C90" s="86">
        <v>248110000</v>
      </c>
      <c r="D90" s="86">
        <v>232380000</v>
      </c>
      <c r="E90" s="86">
        <v>234510000</v>
      </c>
      <c r="F90" s="86">
        <v>132250000</v>
      </c>
      <c r="G90" s="86">
        <v>127930000</v>
      </c>
      <c r="H90" s="86">
        <v>121580000</v>
      </c>
      <c r="I90" s="86">
        <v>117210000</v>
      </c>
      <c r="J90" s="86">
        <v>112500000</v>
      </c>
      <c r="K90" s="87">
        <v>85860000</v>
      </c>
      <c r="L90" s="87">
        <v>86030000</v>
      </c>
      <c r="M90" s="87">
        <v>92280000</v>
      </c>
      <c r="N90" s="87">
        <v>94430000</v>
      </c>
      <c r="O90" s="86">
        <v>100740000</v>
      </c>
      <c r="P90" s="87">
        <v>78760000</v>
      </c>
      <c r="Q90" s="86">
        <v>102510000</v>
      </c>
      <c r="R90" s="87">
        <v>82170000</v>
      </c>
      <c r="S90" s="87">
        <v>90280000</v>
      </c>
      <c r="T90" s="87">
        <v>99290000</v>
      </c>
      <c r="U90" s="86">
        <v>108630000</v>
      </c>
      <c r="V90" s="86">
        <v>252570000</v>
      </c>
      <c r="W90" s="86">
        <v>271740000</v>
      </c>
      <c r="X90" s="86">
        <v>256310000</v>
      </c>
      <c r="Y90" s="86">
        <v>216290000</v>
      </c>
      <c r="Z90" s="86">
        <v>316700000</v>
      </c>
      <c r="AA90" s="86">
        <v>306750000</v>
      </c>
      <c r="AB90" s="86">
        <v>289220000</v>
      </c>
      <c r="AC90" s="86">
        <v>291110000</v>
      </c>
      <c r="AD90" s="86">
        <v>214380000</v>
      </c>
      <c r="AE90" s="86">
        <v>217720000</v>
      </c>
      <c r="AF90" s="86">
        <v>187330000</v>
      </c>
      <c r="AG90" s="86">
        <v>194780000</v>
      </c>
      <c r="AH90" s="86">
        <v>322700000</v>
      </c>
      <c r="AI90" s="86">
        <v>324110000</v>
      </c>
      <c r="AJ90" s="87">
        <v>99650000</v>
      </c>
      <c r="AK90" s="86">
        <v>105110000</v>
      </c>
      <c r="AL90" s="86">
        <v>103840000</v>
      </c>
      <c r="AM90" s="86">
        <v>104730000</v>
      </c>
      <c r="AN90" s="87">
        <v>91480000</v>
      </c>
      <c r="AO90" s="87">
        <v>87170000</v>
      </c>
      <c r="AP90" s="87">
        <v>76740000</v>
      </c>
      <c r="AQ90" s="87">
        <v>55850000</v>
      </c>
      <c r="AR90" s="87">
        <v>53070000</v>
      </c>
      <c r="AS90" s="87">
        <v>26240000</v>
      </c>
      <c r="AT90" s="87">
        <v>24360000</v>
      </c>
      <c r="AU90" s="87">
        <v>22110000</v>
      </c>
      <c r="AV90" s="87">
        <v>17720000</v>
      </c>
      <c r="AW90" s="87">
        <v>17420000</v>
      </c>
      <c r="AX90" s="87">
        <v>16700000</v>
      </c>
      <c r="AY90" s="87">
        <v>15410000</v>
      </c>
      <c r="AZ90" s="87">
        <v>11770000</v>
      </c>
      <c r="BA90" s="87">
        <v>11140000</v>
      </c>
      <c r="BB90" s="87">
        <v>1520000</v>
      </c>
      <c r="BC90">
        <v>0</v>
      </c>
      <c r="BD90">
        <v>0</v>
      </c>
      <c r="BE90">
        <v>0</v>
      </c>
      <c r="BF90" t="s">
        <v>161</v>
      </c>
    </row>
    <row r="91" spans="1:58" x14ac:dyDescent="0.15">
      <c r="A91" t="s">
        <v>248</v>
      </c>
      <c r="B91" s="86">
        <v>457430000</v>
      </c>
      <c r="C91" s="86">
        <v>438650000</v>
      </c>
      <c r="D91" s="86">
        <v>446150000</v>
      </c>
      <c r="E91" s="86">
        <v>401910000</v>
      </c>
      <c r="F91" s="86">
        <v>271380000</v>
      </c>
      <c r="G91" s="86">
        <v>303070000</v>
      </c>
      <c r="H91" s="86">
        <v>294540000</v>
      </c>
      <c r="I91" s="86">
        <v>271750000</v>
      </c>
      <c r="J91" s="86">
        <v>261950000</v>
      </c>
      <c r="K91" s="86">
        <v>238350000</v>
      </c>
      <c r="L91" s="86">
        <v>236840000</v>
      </c>
      <c r="M91" s="86">
        <v>230350000</v>
      </c>
      <c r="N91" s="86">
        <v>189700000</v>
      </c>
      <c r="O91" s="86">
        <v>135190000</v>
      </c>
      <c r="P91" s="86">
        <v>120450000</v>
      </c>
      <c r="Q91" s="86">
        <v>127060000</v>
      </c>
      <c r="R91" s="86">
        <v>179480000</v>
      </c>
      <c r="S91" s="86">
        <v>180640000</v>
      </c>
      <c r="T91" s="86">
        <v>178680000</v>
      </c>
      <c r="U91" s="86">
        <v>113530000</v>
      </c>
      <c r="V91" s="86">
        <v>102890000</v>
      </c>
      <c r="W91" s="86">
        <v>104300000</v>
      </c>
      <c r="X91" s="87">
        <v>97370000</v>
      </c>
      <c r="Y91" s="86">
        <v>104080000</v>
      </c>
      <c r="Z91" t="s">
        <v>164</v>
      </c>
      <c r="AA91" t="s">
        <v>164</v>
      </c>
      <c r="AB91" t="s">
        <v>164</v>
      </c>
      <c r="AC91" t="s">
        <v>164</v>
      </c>
      <c r="AD91" t="s">
        <v>164</v>
      </c>
      <c r="AE91" t="s">
        <v>164</v>
      </c>
      <c r="AF91" t="s">
        <v>164</v>
      </c>
      <c r="AG91" t="s">
        <v>164</v>
      </c>
      <c r="AH91" t="s">
        <v>164</v>
      </c>
      <c r="AI91" t="s">
        <v>164</v>
      </c>
      <c r="AJ91" t="s">
        <v>164</v>
      </c>
      <c r="AK91" t="s">
        <v>164</v>
      </c>
      <c r="AL91" t="s">
        <v>164</v>
      </c>
      <c r="AM91" t="s">
        <v>164</v>
      </c>
      <c r="AN91" t="s">
        <v>164</v>
      </c>
      <c r="AO91" t="s">
        <v>164</v>
      </c>
      <c r="AP91" t="s">
        <v>164</v>
      </c>
      <c r="AQ91">
        <v>0</v>
      </c>
      <c r="AR91" t="s">
        <v>164</v>
      </c>
      <c r="AS91">
        <v>0</v>
      </c>
      <c r="AT91" s="87">
        <v>5680000</v>
      </c>
      <c r="AU91" s="87">
        <v>5690000</v>
      </c>
      <c r="AV91" t="s">
        <v>164</v>
      </c>
      <c r="AW91" t="s">
        <v>164</v>
      </c>
      <c r="AX91" t="s">
        <v>164</v>
      </c>
      <c r="AY91" s="87">
        <v>4280000</v>
      </c>
      <c r="AZ91" s="87">
        <v>5820000</v>
      </c>
      <c r="BA91" s="87">
        <v>5820000</v>
      </c>
      <c r="BB91" t="s">
        <v>164</v>
      </c>
      <c r="BC91">
        <v>0</v>
      </c>
      <c r="BD91">
        <v>0</v>
      </c>
      <c r="BE91" t="s">
        <v>164</v>
      </c>
      <c r="BF91" t="s">
        <v>161</v>
      </c>
    </row>
    <row r="92" spans="1:58" x14ac:dyDescent="0.15">
      <c r="A92" t="s">
        <v>249</v>
      </c>
      <c r="B92" s="86">
        <v>606310000</v>
      </c>
      <c r="C92" s="86">
        <v>621530000</v>
      </c>
      <c r="D92" s="86">
        <v>718580000</v>
      </c>
      <c r="E92" s="86">
        <v>713870000</v>
      </c>
      <c r="F92" s="86">
        <v>815370000</v>
      </c>
      <c r="G92" s="86">
        <v>707260000</v>
      </c>
      <c r="H92" s="86">
        <v>684270000</v>
      </c>
      <c r="I92" s="86">
        <v>649820000</v>
      </c>
      <c r="J92" s="86">
        <v>615310000</v>
      </c>
      <c r="K92" s="86">
        <v>617300000</v>
      </c>
      <c r="L92" s="86">
        <v>592600000</v>
      </c>
      <c r="M92" s="86">
        <v>646280000</v>
      </c>
      <c r="N92" s="86">
        <v>424370000</v>
      </c>
      <c r="O92" s="86">
        <v>289680000</v>
      </c>
      <c r="P92" s="86">
        <v>204930000</v>
      </c>
      <c r="Q92" s="86">
        <v>218810000</v>
      </c>
      <c r="R92" s="86">
        <v>269400000</v>
      </c>
      <c r="S92" s="86">
        <v>240600000</v>
      </c>
      <c r="T92" s="86">
        <v>241440000</v>
      </c>
      <c r="U92" s="86">
        <v>247710000</v>
      </c>
      <c r="V92" s="86">
        <v>282430000</v>
      </c>
      <c r="W92" s="86">
        <v>283180000</v>
      </c>
      <c r="X92" s="86">
        <v>305050000</v>
      </c>
      <c r="Y92" s="86">
        <v>293420000</v>
      </c>
      <c r="Z92" s="86">
        <v>254080000</v>
      </c>
      <c r="AA92" s="86">
        <v>261190000</v>
      </c>
      <c r="AB92" s="86">
        <v>279020000</v>
      </c>
      <c r="AC92" s="86">
        <v>297600000</v>
      </c>
      <c r="AD92" s="86">
        <v>318550000</v>
      </c>
      <c r="AE92" s="86">
        <v>278870000</v>
      </c>
      <c r="AF92" s="86">
        <v>535370000</v>
      </c>
      <c r="AG92" s="86">
        <v>501460000</v>
      </c>
      <c r="AH92" s="86">
        <v>578670000</v>
      </c>
      <c r="AI92" s="86">
        <v>502220000</v>
      </c>
      <c r="AJ92" s="86">
        <v>202630000</v>
      </c>
      <c r="AK92" s="87">
        <v>40580000</v>
      </c>
      <c r="AL92" t="s">
        <v>164</v>
      </c>
      <c r="AM92" t="s">
        <v>164</v>
      </c>
      <c r="AN92" s="87">
        <v>6100000</v>
      </c>
      <c r="AO92" s="87">
        <v>33080000</v>
      </c>
      <c r="AP92" s="86">
        <v>118310000</v>
      </c>
      <c r="AQ92" s="86">
        <v>102940000</v>
      </c>
      <c r="AR92" s="86">
        <v>246680000</v>
      </c>
      <c r="AS92" s="86">
        <v>172440000</v>
      </c>
      <c r="AT92" s="86">
        <v>213650000</v>
      </c>
      <c r="AU92" s="86">
        <v>201280000</v>
      </c>
      <c r="AV92" s="86">
        <v>172600000</v>
      </c>
      <c r="AW92" s="86">
        <v>166340000</v>
      </c>
      <c r="AX92" s="86">
        <v>214700000</v>
      </c>
      <c r="AY92" s="86">
        <v>232350000</v>
      </c>
      <c r="AZ92" s="86">
        <v>211150000</v>
      </c>
      <c r="BA92" s="86">
        <v>185090000</v>
      </c>
      <c r="BB92" s="86">
        <v>367340000</v>
      </c>
      <c r="BC92" s="86">
        <v>260840000</v>
      </c>
      <c r="BD92" s="87">
        <v>65390000</v>
      </c>
      <c r="BE92" s="87">
        <v>4500000</v>
      </c>
      <c r="BF92" t="s">
        <v>161</v>
      </c>
    </row>
    <row r="93" spans="1:58" x14ac:dyDescent="0.15">
      <c r="A93" t="s">
        <v>250</v>
      </c>
      <c r="B93" s="87">
        <v>8830000</v>
      </c>
      <c r="C93" s="87">
        <v>6270000</v>
      </c>
      <c r="D93" s="87">
        <v>8110000</v>
      </c>
      <c r="E93" s="87">
        <v>7370000</v>
      </c>
      <c r="F93" s="87">
        <v>2910000</v>
      </c>
      <c r="G93" s="87">
        <v>1550000</v>
      </c>
      <c r="H93" s="87">
        <v>3970000</v>
      </c>
      <c r="I93" s="87">
        <v>2570000</v>
      </c>
      <c r="J93" s="87">
        <v>3960000</v>
      </c>
      <c r="K93" s="87">
        <v>3960000</v>
      </c>
      <c r="L93" s="87">
        <v>3960000</v>
      </c>
      <c r="M93" s="87">
        <v>3960000</v>
      </c>
      <c r="N93" s="87">
        <v>4520000</v>
      </c>
      <c r="O93" s="87">
        <v>3900000</v>
      </c>
      <c r="P93" s="87">
        <v>5660000</v>
      </c>
      <c r="Q93" s="87">
        <v>3060000</v>
      </c>
      <c r="R93" s="87">
        <v>3260000</v>
      </c>
      <c r="S93" s="87">
        <v>2650000</v>
      </c>
      <c r="T93" t="s">
        <v>164</v>
      </c>
      <c r="U93" t="s">
        <v>164</v>
      </c>
      <c r="V93" s="87">
        <v>19630000</v>
      </c>
      <c r="W93" t="s">
        <v>164</v>
      </c>
      <c r="X93" s="87">
        <v>17750000</v>
      </c>
      <c r="Y93" s="87">
        <v>19860000</v>
      </c>
      <c r="Z93" s="86">
        <v>136860000</v>
      </c>
      <c r="AA93" s="86">
        <v>133590000</v>
      </c>
      <c r="AB93" s="86">
        <v>146110000</v>
      </c>
      <c r="AC93" s="86">
        <v>130510000</v>
      </c>
      <c r="AD93" s="86">
        <v>218140000</v>
      </c>
      <c r="AE93" s="86">
        <v>209810000</v>
      </c>
      <c r="AF93" s="86">
        <v>260730000</v>
      </c>
      <c r="AG93" s="86">
        <v>225010000</v>
      </c>
      <c r="AH93" s="86">
        <v>275990000</v>
      </c>
      <c r="AI93" s="86">
        <v>213010000</v>
      </c>
      <c r="AJ93" s="86">
        <v>120130000</v>
      </c>
      <c r="AK93" s="86">
        <v>105160000</v>
      </c>
      <c r="AL93" s="86">
        <v>339060000</v>
      </c>
      <c r="AM93" s="87">
        <v>68780000</v>
      </c>
      <c r="AN93" s="87">
        <v>69490000</v>
      </c>
      <c r="AO93" s="87">
        <v>70210000</v>
      </c>
      <c r="AP93" s="87">
        <v>52580000</v>
      </c>
      <c r="AQ93" s="87">
        <v>53300000</v>
      </c>
      <c r="AR93" s="87">
        <v>42330000</v>
      </c>
      <c r="AS93" s="87">
        <v>12130000</v>
      </c>
      <c r="AT93">
        <v>0</v>
      </c>
      <c r="AU93">
        <v>0</v>
      </c>
      <c r="AV93" s="87">
        <v>5710000</v>
      </c>
      <c r="AW93" s="87">
        <v>7220000</v>
      </c>
      <c r="AX93" s="87">
        <v>4260000</v>
      </c>
      <c r="AY93">
        <v>0</v>
      </c>
      <c r="AZ93" t="s">
        <v>164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161</v>
      </c>
    </row>
    <row r="94" spans="1:58" x14ac:dyDescent="0.15">
      <c r="A94" t="s">
        <v>85</v>
      </c>
      <c r="B94" s="86">
        <v>4813450000</v>
      </c>
      <c r="C94" s="86">
        <v>4350820000</v>
      </c>
      <c r="D94" s="86">
        <v>2470510000</v>
      </c>
      <c r="E94" s="86">
        <v>2865960000</v>
      </c>
      <c r="F94" s="86">
        <v>2951620000</v>
      </c>
      <c r="G94" s="86">
        <v>2840700000</v>
      </c>
      <c r="H94" s="86">
        <v>2855260000</v>
      </c>
      <c r="I94" s="86">
        <v>7337250000</v>
      </c>
      <c r="J94" s="86">
        <v>8948410000</v>
      </c>
      <c r="K94" s="86">
        <v>8872970000</v>
      </c>
      <c r="L94" s="86">
        <v>9061760000</v>
      </c>
      <c r="M94" s="86">
        <v>8881970000</v>
      </c>
      <c r="N94" s="86">
        <v>8436570000</v>
      </c>
      <c r="O94" s="86">
        <v>10620830000</v>
      </c>
      <c r="P94" s="86">
        <v>13094850000</v>
      </c>
      <c r="Q94" s="86">
        <v>14301920000</v>
      </c>
      <c r="R94" s="86">
        <v>12460410000</v>
      </c>
      <c r="S94" s="86">
        <v>12595180000</v>
      </c>
      <c r="T94" s="86">
        <v>11471180000</v>
      </c>
      <c r="U94" s="86">
        <v>9793010000</v>
      </c>
      <c r="V94" s="86">
        <v>15966910000</v>
      </c>
      <c r="W94" s="86">
        <v>18818290000</v>
      </c>
      <c r="X94" s="86">
        <v>18369570000</v>
      </c>
      <c r="Y94" s="86">
        <v>17418990000</v>
      </c>
      <c r="Z94" s="86">
        <v>19180090000</v>
      </c>
      <c r="AA94" s="86">
        <v>16832980000</v>
      </c>
      <c r="AB94" s="86">
        <v>19631700000</v>
      </c>
      <c r="AC94" s="86">
        <v>20907100000</v>
      </c>
      <c r="AD94" s="86">
        <v>15577220000</v>
      </c>
      <c r="AE94" s="86">
        <v>15187230000</v>
      </c>
      <c r="AF94" s="86">
        <v>18304400000</v>
      </c>
      <c r="AG94" s="86">
        <v>17155280000</v>
      </c>
      <c r="AH94" s="86">
        <v>17293380000</v>
      </c>
      <c r="AI94" s="86">
        <v>16365780000</v>
      </c>
      <c r="AJ94" s="86">
        <v>8720720000</v>
      </c>
      <c r="AK94" s="86">
        <v>7421310000</v>
      </c>
      <c r="AL94" s="86">
        <v>7008330000</v>
      </c>
      <c r="AM94" s="86">
        <v>4075180000</v>
      </c>
      <c r="AN94" s="86">
        <v>4571420000</v>
      </c>
      <c r="AO94" s="86">
        <v>1891260000</v>
      </c>
      <c r="AP94" s="86">
        <v>2372030000</v>
      </c>
      <c r="AQ94" s="86">
        <v>2081660000</v>
      </c>
      <c r="AR94" s="86">
        <v>2598910000</v>
      </c>
      <c r="AS94" s="86">
        <v>2033600000</v>
      </c>
      <c r="AT94" s="86">
        <v>2216250000</v>
      </c>
      <c r="AU94" s="86">
        <v>2404240000</v>
      </c>
      <c r="AV94" s="86">
        <v>3043090000</v>
      </c>
      <c r="AW94" s="86">
        <v>3208300000</v>
      </c>
      <c r="AX94" s="86">
        <v>2697250000</v>
      </c>
      <c r="AY94" s="86">
        <v>2450410000</v>
      </c>
      <c r="AZ94" s="86">
        <v>2532260000</v>
      </c>
      <c r="BA94" s="86">
        <v>2065910000</v>
      </c>
      <c r="BB94" s="86">
        <v>1942140000</v>
      </c>
      <c r="BC94" s="86">
        <v>1566770000</v>
      </c>
      <c r="BD94" s="86">
        <v>937260000</v>
      </c>
      <c r="BE94" s="86">
        <v>776960000</v>
      </c>
      <c r="BF94" t="s">
        <v>161</v>
      </c>
    </row>
    <row r="95" spans="1:58" x14ac:dyDescent="0.15">
      <c r="A95" t="s">
        <v>86</v>
      </c>
      <c r="B95" s="86">
        <v>65029350000</v>
      </c>
      <c r="C95" s="86">
        <v>65326190000</v>
      </c>
      <c r="D95" s="86">
        <v>50146600000</v>
      </c>
      <c r="E95" s="86">
        <v>45014550000</v>
      </c>
      <c r="F95" s="86">
        <v>44761870000</v>
      </c>
      <c r="G95" s="86">
        <v>46360200000</v>
      </c>
      <c r="H95" s="86">
        <v>43965250000</v>
      </c>
      <c r="I95" s="86">
        <v>41272610000</v>
      </c>
      <c r="J95" s="86">
        <v>38423930000</v>
      </c>
      <c r="K95" s="86">
        <v>38330400000</v>
      </c>
      <c r="L95" s="86">
        <v>35549700000</v>
      </c>
      <c r="M95" s="86">
        <v>31864510000</v>
      </c>
      <c r="N95" s="86">
        <v>33489630000</v>
      </c>
      <c r="O95" s="86">
        <v>34477590000</v>
      </c>
      <c r="P95" s="86">
        <v>36459780000</v>
      </c>
      <c r="Q95" s="86">
        <v>38102260000</v>
      </c>
      <c r="R95" s="86">
        <v>35853150000</v>
      </c>
      <c r="S95" s="86">
        <v>37708250000</v>
      </c>
      <c r="T95" s="86">
        <v>38252300000</v>
      </c>
      <c r="U95" s="86">
        <v>37597020000</v>
      </c>
      <c r="V95" s="86">
        <v>36540660000</v>
      </c>
      <c r="W95" s="86">
        <v>36032200000</v>
      </c>
      <c r="X95" s="86">
        <v>37852230000</v>
      </c>
      <c r="Y95" s="86">
        <v>38268620000</v>
      </c>
      <c r="Z95" s="86">
        <v>40760030000</v>
      </c>
      <c r="AA95" s="86">
        <v>42197130000</v>
      </c>
      <c r="AB95" s="86">
        <v>41293470000</v>
      </c>
      <c r="AC95" s="86">
        <v>38858950000</v>
      </c>
      <c r="AD95" s="86">
        <v>42490630000</v>
      </c>
      <c r="AE95" s="86">
        <v>45207260000</v>
      </c>
      <c r="AF95" s="86">
        <v>42479640000</v>
      </c>
      <c r="AG95" s="86">
        <v>39847940000</v>
      </c>
      <c r="AH95" s="86">
        <v>42149680000</v>
      </c>
      <c r="AI95" s="86">
        <v>47142370000</v>
      </c>
      <c r="AJ95" s="86">
        <v>38662170000</v>
      </c>
      <c r="AK95" s="86">
        <v>30553110000</v>
      </c>
      <c r="AL95" s="86">
        <v>34740980000</v>
      </c>
      <c r="AM95" s="86">
        <v>31997550000</v>
      </c>
      <c r="AN95" s="86">
        <v>30971110000</v>
      </c>
      <c r="AO95" s="86">
        <v>19422240000</v>
      </c>
      <c r="AP95" s="86">
        <v>18732730000</v>
      </c>
      <c r="AQ95" s="86">
        <v>19002680000</v>
      </c>
      <c r="AR95" s="86">
        <v>12911690000</v>
      </c>
      <c r="AS95" s="86">
        <v>7552320000</v>
      </c>
      <c r="AT95" s="86">
        <v>8136820000</v>
      </c>
      <c r="AU95" s="86">
        <v>8399320000</v>
      </c>
      <c r="AV95" s="86">
        <v>8478380000</v>
      </c>
      <c r="AW95" s="86">
        <v>7782470000</v>
      </c>
      <c r="AX95" s="86">
        <v>8479750000</v>
      </c>
      <c r="AY95" s="86">
        <v>8299280000</v>
      </c>
      <c r="AZ95" s="86">
        <v>7384190000</v>
      </c>
      <c r="BA95" s="86">
        <v>6131900000</v>
      </c>
      <c r="BB95" s="86">
        <v>5957750000</v>
      </c>
      <c r="BC95" s="86">
        <v>4428660000</v>
      </c>
      <c r="BD95" s="86">
        <v>3677600000</v>
      </c>
      <c r="BE95" s="86">
        <v>3260930000</v>
      </c>
      <c r="BF95" t="s">
        <v>161</v>
      </c>
    </row>
    <row r="96" spans="1:58" x14ac:dyDescent="0.15">
      <c r="A96" t="s">
        <v>251</v>
      </c>
      <c r="B96" s="86">
        <v>8475720000</v>
      </c>
      <c r="C96" s="86">
        <v>8462050000</v>
      </c>
      <c r="D96" s="86">
        <v>8435530000</v>
      </c>
      <c r="E96" s="86">
        <v>8426250000</v>
      </c>
      <c r="F96" s="86">
        <v>8416470000</v>
      </c>
      <c r="G96" s="86">
        <v>8375090000</v>
      </c>
      <c r="H96" s="86">
        <v>8375570000</v>
      </c>
      <c r="I96" s="86">
        <v>7800710000</v>
      </c>
      <c r="J96" s="86">
        <v>7794600000</v>
      </c>
      <c r="K96" s="86">
        <v>7738620000</v>
      </c>
      <c r="L96" s="86">
        <v>7707310000</v>
      </c>
      <c r="M96" s="86">
        <v>7668210000</v>
      </c>
      <c r="N96" s="86">
        <v>7643230000</v>
      </c>
      <c r="O96" s="86">
        <v>7657600000</v>
      </c>
      <c r="P96" s="86">
        <v>7652290000</v>
      </c>
      <c r="Q96" s="86">
        <v>7657950000</v>
      </c>
      <c r="R96" s="86">
        <v>7610860000</v>
      </c>
      <c r="S96" s="86">
        <v>7616500000</v>
      </c>
      <c r="T96" s="86">
        <v>7616500000</v>
      </c>
      <c r="U96" s="86">
        <v>7616500000</v>
      </c>
      <c r="V96" s="86">
        <v>7616500000</v>
      </c>
      <c r="W96" s="86">
        <v>7616500000</v>
      </c>
      <c r="X96" s="86">
        <v>7616500000</v>
      </c>
      <c r="Y96" s="86">
        <v>7616500000</v>
      </c>
      <c r="Z96" s="86">
        <v>7616500000</v>
      </c>
      <c r="AA96" s="86">
        <v>7616500000</v>
      </c>
      <c r="AB96" s="86">
        <v>7616500000</v>
      </c>
      <c r="AC96" s="86">
        <v>7616500000</v>
      </c>
      <c r="AD96" s="86">
        <v>7616500000</v>
      </c>
      <c r="AE96" s="86">
        <v>7616500000</v>
      </c>
      <c r="AF96" s="86">
        <v>7616500000</v>
      </c>
      <c r="AG96" s="86">
        <v>7593710000</v>
      </c>
      <c r="AH96" s="86">
        <v>7593710000</v>
      </c>
      <c r="AI96" s="86">
        <v>7593710000</v>
      </c>
      <c r="AJ96" s="86">
        <v>7593710000</v>
      </c>
      <c r="AK96" s="86">
        <v>7593710000</v>
      </c>
      <c r="AL96" s="86">
        <v>7593710000</v>
      </c>
      <c r="AM96" s="86">
        <v>7593710000</v>
      </c>
      <c r="AN96" s="86">
        <v>5062470000</v>
      </c>
      <c r="AO96" s="86">
        <v>5062470000</v>
      </c>
      <c r="AP96" s="86">
        <v>2410700000</v>
      </c>
      <c r="AQ96" s="86">
        <v>2410700000</v>
      </c>
      <c r="AR96" s="86">
        <v>1607130000</v>
      </c>
      <c r="AS96" s="86">
        <v>1488000000</v>
      </c>
      <c r="AT96" s="86">
        <v>1488000000</v>
      </c>
      <c r="AU96" s="86">
        <v>1488000000</v>
      </c>
      <c r="AV96" s="86">
        <v>1488000000</v>
      </c>
      <c r="AW96" s="86">
        <v>1488000000</v>
      </c>
      <c r="AX96" s="86">
        <v>1488000000</v>
      </c>
      <c r="AY96" s="86">
        <v>992000000</v>
      </c>
      <c r="AZ96" s="86">
        <v>992000000</v>
      </c>
      <c r="BA96" s="86">
        <v>992000000</v>
      </c>
      <c r="BB96" s="86">
        <v>992000000</v>
      </c>
      <c r="BC96" s="86">
        <v>960000000</v>
      </c>
      <c r="BD96" s="86">
        <v>480000000</v>
      </c>
      <c r="BE96" s="86">
        <v>480000000</v>
      </c>
      <c r="BF96" t="s">
        <v>161</v>
      </c>
    </row>
    <row r="97" spans="1:58" x14ac:dyDescent="0.15">
      <c r="A97" t="s">
        <v>252</v>
      </c>
      <c r="B97" s="86">
        <v>5120260000</v>
      </c>
      <c r="C97" s="86">
        <v>6529680000</v>
      </c>
      <c r="D97" s="86">
        <v>5995220000</v>
      </c>
      <c r="E97" s="86">
        <v>5948320000</v>
      </c>
      <c r="F97" s="86">
        <v>5872080000</v>
      </c>
      <c r="G97" s="86">
        <v>5638950000</v>
      </c>
      <c r="H97" s="86">
        <v>5624950000</v>
      </c>
      <c r="I97" s="86">
        <v>1883390000</v>
      </c>
      <c r="J97" s="86">
        <v>1833420000</v>
      </c>
      <c r="K97" s="86">
        <v>1542680000</v>
      </c>
      <c r="L97" s="86">
        <v>1370990000</v>
      </c>
      <c r="M97" s="86">
        <v>1049800000</v>
      </c>
      <c r="N97" s="86">
        <v>848940000</v>
      </c>
      <c r="O97" s="86">
        <v>752120000</v>
      </c>
      <c r="P97" s="86">
        <v>585860000</v>
      </c>
      <c r="Q97" s="86">
        <v>594600000</v>
      </c>
      <c r="R97" s="86">
        <v>559990000</v>
      </c>
      <c r="S97" s="86">
        <v>587110000</v>
      </c>
      <c r="T97" s="86">
        <v>1586980000</v>
      </c>
      <c r="U97" s="86">
        <v>762950000</v>
      </c>
      <c r="V97" s="86">
        <v>762950000</v>
      </c>
      <c r="W97" s="86">
        <v>762950000</v>
      </c>
      <c r="X97" s="86">
        <v>762950000</v>
      </c>
      <c r="Y97" s="86">
        <v>762950000</v>
      </c>
      <c r="Z97" s="86">
        <v>953130000</v>
      </c>
      <c r="AA97" s="86">
        <v>875500000</v>
      </c>
      <c r="AB97" s="86">
        <v>111430000</v>
      </c>
      <c r="AC97" s="86">
        <v>128110000</v>
      </c>
      <c r="AD97" s="86">
        <v>123290000</v>
      </c>
      <c r="AE97" s="87">
        <v>89500000</v>
      </c>
      <c r="AF97" s="86">
        <v>104230000</v>
      </c>
      <c r="AG97" s="87">
        <v>2840000</v>
      </c>
      <c r="AH97" s="87">
        <v>-49330000</v>
      </c>
      <c r="AI97" s="87">
        <v>-18170000</v>
      </c>
      <c r="AJ97" s="87">
        <v>17720000</v>
      </c>
      <c r="AK97" s="87">
        <v>9690000</v>
      </c>
      <c r="AL97" s="87">
        <v>9690000</v>
      </c>
      <c r="AM97" s="87">
        <v>9690000</v>
      </c>
      <c r="AN97" s="87">
        <v>9690000</v>
      </c>
      <c r="AO97" s="87">
        <v>9690000</v>
      </c>
      <c r="AP97" s="87">
        <v>9690000</v>
      </c>
      <c r="AQ97" s="87">
        <v>9690000</v>
      </c>
      <c r="AR97" s="86">
        <v>583980000</v>
      </c>
      <c r="AS97" s="86">
        <v>721110000</v>
      </c>
      <c r="AT97" s="86">
        <v>721110000</v>
      </c>
      <c r="AU97" s="86">
        <v>721110000</v>
      </c>
      <c r="AV97" s="86">
        <v>721110000</v>
      </c>
      <c r="AW97" s="86">
        <v>721110000</v>
      </c>
      <c r="AX97" s="86">
        <v>721110000</v>
      </c>
      <c r="AY97" s="86">
        <v>1018710000</v>
      </c>
      <c r="AZ97" s="86">
        <v>1018710000</v>
      </c>
      <c r="BA97" s="86">
        <v>1018710000</v>
      </c>
      <c r="BB97" s="86">
        <v>866130000</v>
      </c>
      <c r="BC97" s="86">
        <v>139360000</v>
      </c>
      <c r="BD97" s="86">
        <v>619360000</v>
      </c>
      <c r="BE97" s="86">
        <v>860660000</v>
      </c>
      <c r="BF97" t="s">
        <v>161</v>
      </c>
    </row>
    <row r="98" spans="1:58" x14ac:dyDescent="0.15">
      <c r="A98" t="s">
        <v>253</v>
      </c>
      <c r="B98" s="86">
        <v>819130000</v>
      </c>
      <c r="C98" s="86">
        <v>821870000</v>
      </c>
      <c r="D98" s="86">
        <v>839550000</v>
      </c>
      <c r="E98" s="86">
        <v>839550000</v>
      </c>
      <c r="F98" s="86">
        <v>839550000</v>
      </c>
      <c r="G98" s="86">
        <v>635970000</v>
      </c>
      <c r="H98" s="86">
        <v>111110000</v>
      </c>
      <c r="I98" s="86">
        <v>111110000</v>
      </c>
      <c r="J98" s="86">
        <v>113440000</v>
      </c>
      <c r="K98" s="86">
        <v>113440000</v>
      </c>
      <c r="L98" s="86">
        <v>175820000</v>
      </c>
      <c r="M98" s="86">
        <v>175820000</v>
      </c>
      <c r="N98" s="86">
        <v>131770000</v>
      </c>
      <c r="O98" s="86">
        <v>131770000</v>
      </c>
      <c r="P98" s="86">
        <v>132760000</v>
      </c>
      <c r="Q98" s="86">
        <v>132760000</v>
      </c>
      <c r="R98" t="s">
        <v>164</v>
      </c>
      <c r="S98" t="s">
        <v>164</v>
      </c>
      <c r="T98" t="s">
        <v>164</v>
      </c>
      <c r="U98" t="s">
        <v>164</v>
      </c>
      <c r="V98" t="s">
        <v>164</v>
      </c>
      <c r="W98" t="s">
        <v>164</v>
      </c>
      <c r="X98" t="s">
        <v>164</v>
      </c>
      <c r="Y98" t="s">
        <v>164</v>
      </c>
      <c r="Z98" t="s">
        <v>164</v>
      </c>
      <c r="AA98" t="s">
        <v>164</v>
      </c>
      <c r="AB98" t="s">
        <v>164</v>
      </c>
      <c r="AC98" t="s">
        <v>164</v>
      </c>
      <c r="AD98" t="s">
        <v>164</v>
      </c>
      <c r="AE98" t="s">
        <v>164</v>
      </c>
      <c r="AF98" t="s">
        <v>164</v>
      </c>
      <c r="AG98" t="s">
        <v>164</v>
      </c>
      <c r="AH98" t="s">
        <v>164</v>
      </c>
      <c r="AI98" t="s">
        <v>164</v>
      </c>
      <c r="AJ98" t="s">
        <v>164</v>
      </c>
      <c r="AK98" t="s">
        <v>164</v>
      </c>
      <c r="AL98" t="s">
        <v>164</v>
      </c>
      <c r="AM98" t="s">
        <v>164</v>
      </c>
      <c r="AN98" t="s">
        <v>164</v>
      </c>
      <c r="AO98" t="s">
        <v>164</v>
      </c>
      <c r="AP98" t="s">
        <v>164</v>
      </c>
      <c r="AQ98">
        <v>0</v>
      </c>
      <c r="AR98" t="s">
        <v>164</v>
      </c>
      <c r="AS98">
        <v>0</v>
      </c>
      <c r="AT98">
        <v>0</v>
      </c>
      <c r="AU98">
        <v>0</v>
      </c>
      <c r="AV98" t="s">
        <v>164</v>
      </c>
      <c r="AW98" t="s">
        <v>164</v>
      </c>
      <c r="AX98" t="s">
        <v>164</v>
      </c>
      <c r="AY98">
        <v>0</v>
      </c>
      <c r="AZ98" t="s">
        <v>164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161</v>
      </c>
    </row>
    <row r="99" spans="1:58" x14ac:dyDescent="0.15">
      <c r="A99" t="s">
        <v>254</v>
      </c>
      <c r="B99" t="s">
        <v>164</v>
      </c>
      <c r="C99" t="s">
        <v>164</v>
      </c>
      <c r="D99" t="s">
        <v>164</v>
      </c>
      <c r="E99" t="s">
        <v>164</v>
      </c>
      <c r="F99" t="s">
        <v>164</v>
      </c>
      <c r="G99" t="s">
        <v>164</v>
      </c>
      <c r="H99" t="s">
        <v>164</v>
      </c>
      <c r="I99" t="s">
        <v>164</v>
      </c>
      <c r="J99" t="s">
        <v>164</v>
      </c>
      <c r="K99" s="87">
        <v>9850000</v>
      </c>
      <c r="L99" s="87">
        <v>9260000</v>
      </c>
      <c r="M99" t="s">
        <v>164</v>
      </c>
      <c r="N99" s="87">
        <v>13920000</v>
      </c>
      <c r="O99" s="87">
        <v>13720000</v>
      </c>
      <c r="P99" s="87">
        <v>3410000</v>
      </c>
      <c r="Q99" s="87">
        <v>3410000</v>
      </c>
      <c r="R99" s="87">
        <v>4770000</v>
      </c>
      <c r="S99" s="87">
        <v>5230000</v>
      </c>
      <c r="T99" s="87">
        <v>5000000</v>
      </c>
      <c r="U99" s="87">
        <v>4560000</v>
      </c>
      <c r="V99" s="87">
        <v>3730000</v>
      </c>
      <c r="W99" s="87">
        <v>3900000</v>
      </c>
      <c r="X99" s="87">
        <v>4190000</v>
      </c>
      <c r="Y99" s="87">
        <v>4120000</v>
      </c>
      <c r="Z99" s="87">
        <v>3280000</v>
      </c>
      <c r="AA99" s="87">
        <v>1460000</v>
      </c>
      <c r="AB99" s="87">
        <v>4270000</v>
      </c>
      <c r="AC99" s="87">
        <v>3480000</v>
      </c>
      <c r="AD99" t="s">
        <v>164</v>
      </c>
      <c r="AE99" t="s">
        <v>164</v>
      </c>
      <c r="AF99" t="s">
        <v>164</v>
      </c>
      <c r="AG99" t="s">
        <v>164</v>
      </c>
      <c r="AH99" t="s">
        <v>164</v>
      </c>
      <c r="AI99" t="s">
        <v>164</v>
      </c>
      <c r="AJ99" t="s">
        <v>164</v>
      </c>
      <c r="AK99" t="s">
        <v>164</v>
      </c>
      <c r="AL99" t="s">
        <v>164</v>
      </c>
      <c r="AM99" t="s">
        <v>164</v>
      </c>
      <c r="AN99" t="s">
        <v>164</v>
      </c>
      <c r="AO99" t="s">
        <v>164</v>
      </c>
      <c r="AP99" t="s">
        <v>164</v>
      </c>
      <c r="AQ99">
        <v>0</v>
      </c>
      <c r="AR99" t="s">
        <v>164</v>
      </c>
      <c r="AS99">
        <v>0</v>
      </c>
      <c r="AT99">
        <v>0</v>
      </c>
      <c r="AU99">
        <v>0</v>
      </c>
      <c r="AV99" t="s">
        <v>164</v>
      </c>
      <c r="AW99" t="s">
        <v>164</v>
      </c>
      <c r="AX99" t="s">
        <v>164</v>
      </c>
      <c r="AY99">
        <v>0</v>
      </c>
      <c r="AZ99" t="s">
        <v>164</v>
      </c>
      <c r="BA99">
        <v>0</v>
      </c>
      <c r="BB99" t="s">
        <v>164</v>
      </c>
      <c r="BC99">
        <v>0</v>
      </c>
      <c r="BD99">
        <v>0</v>
      </c>
      <c r="BE99" t="s">
        <v>164</v>
      </c>
      <c r="BF99" t="s">
        <v>161</v>
      </c>
    </row>
    <row r="100" spans="1:58" x14ac:dyDescent="0.15">
      <c r="A100" t="s">
        <v>255</v>
      </c>
      <c r="B100" s="86">
        <v>3225140000</v>
      </c>
      <c r="C100" s="86">
        <v>3225140000</v>
      </c>
      <c r="D100" s="86">
        <v>3225140000</v>
      </c>
      <c r="E100" s="86">
        <v>3225140000</v>
      </c>
      <c r="F100" s="86">
        <v>3181810000</v>
      </c>
      <c r="G100" s="86">
        <v>3181810000</v>
      </c>
      <c r="H100" s="86">
        <v>3181810000</v>
      </c>
      <c r="I100" s="86">
        <v>3181810000</v>
      </c>
      <c r="J100" s="86">
        <v>2965760000</v>
      </c>
      <c r="K100" s="86">
        <v>2965760000</v>
      </c>
      <c r="L100" s="86">
        <v>2965760000</v>
      </c>
      <c r="M100" s="86">
        <v>2965760000</v>
      </c>
      <c r="N100" s="86">
        <v>2612650000</v>
      </c>
      <c r="O100" s="86">
        <v>2612650000</v>
      </c>
      <c r="P100" s="86">
        <v>2612650000</v>
      </c>
      <c r="Q100" s="86">
        <v>2612650000</v>
      </c>
      <c r="R100" s="86">
        <v>2612650000</v>
      </c>
      <c r="S100" s="86">
        <v>2612650000</v>
      </c>
      <c r="T100" s="86">
        <v>2612650000</v>
      </c>
      <c r="U100" s="86">
        <v>2612650000</v>
      </c>
      <c r="V100" s="86">
        <v>2612650000</v>
      </c>
      <c r="W100" s="86">
        <v>2612650000</v>
      </c>
      <c r="X100" s="86">
        <v>2612650000</v>
      </c>
      <c r="Y100" s="86">
        <v>2612650000</v>
      </c>
      <c r="Z100" s="86">
        <v>2437080000</v>
      </c>
      <c r="AA100" s="86">
        <v>2437080000</v>
      </c>
      <c r="AB100" s="86">
        <v>2437080000</v>
      </c>
      <c r="AC100" s="86">
        <v>2437080000</v>
      </c>
      <c r="AD100" s="86">
        <v>2242950000</v>
      </c>
      <c r="AE100" s="86">
        <v>2242950000</v>
      </c>
      <c r="AF100" s="86">
        <v>2242950000</v>
      </c>
      <c r="AG100" s="86">
        <v>2242950000</v>
      </c>
      <c r="AH100" s="86">
        <v>1835000000</v>
      </c>
      <c r="AI100" s="86">
        <v>1835000000</v>
      </c>
      <c r="AJ100" s="86">
        <v>1835000000</v>
      </c>
      <c r="AK100" s="86">
        <v>1835000000</v>
      </c>
      <c r="AL100" s="86">
        <v>1371880000</v>
      </c>
      <c r="AM100" s="86">
        <v>1371880000</v>
      </c>
      <c r="AN100" s="86">
        <v>1371880000</v>
      </c>
      <c r="AO100" s="86">
        <v>1371880000</v>
      </c>
      <c r="AP100" s="86">
        <v>770470000</v>
      </c>
      <c r="AQ100" s="86">
        <v>770470000</v>
      </c>
      <c r="AR100" s="86">
        <v>804940000</v>
      </c>
      <c r="AS100" s="86">
        <v>804940000</v>
      </c>
      <c r="AT100" s="86">
        <v>608680000</v>
      </c>
      <c r="AU100" s="86">
        <v>608680000</v>
      </c>
      <c r="AV100" s="86">
        <v>608680000</v>
      </c>
      <c r="AW100" s="86">
        <v>608680000</v>
      </c>
      <c r="AX100" s="86">
        <v>485460000</v>
      </c>
      <c r="AY100" s="86">
        <v>485460000</v>
      </c>
      <c r="AZ100" s="86">
        <v>485460000</v>
      </c>
      <c r="BA100" s="86">
        <v>485460000</v>
      </c>
      <c r="BB100" s="86">
        <v>347530000</v>
      </c>
      <c r="BC100" s="86">
        <v>358100000</v>
      </c>
      <c r="BD100" s="86">
        <v>350090000</v>
      </c>
      <c r="BE100" s="86">
        <v>358100000</v>
      </c>
      <c r="BF100" t="s">
        <v>161</v>
      </c>
    </row>
    <row r="101" spans="1:58" x14ac:dyDescent="0.15">
      <c r="A101" t="s">
        <v>256</v>
      </c>
      <c r="B101" s="87">
        <v>59240000</v>
      </c>
      <c r="C101" t="s">
        <v>164</v>
      </c>
      <c r="D101" t="s">
        <v>164</v>
      </c>
      <c r="E101" t="s">
        <v>164</v>
      </c>
      <c r="F101" t="s">
        <v>164</v>
      </c>
      <c r="G101" t="s">
        <v>164</v>
      </c>
      <c r="H101" t="s">
        <v>164</v>
      </c>
      <c r="I101" t="s">
        <v>164</v>
      </c>
      <c r="J101" t="s">
        <v>164</v>
      </c>
      <c r="K101" t="s">
        <v>164</v>
      </c>
      <c r="L101" t="s">
        <v>164</v>
      </c>
      <c r="M101" t="s">
        <v>164</v>
      </c>
      <c r="N101" t="s">
        <v>164</v>
      </c>
      <c r="O101" t="s">
        <v>164</v>
      </c>
      <c r="P101" t="s">
        <v>164</v>
      </c>
      <c r="Q101" t="s">
        <v>164</v>
      </c>
      <c r="R101" t="s">
        <v>164</v>
      </c>
      <c r="S101" t="s">
        <v>164</v>
      </c>
      <c r="T101" t="s">
        <v>164</v>
      </c>
      <c r="U101" t="s">
        <v>164</v>
      </c>
      <c r="V101" t="s">
        <v>164</v>
      </c>
      <c r="W101" t="s">
        <v>164</v>
      </c>
      <c r="X101" t="s">
        <v>164</v>
      </c>
      <c r="Y101" t="s">
        <v>164</v>
      </c>
      <c r="Z101" t="s">
        <v>164</v>
      </c>
      <c r="AA101" t="s">
        <v>164</v>
      </c>
      <c r="AB101" t="s">
        <v>164</v>
      </c>
      <c r="AC101" t="s">
        <v>164</v>
      </c>
      <c r="AD101" t="s">
        <v>164</v>
      </c>
      <c r="AE101" t="s">
        <v>164</v>
      </c>
      <c r="AF101" t="s">
        <v>164</v>
      </c>
      <c r="AG101" t="s">
        <v>164</v>
      </c>
      <c r="AH101" t="s">
        <v>164</v>
      </c>
      <c r="AI101" t="s">
        <v>164</v>
      </c>
      <c r="AJ101" t="s">
        <v>164</v>
      </c>
      <c r="AK101" t="s">
        <v>164</v>
      </c>
      <c r="AL101" t="s">
        <v>164</v>
      </c>
      <c r="AM101" t="s">
        <v>164</v>
      </c>
      <c r="AN101" t="s">
        <v>164</v>
      </c>
      <c r="AO101" t="s">
        <v>164</v>
      </c>
      <c r="AP101" t="s">
        <v>164</v>
      </c>
      <c r="AQ101">
        <v>0</v>
      </c>
      <c r="AR101" t="s">
        <v>164</v>
      </c>
      <c r="AS101">
        <v>0</v>
      </c>
      <c r="AT101">
        <v>0</v>
      </c>
      <c r="AU101">
        <v>0</v>
      </c>
      <c r="AV101" t="s">
        <v>164</v>
      </c>
      <c r="AW101" t="s">
        <v>164</v>
      </c>
      <c r="AX101" t="s">
        <v>164</v>
      </c>
      <c r="AY101">
        <v>0</v>
      </c>
      <c r="AZ101" t="s">
        <v>164</v>
      </c>
      <c r="BA101">
        <v>0</v>
      </c>
      <c r="BB101" t="s">
        <v>164</v>
      </c>
      <c r="BC101">
        <v>0</v>
      </c>
      <c r="BD101">
        <v>0</v>
      </c>
      <c r="BE101">
        <v>0</v>
      </c>
      <c r="BF101" t="s">
        <v>161</v>
      </c>
    </row>
    <row r="102" spans="1:58" x14ac:dyDescent="0.15">
      <c r="A102" t="s">
        <v>257</v>
      </c>
      <c r="B102" t="s">
        <v>164</v>
      </c>
      <c r="C102" t="s">
        <v>164</v>
      </c>
      <c r="D102" t="s">
        <v>164</v>
      </c>
      <c r="E102" t="s">
        <v>164</v>
      </c>
      <c r="F102" t="s">
        <v>164</v>
      </c>
      <c r="G102" t="s">
        <v>164</v>
      </c>
      <c r="H102" t="s">
        <v>164</v>
      </c>
      <c r="I102" t="s">
        <v>164</v>
      </c>
      <c r="J102" t="s">
        <v>164</v>
      </c>
      <c r="K102" t="s">
        <v>164</v>
      </c>
      <c r="L102" t="s">
        <v>164</v>
      </c>
      <c r="M102" t="s">
        <v>164</v>
      </c>
      <c r="N102" t="s">
        <v>164</v>
      </c>
      <c r="O102" t="s">
        <v>164</v>
      </c>
      <c r="P102" t="s">
        <v>164</v>
      </c>
      <c r="Q102" t="s">
        <v>164</v>
      </c>
      <c r="R102" t="s">
        <v>164</v>
      </c>
      <c r="S102" t="s">
        <v>164</v>
      </c>
      <c r="T102" t="s">
        <v>164</v>
      </c>
      <c r="U102" t="s">
        <v>164</v>
      </c>
      <c r="V102" t="s">
        <v>164</v>
      </c>
      <c r="W102" t="s">
        <v>164</v>
      </c>
      <c r="X102" t="s">
        <v>164</v>
      </c>
      <c r="Y102" t="s">
        <v>164</v>
      </c>
      <c r="Z102" t="s">
        <v>164</v>
      </c>
      <c r="AA102" t="s">
        <v>164</v>
      </c>
      <c r="AB102" t="s">
        <v>164</v>
      </c>
      <c r="AC102" t="s">
        <v>164</v>
      </c>
      <c r="AD102" t="s">
        <v>164</v>
      </c>
      <c r="AE102" t="s">
        <v>164</v>
      </c>
      <c r="AF102" t="s">
        <v>164</v>
      </c>
      <c r="AG102" t="s">
        <v>164</v>
      </c>
      <c r="AH102" t="s">
        <v>164</v>
      </c>
      <c r="AI102" t="s">
        <v>164</v>
      </c>
      <c r="AJ102" t="s">
        <v>164</v>
      </c>
      <c r="AK102" t="s">
        <v>164</v>
      </c>
      <c r="AL102" t="s">
        <v>164</v>
      </c>
      <c r="AM102" t="s">
        <v>164</v>
      </c>
      <c r="AN102" t="s">
        <v>164</v>
      </c>
      <c r="AO102" t="s">
        <v>164</v>
      </c>
      <c r="AP102" t="s">
        <v>164</v>
      </c>
      <c r="AQ102">
        <v>0</v>
      </c>
      <c r="AR102" t="s">
        <v>164</v>
      </c>
      <c r="AS102">
        <v>0</v>
      </c>
      <c r="AT102">
        <v>0</v>
      </c>
      <c r="AU102">
        <v>0</v>
      </c>
      <c r="AV102" t="s">
        <v>164</v>
      </c>
      <c r="AW102" t="s">
        <v>164</v>
      </c>
      <c r="AX102" t="s">
        <v>164</v>
      </c>
      <c r="AY102">
        <v>0</v>
      </c>
      <c r="AZ102" t="s">
        <v>164</v>
      </c>
      <c r="BA102">
        <v>0</v>
      </c>
      <c r="BB102" t="s">
        <v>164</v>
      </c>
      <c r="BC102">
        <v>0</v>
      </c>
      <c r="BD102">
        <v>0</v>
      </c>
      <c r="BE102">
        <v>0</v>
      </c>
      <c r="BF102" t="s">
        <v>161</v>
      </c>
    </row>
    <row r="103" spans="1:58" x14ac:dyDescent="0.15">
      <c r="A103" t="s">
        <v>258</v>
      </c>
      <c r="B103" s="86">
        <v>38742010000</v>
      </c>
      <c r="C103" s="86">
        <v>33891900000</v>
      </c>
      <c r="D103" s="86">
        <v>31145910000</v>
      </c>
      <c r="E103" s="86">
        <v>28952230000</v>
      </c>
      <c r="F103" s="86">
        <v>26868320000</v>
      </c>
      <c r="G103" s="86">
        <v>24456890000</v>
      </c>
      <c r="H103" s="86">
        <v>23094910000</v>
      </c>
      <c r="I103" s="86">
        <v>19781350000</v>
      </c>
      <c r="J103" s="86">
        <v>18764510000</v>
      </c>
      <c r="K103" s="86">
        <v>17269670000</v>
      </c>
      <c r="L103" s="86">
        <v>16626130000</v>
      </c>
      <c r="M103" s="86">
        <v>15125950000</v>
      </c>
      <c r="N103" s="86">
        <v>15189490000</v>
      </c>
      <c r="O103" s="86">
        <v>14699780000</v>
      </c>
      <c r="P103" s="86">
        <v>14361960000</v>
      </c>
      <c r="Q103" s="86">
        <v>13616250000</v>
      </c>
      <c r="R103" s="86">
        <v>13575850000</v>
      </c>
      <c r="S103" s="86">
        <v>13539220000</v>
      </c>
      <c r="T103" s="86">
        <v>13646780000</v>
      </c>
      <c r="U103" s="86">
        <v>13556620000</v>
      </c>
      <c r="V103" s="86">
        <v>13456500000</v>
      </c>
      <c r="W103" s="86">
        <v>13752850000</v>
      </c>
      <c r="X103" s="86">
        <v>13815200000</v>
      </c>
      <c r="Y103" s="86">
        <v>13783620000</v>
      </c>
      <c r="Z103" s="86">
        <v>14842330000</v>
      </c>
      <c r="AA103" s="86">
        <v>14619490000</v>
      </c>
      <c r="AB103" s="86">
        <v>14991120000</v>
      </c>
      <c r="AC103" s="86">
        <v>14163970000</v>
      </c>
      <c r="AD103" s="86">
        <v>14431780000</v>
      </c>
      <c r="AE103" s="86">
        <v>14097570000</v>
      </c>
      <c r="AF103" s="86">
        <v>14931000000</v>
      </c>
      <c r="AG103" s="86">
        <v>13358630000</v>
      </c>
      <c r="AH103" s="86">
        <v>13954910000</v>
      </c>
      <c r="AI103" s="86">
        <v>13240670000</v>
      </c>
      <c r="AJ103" s="86">
        <v>13162910000</v>
      </c>
      <c r="AK103" s="86">
        <v>10358590000</v>
      </c>
      <c r="AL103" s="86">
        <v>9844150000</v>
      </c>
      <c r="AM103" s="86">
        <v>8112110000</v>
      </c>
      <c r="AN103" s="86">
        <v>7670870000</v>
      </c>
      <c r="AO103" s="86">
        <v>5007800000</v>
      </c>
      <c r="AP103" s="86">
        <v>7156560000</v>
      </c>
      <c r="AQ103" s="86">
        <v>5900350000</v>
      </c>
      <c r="AR103" s="86">
        <v>6342800000</v>
      </c>
      <c r="AS103" s="86">
        <v>4619170000</v>
      </c>
      <c r="AT103" s="86">
        <v>4388080000</v>
      </c>
      <c r="AU103" s="86">
        <v>3645360000</v>
      </c>
      <c r="AV103" s="86">
        <v>3357150000</v>
      </c>
      <c r="AW103" s="86">
        <v>3120680000</v>
      </c>
      <c r="AX103" s="86">
        <v>3094930000</v>
      </c>
      <c r="AY103" s="86">
        <v>3026140000</v>
      </c>
      <c r="AZ103" s="86">
        <v>2562220000</v>
      </c>
      <c r="BA103" s="86">
        <v>2259670000</v>
      </c>
      <c r="BB103" s="86">
        <v>2217540000</v>
      </c>
      <c r="BC103" s="86">
        <v>1963810000</v>
      </c>
      <c r="BD103" s="86">
        <v>1609660000</v>
      </c>
      <c r="BE103" s="86">
        <v>1243630000</v>
      </c>
      <c r="BF103" t="s">
        <v>161</v>
      </c>
    </row>
    <row r="104" spans="1:58" x14ac:dyDescent="0.15">
      <c r="A104" t="s">
        <v>259</v>
      </c>
      <c r="B104" t="s">
        <v>164</v>
      </c>
      <c r="C104" t="s">
        <v>164</v>
      </c>
      <c r="D104" t="s">
        <v>164</v>
      </c>
      <c r="E104" t="s">
        <v>164</v>
      </c>
      <c r="F104" t="s">
        <v>164</v>
      </c>
      <c r="G104" t="s">
        <v>164</v>
      </c>
      <c r="H104" t="s">
        <v>164</v>
      </c>
      <c r="I104" t="s">
        <v>164</v>
      </c>
      <c r="J104" t="s">
        <v>164</v>
      </c>
      <c r="K104" t="s">
        <v>164</v>
      </c>
      <c r="L104" t="s">
        <v>164</v>
      </c>
      <c r="M104" t="s">
        <v>164</v>
      </c>
      <c r="N104" t="s">
        <v>164</v>
      </c>
      <c r="O104" t="s">
        <v>164</v>
      </c>
      <c r="P104" t="s">
        <v>164</v>
      </c>
      <c r="Q104" t="s">
        <v>164</v>
      </c>
      <c r="R104" t="s">
        <v>164</v>
      </c>
      <c r="S104" t="s">
        <v>164</v>
      </c>
      <c r="T104" t="s">
        <v>164</v>
      </c>
      <c r="U104" t="s">
        <v>164</v>
      </c>
      <c r="V104" t="s">
        <v>164</v>
      </c>
      <c r="W104" t="s">
        <v>164</v>
      </c>
      <c r="X104" t="s">
        <v>164</v>
      </c>
      <c r="Y104" t="s">
        <v>164</v>
      </c>
      <c r="Z104" t="s">
        <v>164</v>
      </c>
      <c r="AA104" t="s">
        <v>164</v>
      </c>
      <c r="AB104" t="s">
        <v>164</v>
      </c>
      <c r="AC104" t="s">
        <v>164</v>
      </c>
      <c r="AD104" t="s">
        <v>164</v>
      </c>
      <c r="AE104" t="s">
        <v>164</v>
      </c>
      <c r="AF104" t="s">
        <v>164</v>
      </c>
      <c r="AG104" t="s">
        <v>164</v>
      </c>
      <c r="AH104" t="s">
        <v>164</v>
      </c>
      <c r="AI104" t="s">
        <v>164</v>
      </c>
      <c r="AJ104" t="s">
        <v>164</v>
      </c>
      <c r="AK104" t="s">
        <v>164</v>
      </c>
      <c r="AL104" t="s">
        <v>164</v>
      </c>
      <c r="AM104" t="s">
        <v>164</v>
      </c>
      <c r="AN104" t="s">
        <v>164</v>
      </c>
      <c r="AO104" t="s">
        <v>164</v>
      </c>
      <c r="AP104" t="s">
        <v>164</v>
      </c>
      <c r="AQ104">
        <v>0</v>
      </c>
      <c r="AR104" t="s">
        <v>164</v>
      </c>
      <c r="AS104">
        <v>0</v>
      </c>
      <c r="AT104">
        <v>0</v>
      </c>
      <c r="AU104">
        <v>0</v>
      </c>
      <c r="AV104" t="s">
        <v>164</v>
      </c>
      <c r="AW104" t="s">
        <v>164</v>
      </c>
      <c r="AX104" t="s">
        <v>164</v>
      </c>
      <c r="AY104">
        <v>0</v>
      </c>
      <c r="AZ104" t="s">
        <v>164</v>
      </c>
      <c r="BA104">
        <v>0</v>
      </c>
      <c r="BB104" t="s">
        <v>164</v>
      </c>
      <c r="BC104">
        <v>0</v>
      </c>
      <c r="BD104">
        <v>0</v>
      </c>
      <c r="BE104">
        <v>0</v>
      </c>
      <c r="BF104" t="s">
        <v>161</v>
      </c>
    </row>
    <row r="105" spans="1:58" x14ac:dyDescent="0.15">
      <c r="A105" t="s">
        <v>260</v>
      </c>
      <c r="B105" t="s">
        <v>164</v>
      </c>
      <c r="C105" t="s">
        <v>164</v>
      </c>
      <c r="D105" t="s">
        <v>164</v>
      </c>
      <c r="E105" t="s">
        <v>164</v>
      </c>
      <c r="F105" t="s">
        <v>164</v>
      </c>
      <c r="G105" t="s">
        <v>164</v>
      </c>
      <c r="H105" t="s">
        <v>164</v>
      </c>
      <c r="I105" t="s">
        <v>164</v>
      </c>
      <c r="J105" t="s">
        <v>164</v>
      </c>
      <c r="K105" t="s">
        <v>164</v>
      </c>
      <c r="L105" t="s">
        <v>164</v>
      </c>
      <c r="M105" t="s">
        <v>164</v>
      </c>
      <c r="N105" t="s">
        <v>164</v>
      </c>
      <c r="O105" t="s">
        <v>164</v>
      </c>
      <c r="P105" t="s">
        <v>164</v>
      </c>
      <c r="Q105" t="s">
        <v>164</v>
      </c>
      <c r="R105" t="s">
        <v>164</v>
      </c>
      <c r="S105" t="s">
        <v>164</v>
      </c>
      <c r="T105" t="s">
        <v>164</v>
      </c>
      <c r="U105" t="s">
        <v>164</v>
      </c>
      <c r="V105" t="s">
        <v>164</v>
      </c>
      <c r="W105" t="s">
        <v>164</v>
      </c>
      <c r="X105" t="s">
        <v>164</v>
      </c>
      <c r="Y105" t="s">
        <v>164</v>
      </c>
      <c r="Z105" s="86">
        <v>-639860000</v>
      </c>
      <c r="AA105" s="86">
        <v>-463510000</v>
      </c>
      <c r="AB105" s="86">
        <v>-450290000</v>
      </c>
      <c r="AC105" s="86">
        <v>-461420000</v>
      </c>
      <c r="AD105" s="86">
        <v>-402530000</v>
      </c>
      <c r="AE105" s="86">
        <v>-288130000</v>
      </c>
      <c r="AF105" s="86">
        <v>-247370000</v>
      </c>
      <c r="AG105" s="86">
        <v>-178720000</v>
      </c>
      <c r="AH105" s="86">
        <v>-300470000</v>
      </c>
      <c r="AI105" s="86">
        <v>-352700000</v>
      </c>
      <c r="AJ105" s="86">
        <v>-142290000</v>
      </c>
      <c r="AK105" s="86">
        <v>-134280000</v>
      </c>
      <c r="AL105" s="86">
        <v>-113780000</v>
      </c>
      <c r="AM105" s="86">
        <v>-131450000</v>
      </c>
      <c r="AN105" s="86">
        <v>-123160000</v>
      </c>
      <c r="AO105" s="86">
        <v>-101530000</v>
      </c>
      <c r="AP105" s="86">
        <v>-112990000</v>
      </c>
      <c r="AQ105" s="87">
        <v>-99250000</v>
      </c>
      <c r="AR105" s="86">
        <v>-101170000</v>
      </c>
      <c r="AS105" s="86">
        <v>-106100000</v>
      </c>
      <c r="AT105" s="86">
        <v>-116140000</v>
      </c>
      <c r="AU105" s="86">
        <v>-116860000</v>
      </c>
      <c r="AV105" s="86">
        <v>-110510000</v>
      </c>
      <c r="AW105" s="86">
        <v>-100420000</v>
      </c>
      <c r="AX105" s="86">
        <v>-103180000</v>
      </c>
      <c r="AY105" s="87">
        <v>-63270000</v>
      </c>
      <c r="AZ105" s="87">
        <v>-47190000</v>
      </c>
      <c r="BA105" s="87">
        <v>-24310000</v>
      </c>
      <c r="BB105" s="87">
        <v>4530000</v>
      </c>
      <c r="BC105" s="87">
        <v>3590000</v>
      </c>
      <c r="BD105" s="87">
        <v>-3080000</v>
      </c>
      <c r="BE105" s="87">
        <v>-1300000</v>
      </c>
      <c r="BF105" t="s">
        <v>161</v>
      </c>
    </row>
    <row r="106" spans="1:58" x14ac:dyDescent="0.15">
      <c r="A106" t="s">
        <v>87</v>
      </c>
      <c r="B106" s="86">
        <v>53365270000</v>
      </c>
      <c r="C106" s="86">
        <v>49870320000</v>
      </c>
      <c r="D106" s="86">
        <v>46446240000</v>
      </c>
      <c r="E106" s="86">
        <v>44420980000</v>
      </c>
      <c r="F106" s="86">
        <v>42334310000</v>
      </c>
      <c r="G106" s="86">
        <v>39572000000</v>
      </c>
      <c r="H106" s="86">
        <v>38746540000</v>
      </c>
      <c r="I106" s="86">
        <v>31484910000</v>
      </c>
      <c r="J106" s="86">
        <v>30301310000</v>
      </c>
      <c r="K106" s="86">
        <v>27977110000</v>
      </c>
      <c r="L106" s="86">
        <v>27340200000</v>
      </c>
      <c r="M106" s="86">
        <v>25497600000</v>
      </c>
      <c r="N106" s="86">
        <v>24898590000</v>
      </c>
      <c r="O106" s="86">
        <v>24193790000</v>
      </c>
      <c r="P106" s="86">
        <v>23559530000</v>
      </c>
      <c r="Q106" s="86">
        <v>22717400000</v>
      </c>
      <c r="R106" s="86">
        <v>23360030000</v>
      </c>
      <c r="S106" s="86">
        <v>23380610000</v>
      </c>
      <c r="T106" s="86">
        <v>23687200000</v>
      </c>
      <c r="U106" s="86">
        <v>22670710000</v>
      </c>
      <c r="V106" s="86">
        <v>22680520000</v>
      </c>
      <c r="W106" s="86">
        <v>23481100000</v>
      </c>
      <c r="X106" s="86">
        <v>23361240000</v>
      </c>
      <c r="Y106" s="86">
        <v>23785430000</v>
      </c>
      <c r="Z106" s="86">
        <v>25212470000</v>
      </c>
      <c r="AA106" s="86">
        <v>25086530000</v>
      </c>
      <c r="AB106" s="86">
        <v>24710110000</v>
      </c>
      <c r="AC106" s="86">
        <v>23887720000</v>
      </c>
      <c r="AD106" s="86">
        <v>24011990000</v>
      </c>
      <c r="AE106" s="86">
        <v>23758390000</v>
      </c>
      <c r="AF106" s="86">
        <v>24647320000</v>
      </c>
      <c r="AG106" s="86">
        <v>23019410000</v>
      </c>
      <c r="AH106" s="86">
        <v>23033820000</v>
      </c>
      <c r="AI106" s="86">
        <v>22298520000</v>
      </c>
      <c r="AJ106" s="86">
        <v>22467050000</v>
      </c>
      <c r="AK106" s="86">
        <v>19662710000</v>
      </c>
      <c r="AL106" s="86">
        <v>18705650000</v>
      </c>
      <c r="AM106" s="86">
        <v>16955940000</v>
      </c>
      <c r="AN106" s="86">
        <v>13991750000</v>
      </c>
      <c r="AO106" s="86">
        <v>11350320000</v>
      </c>
      <c r="AP106" s="86">
        <v>10234430000</v>
      </c>
      <c r="AQ106" s="86">
        <v>8991960000</v>
      </c>
      <c r="AR106" s="86">
        <v>9237680000</v>
      </c>
      <c r="AS106" s="86">
        <v>7527110000</v>
      </c>
      <c r="AT106" s="86">
        <v>7089730000</v>
      </c>
      <c r="AU106" s="86">
        <v>6346290000</v>
      </c>
      <c r="AV106" s="86">
        <v>6064420000</v>
      </c>
      <c r="AW106" s="86">
        <v>5838060000</v>
      </c>
      <c r="AX106" s="86">
        <v>5686320000</v>
      </c>
      <c r="AY106" s="86">
        <v>5459040000</v>
      </c>
      <c r="AZ106" s="86">
        <v>5011190000</v>
      </c>
      <c r="BA106" s="86">
        <v>4731530000</v>
      </c>
      <c r="BB106" s="86">
        <v>4427730000</v>
      </c>
      <c r="BC106" s="86">
        <v>3424870000</v>
      </c>
      <c r="BD106" s="86">
        <v>3056040000</v>
      </c>
      <c r="BE106" s="86">
        <v>2941100000</v>
      </c>
      <c r="BF106" t="s">
        <v>161</v>
      </c>
    </row>
    <row r="107" spans="1:58" x14ac:dyDescent="0.15">
      <c r="A107" t="s">
        <v>261</v>
      </c>
      <c r="B107" s="86">
        <v>1536170000</v>
      </c>
      <c r="C107" s="86">
        <v>1269500000</v>
      </c>
      <c r="D107" s="86">
        <v>1118460000</v>
      </c>
      <c r="E107" s="86">
        <v>1105760000</v>
      </c>
      <c r="F107" s="86">
        <v>1086920000</v>
      </c>
      <c r="G107" s="86">
        <v>1025930000</v>
      </c>
      <c r="H107" s="86">
        <v>953280000</v>
      </c>
      <c r="I107" s="86">
        <v>1017210000</v>
      </c>
      <c r="J107" s="86">
        <v>1012090000</v>
      </c>
      <c r="K107" s="86">
        <v>950830000</v>
      </c>
      <c r="L107" s="86">
        <v>926430000</v>
      </c>
      <c r="M107" s="86">
        <v>875580000</v>
      </c>
      <c r="N107" s="86">
        <v>867700000</v>
      </c>
      <c r="O107" s="86">
        <v>845030000</v>
      </c>
      <c r="P107" s="86">
        <v>801470000</v>
      </c>
      <c r="Q107" s="86">
        <v>735300000</v>
      </c>
      <c r="R107" s="86">
        <v>824540000</v>
      </c>
      <c r="S107" s="86">
        <v>924460000</v>
      </c>
      <c r="T107" s="86">
        <v>970320000</v>
      </c>
      <c r="U107" s="86">
        <v>960020000</v>
      </c>
      <c r="V107" s="86">
        <v>976720000</v>
      </c>
      <c r="W107" s="86">
        <v>984890000</v>
      </c>
      <c r="X107" s="86">
        <v>967070000</v>
      </c>
      <c r="Y107" s="86">
        <v>955400000</v>
      </c>
      <c r="Z107" s="86">
        <v>998180000</v>
      </c>
      <c r="AA107" s="86">
        <v>1208110000</v>
      </c>
      <c r="AB107" s="86">
        <v>1149150000</v>
      </c>
      <c r="AC107" s="86">
        <v>1121120000</v>
      </c>
      <c r="AD107" s="86">
        <v>1291220000</v>
      </c>
      <c r="AE107" s="86">
        <v>1357880000</v>
      </c>
      <c r="AF107" s="86">
        <v>1701020000</v>
      </c>
      <c r="AG107" s="86">
        <v>1594050000</v>
      </c>
      <c r="AH107" s="86">
        <v>1504640000</v>
      </c>
      <c r="AI107" s="86">
        <v>1433070000</v>
      </c>
      <c r="AJ107" s="86">
        <v>1516020000</v>
      </c>
      <c r="AK107" s="86">
        <v>1090900000</v>
      </c>
      <c r="AL107" s="86">
        <v>957500000</v>
      </c>
      <c r="AM107" s="86">
        <v>798070000</v>
      </c>
      <c r="AN107" s="86">
        <v>733850000</v>
      </c>
      <c r="AO107" s="86">
        <v>568210000</v>
      </c>
      <c r="AP107" s="86">
        <v>925330000</v>
      </c>
      <c r="AQ107" s="86">
        <v>748830000</v>
      </c>
      <c r="AR107" s="86">
        <v>886580000</v>
      </c>
      <c r="AS107" s="86">
        <v>757570000</v>
      </c>
      <c r="AT107" s="86">
        <v>664010000</v>
      </c>
      <c r="AU107" s="86">
        <v>514550000</v>
      </c>
      <c r="AV107" s="86">
        <v>404810000</v>
      </c>
      <c r="AW107" s="86">
        <v>346820000</v>
      </c>
      <c r="AX107" s="86">
        <v>303500000</v>
      </c>
      <c r="AY107" s="86">
        <v>454360000</v>
      </c>
      <c r="AZ107" s="86">
        <v>365900000</v>
      </c>
      <c r="BA107" s="86">
        <v>315690000</v>
      </c>
      <c r="BB107" s="86">
        <v>242440000</v>
      </c>
      <c r="BC107" s="86">
        <v>184120000</v>
      </c>
      <c r="BD107" s="86">
        <v>170660000</v>
      </c>
      <c r="BE107" s="86">
        <v>110440000</v>
      </c>
      <c r="BF107" t="s">
        <v>161</v>
      </c>
    </row>
    <row r="108" spans="1:58" x14ac:dyDescent="0.15">
      <c r="A108" s="19" t="s">
        <v>407</v>
      </c>
      <c r="B108" s="86">
        <v>54901440000</v>
      </c>
      <c r="C108" s="86">
        <v>51139820000</v>
      </c>
      <c r="D108" s="86">
        <v>47564700000</v>
      </c>
      <c r="E108" s="86">
        <v>45526750000</v>
      </c>
      <c r="F108" s="86">
        <v>43421230000</v>
      </c>
      <c r="G108" s="86">
        <v>40597930000</v>
      </c>
      <c r="H108" s="86">
        <v>39699820000</v>
      </c>
      <c r="I108" s="86">
        <v>32502110000</v>
      </c>
      <c r="J108" s="86">
        <v>31313400000</v>
      </c>
      <c r="K108" s="86">
        <v>28927940000</v>
      </c>
      <c r="L108" s="86">
        <v>28266630000</v>
      </c>
      <c r="M108" s="86">
        <v>26373180000</v>
      </c>
      <c r="N108" s="86">
        <v>25766290000</v>
      </c>
      <c r="O108" s="86">
        <v>25038820000</v>
      </c>
      <c r="P108" s="86">
        <v>24360990000</v>
      </c>
      <c r="Q108" s="86">
        <v>23452700000</v>
      </c>
      <c r="R108" s="86">
        <v>24184570000</v>
      </c>
      <c r="S108" s="86">
        <v>24305060000</v>
      </c>
      <c r="T108" s="86">
        <v>24657520000</v>
      </c>
      <c r="U108" s="86">
        <v>23630720000</v>
      </c>
      <c r="V108" s="86">
        <v>23657230000</v>
      </c>
      <c r="W108" s="86">
        <v>24465990000</v>
      </c>
      <c r="X108" s="86">
        <v>24328310000</v>
      </c>
      <c r="Y108" s="86">
        <v>24740830000</v>
      </c>
      <c r="Z108" s="86">
        <v>26210650000</v>
      </c>
      <c r="AA108" s="86">
        <v>26294640000</v>
      </c>
      <c r="AB108" s="86">
        <v>25859260000</v>
      </c>
      <c r="AC108" s="86">
        <v>25008840000</v>
      </c>
      <c r="AD108" s="86">
        <v>25303210000</v>
      </c>
      <c r="AE108" s="86">
        <v>25116270000</v>
      </c>
      <c r="AF108" s="86">
        <v>26348350000</v>
      </c>
      <c r="AG108" s="86">
        <v>24613460000</v>
      </c>
      <c r="AH108" s="86">
        <v>24538450000</v>
      </c>
      <c r="AI108" s="86">
        <v>23731590000</v>
      </c>
      <c r="AJ108" s="86">
        <v>23983070000</v>
      </c>
      <c r="AK108" s="86">
        <v>20753610000</v>
      </c>
      <c r="AL108" s="86">
        <v>19663140000</v>
      </c>
      <c r="AM108" s="86">
        <v>17754010000</v>
      </c>
      <c r="AN108" s="86">
        <v>14725600000</v>
      </c>
      <c r="AO108" s="86">
        <v>11918520000</v>
      </c>
      <c r="AP108" s="86">
        <v>11159760000</v>
      </c>
      <c r="AQ108" s="86">
        <v>9740790000</v>
      </c>
      <c r="AR108" s="86">
        <v>10124260000</v>
      </c>
      <c r="AS108" s="86">
        <v>8284680000</v>
      </c>
      <c r="AT108" s="86">
        <v>7753740000</v>
      </c>
      <c r="AU108" s="86">
        <v>6860840000</v>
      </c>
      <c r="AV108" s="86">
        <v>6469230000</v>
      </c>
      <c r="AW108" s="86">
        <v>6184870000</v>
      </c>
      <c r="AX108" s="86">
        <v>5989820000</v>
      </c>
      <c r="AY108" s="86">
        <v>5913400000</v>
      </c>
      <c r="AZ108" s="86">
        <v>5377090000</v>
      </c>
      <c r="BA108" s="86">
        <v>5047220000</v>
      </c>
      <c r="BB108" s="86">
        <v>4670170000</v>
      </c>
      <c r="BC108" s="86">
        <v>3608990000</v>
      </c>
      <c r="BD108" s="86">
        <v>3226700000</v>
      </c>
      <c r="BE108" s="86">
        <v>3051540000</v>
      </c>
      <c r="BF108" t="s">
        <v>161</v>
      </c>
    </row>
    <row r="109" spans="1:58" x14ac:dyDescent="0.15">
      <c r="A109" s="19" t="s">
        <v>408</v>
      </c>
      <c r="B109" s="86">
        <v>119930780000</v>
      </c>
      <c r="C109" s="86">
        <v>116466010000</v>
      </c>
      <c r="D109" s="86">
        <v>97711300000</v>
      </c>
      <c r="E109" s="86">
        <v>90541300000</v>
      </c>
      <c r="F109" s="86">
        <v>88183100000</v>
      </c>
      <c r="G109" s="86">
        <v>86958120000</v>
      </c>
      <c r="H109" s="86">
        <v>83665070000</v>
      </c>
      <c r="I109" s="86">
        <v>73774720000</v>
      </c>
      <c r="J109" s="86">
        <v>69737330000</v>
      </c>
      <c r="K109" s="86">
        <v>67258340000</v>
      </c>
      <c r="L109" s="86">
        <v>63816330000</v>
      </c>
      <c r="M109" s="86">
        <v>58237690000</v>
      </c>
      <c r="N109" s="86">
        <v>59255920000</v>
      </c>
      <c r="O109" s="86">
        <v>59516410000</v>
      </c>
      <c r="P109" s="86">
        <v>60820770000</v>
      </c>
      <c r="Q109" s="86">
        <v>61554970000</v>
      </c>
      <c r="R109" s="86">
        <v>60037720000</v>
      </c>
      <c r="S109" s="86">
        <v>62013310000</v>
      </c>
      <c r="T109" s="86">
        <v>62909820000</v>
      </c>
      <c r="U109" s="86">
        <v>61227740000</v>
      </c>
      <c r="V109" s="86">
        <v>60197890000</v>
      </c>
      <c r="W109" s="86">
        <v>60498190000</v>
      </c>
      <c r="X109" s="86">
        <v>62180540000</v>
      </c>
      <c r="Y109" s="86">
        <v>63009450000</v>
      </c>
      <c r="Z109" s="86">
        <v>66970680000</v>
      </c>
      <c r="AA109" s="86">
        <v>68491770000</v>
      </c>
      <c r="AB109" s="86">
        <v>67152720000</v>
      </c>
      <c r="AC109" s="86">
        <v>63867780000</v>
      </c>
      <c r="AD109" s="86">
        <v>67793840000</v>
      </c>
      <c r="AE109" s="86">
        <v>70323530000</v>
      </c>
      <c r="AF109" s="86">
        <v>68827980000</v>
      </c>
      <c r="AG109" s="86">
        <v>64461400000</v>
      </c>
      <c r="AH109" s="86">
        <v>66688130000</v>
      </c>
      <c r="AI109" s="86">
        <v>70873960000</v>
      </c>
      <c r="AJ109" s="86">
        <v>62645240000</v>
      </c>
      <c r="AK109" s="86">
        <v>51306720000</v>
      </c>
      <c r="AL109" s="86">
        <v>54404120000</v>
      </c>
      <c r="AM109" s="86">
        <v>49751560000</v>
      </c>
      <c r="AN109" s="86">
        <v>45696710000</v>
      </c>
      <c r="AO109" s="86">
        <v>31340770000</v>
      </c>
      <c r="AP109" s="86">
        <v>29892490000</v>
      </c>
      <c r="AQ109" s="86">
        <v>28743470000</v>
      </c>
      <c r="AR109" s="86">
        <v>23035950000</v>
      </c>
      <c r="AS109" s="86">
        <v>15837000000</v>
      </c>
      <c r="AT109" s="86">
        <v>15890560000</v>
      </c>
      <c r="AU109" s="86">
        <v>15260160000</v>
      </c>
      <c r="AV109" s="86">
        <v>14947610000</v>
      </c>
      <c r="AW109" s="86">
        <v>13967340000</v>
      </c>
      <c r="AX109" s="86">
        <v>14469570000</v>
      </c>
      <c r="AY109" s="86">
        <v>14212680000</v>
      </c>
      <c r="AZ109" s="86">
        <v>12761280000</v>
      </c>
      <c r="BA109" s="86">
        <v>11179130000</v>
      </c>
      <c r="BB109" s="86">
        <v>10627930000</v>
      </c>
      <c r="BC109" s="86">
        <v>8037650000</v>
      </c>
      <c r="BD109" s="86">
        <v>6904300000</v>
      </c>
      <c r="BE109" s="86">
        <v>6312470000</v>
      </c>
      <c r="BF109" t="s">
        <v>161</v>
      </c>
    </row>
    <row r="110" spans="1:58" x14ac:dyDescent="0.15">
      <c r="A110" t="s">
        <v>161</v>
      </c>
      <c r="B110" t="s">
        <v>161</v>
      </c>
      <c r="C110" t="s">
        <v>161</v>
      </c>
      <c r="D110" t="s">
        <v>161</v>
      </c>
      <c r="E110" t="s">
        <v>161</v>
      </c>
      <c r="F110" t="s">
        <v>161</v>
      </c>
      <c r="G110" t="s">
        <v>161</v>
      </c>
      <c r="H110" t="s">
        <v>161</v>
      </c>
      <c r="I110" t="s">
        <v>161</v>
      </c>
      <c r="J110" t="s">
        <v>161</v>
      </c>
      <c r="K110" t="s">
        <v>161</v>
      </c>
      <c r="L110" t="s">
        <v>161</v>
      </c>
      <c r="M110" t="s">
        <v>161</v>
      </c>
      <c r="N110" t="s">
        <v>161</v>
      </c>
      <c r="O110" t="s">
        <v>161</v>
      </c>
      <c r="P110" t="s">
        <v>161</v>
      </c>
      <c r="Q110" t="s">
        <v>161</v>
      </c>
      <c r="R110" t="s">
        <v>161</v>
      </c>
      <c r="S110" t="s">
        <v>161</v>
      </c>
      <c r="T110" t="s">
        <v>161</v>
      </c>
      <c r="U110" t="s">
        <v>161</v>
      </c>
      <c r="V110" t="s">
        <v>161</v>
      </c>
      <c r="W110" t="s">
        <v>161</v>
      </c>
      <c r="X110" t="s">
        <v>161</v>
      </c>
      <c r="Y110" t="s">
        <v>161</v>
      </c>
      <c r="Z110" t="s">
        <v>161</v>
      </c>
      <c r="AA110" t="s">
        <v>161</v>
      </c>
      <c r="AB110" t="s">
        <v>161</v>
      </c>
      <c r="AC110" t="s">
        <v>161</v>
      </c>
      <c r="AD110" t="s">
        <v>161</v>
      </c>
      <c r="AE110" t="s">
        <v>161</v>
      </c>
      <c r="AF110" t="s">
        <v>161</v>
      </c>
      <c r="AG110" t="s">
        <v>161</v>
      </c>
      <c r="AH110" t="s">
        <v>161</v>
      </c>
      <c r="AI110" t="s">
        <v>161</v>
      </c>
      <c r="AJ110" t="s">
        <v>161</v>
      </c>
      <c r="AK110" t="s">
        <v>161</v>
      </c>
      <c r="AL110" t="s">
        <v>161</v>
      </c>
      <c r="AM110" t="s">
        <v>161</v>
      </c>
      <c r="AN110" t="s">
        <v>161</v>
      </c>
      <c r="AO110" t="s">
        <v>161</v>
      </c>
      <c r="AP110" t="s">
        <v>161</v>
      </c>
      <c r="AQ110" t="s">
        <v>161</v>
      </c>
      <c r="AR110" t="s">
        <v>161</v>
      </c>
      <c r="AS110" t="s">
        <v>161</v>
      </c>
      <c r="AT110" t="s">
        <v>161</v>
      </c>
      <c r="AU110" t="s">
        <v>161</v>
      </c>
      <c r="AV110" t="s">
        <v>161</v>
      </c>
      <c r="AW110" t="s">
        <v>161</v>
      </c>
      <c r="AX110" t="s">
        <v>161</v>
      </c>
      <c r="AY110" t="s">
        <v>161</v>
      </c>
      <c r="AZ110" t="s">
        <v>161</v>
      </c>
      <c r="BA110" t="s">
        <v>161</v>
      </c>
      <c r="BB110" t="s">
        <v>161</v>
      </c>
      <c r="BC110" t="s">
        <v>161</v>
      </c>
      <c r="BD110" t="s">
        <v>161</v>
      </c>
      <c r="BE110" t="s">
        <v>161</v>
      </c>
      <c r="BF110" t="s">
        <v>161</v>
      </c>
    </row>
  </sheetData>
  <phoneticPr fontId="1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I47"/>
  <sheetViews>
    <sheetView workbookViewId="0">
      <selection activeCell="BH1" sqref="A1:BH1"/>
    </sheetView>
  </sheetViews>
  <sheetFormatPr defaultColWidth="9.125" defaultRowHeight="14.25" x14ac:dyDescent="0.15"/>
  <cols>
    <col min="1" max="1" width="33.875" bestFit="1" customWidth="1"/>
    <col min="2" max="2" width="31.625" bestFit="1" customWidth="1"/>
    <col min="3" max="3" width="11.875" bestFit="1" customWidth="1"/>
    <col min="4" max="13" width="11.875" bestFit="1" customWidth="1" collapsed="1"/>
    <col min="14" max="14" width="11.875" bestFit="1" customWidth="1"/>
    <col min="15" max="15" width="11.875" bestFit="1" customWidth="1" collapsed="1"/>
    <col min="16" max="16" width="10.875" bestFit="1" customWidth="1"/>
    <col min="17" max="19" width="11.875" bestFit="1" customWidth="1" collapsed="1"/>
    <col min="20" max="20" width="10.875" bestFit="1" customWidth="1" collapsed="1"/>
    <col min="21" max="23" width="11.875" bestFit="1" customWidth="1" collapsed="1"/>
    <col min="24" max="24" width="10.875" bestFit="1" customWidth="1"/>
    <col min="25" max="43" width="11.875" bestFit="1" customWidth="1"/>
    <col min="44" max="44" width="10.875" bestFit="1" customWidth="1"/>
    <col min="45" max="46" width="11.875" bestFit="1" customWidth="1"/>
    <col min="47" max="48" width="10.875" bestFit="1" customWidth="1"/>
    <col min="49" max="50" width="11.875" bestFit="1" customWidth="1"/>
    <col min="51" max="60" width="10.875" bestFit="1" customWidth="1"/>
    <col min="61" max="61" width="0.875" bestFit="1" customWidth="1"/>
  </cols>
  <sheetData>
    <row r="1" spans="1:61" s="19" customFormat="1" x14ac:dyDescent="0.15">
      <c r="A1" s="19" t="s">
        <v>160</v>
      </c>
      <c r="B1" s="17" t="s">
        <v>22</v>
      </c>
      <c r="C1" s="19" t="s">
        <v>23</v>
      </c>
      <c r="D1" s="19" t="s">
        <v>24</v>
      </c>
      <c r="E1" s="17" t="s">
        <v>25</v>
      </c>
      <c r="F1" s="19" t="s">
        <v>26</v>
      </c>
      <c r="G1" s="19" t="s">
        <v>27</v>
      </c>
      <c r="H1" s="19" t="s">
        <v>28</v>
      </c>
      <c r="I1" s="17" t="s">
        <v>29</v>
      </c>
      <c r="J1" s="19" t="s">
        <v>30</v>
      </c>
      <c r="K1" s="19" t="s">
        <v>31</v>
      </c>
      <c r="L1" s="19" t="s">
        <v>32</v>
      </c>
      <c r="M1" s="19" t="s">
        <v>33</v>
      </c>
      <c r="N1" s="19" t="s">
        <v>34</v>
      </c>
      <c r="O1" s="19" t="s">
        <v>35</v>
      </c>
      <c r="P1" s="19" t="s">
        <v>36</v>
      </c>
      <c r="Q1" s="19" t="s">
        <v>37</v>
      </c>
      <c r="R1" s="19" t="s">
        <v>38</v>
      </c>
      <c r="S1" s="19" t="s">
        <v>39</v>
      </c>
      <c r="T1" s="19" t="s">
        <v>40</v>
      </c>
      <c r="U1" s="19" t="s">
        <v>41</v>
      </c>
      <c r="V1" s="19" t="s">
        <v>42</v>
      </c>
      <c r="W1" s="19" t="s">
        <v>43</v>
      </c>
      <c r="X1" s="19" t="s">
        <v>44</v>
      </c>
      <c r="Y1" s="19" t="s">
        <v>45</v>
      </c>
      <c r="Z1" s="19" t="s">
        <v>46</v>
      </c>
      <c r="AA1" s="19" t="s">
        <v>47</v>
      </c>
      <c r="AB1" s="19" t="s">
        <v>48</v>
      </c>
      <c r="AC1" s="19" t="s">
        <v>49</v>
      </c>
      <c r="AD1" s="19" t="s">
        <v>50</v>
      </c>
      <c r="AE1" s="19" t="s">
        <v>51</v>
      </c>
      <c r="AF1" s="19" t="s">
        <v>52</v>
      </c>
      <c r="AG1" s="19" t="s">
        <v>53</v>
      </c>
      <c r="AH1" s="19" t="s">
        <v>54</v>
      </c>
      <c r="AI1" s="19" t="s">
        <v>55</v>
      </c>
      <c r="AJ1" s="19" t="s">
        <v>56</v>
      </c>
      <c r="AK1" s="19" t="s">
        <v>57</v>
      </c>
      <c r="AL1" s="19" t="s">
        <v>58</v>
      </c>
      <c r="AM1" s="19" t="s">
        <v>59</v>
      </c>
      <c r="AN1" s="19" t="s">
        <v>60</v>
      </c>
      <c r="AO1" s="19" t="s">
        <v>61</v>
      </c>
      <c r="AP1" s="19" t="s">
        <v>62</v>
      </c>
      <c r="AQ1" s="19" t="s">
        <v>63</v>
      </c>
      <c r="AR1" s="19" t="s">
        <v>64</v>
      </c>
      <c r="AS1" s="19" t="s">
        <v>65</v>
      </c>
      <c r="AT1" s="19" t="s">
        <v>66</v>
      </c>
      <c r="AU1" s="19" t="s">
        <v>67</v>
      </c>
      <c r="AV1" s="19" t="s">
        <v>68</v>
      </c>
      <c r="AW1" s="19" t="s">
        <v>69</v>
      </c>
      <c r="AX1" s="19" t="s">
        <v>70</v>
      </c>
      <c r="AY1" s="19" t="s">
        <v>71</v>
      </c>
      <c r="AZ1" s="19" t="s">
        <v>72</v>
      </c>
      <c r="BA1" s="19" t="s">
        <v>73</v>
      </c>
      <c r="BB1" s="19" t="s">
        <v>74</v>
      </c>
      <c r="BC1" s="19" t="s">
        <v>75</v>
      </c>
      <c r="BD1" s="19" t="s">
        <v>76</v>
      </c>
      <c r="BE1" s="19" t="s">
        <v>77</v>
      </c>
      <c r="BF1" s="19" t="s">
        <v>78</v>
      </c>
      <c r="BG1" s="19" t="s">
        <v>79</v>
      </c>
      <c r="BH1" s="19" t="s">
        <v>80</v>
      </c>
      <c r="BI1" s="19" t="s">
        <v>161</v>
      </c>
    </row>
    <row r="2" spans="1:61" x14ac:dyDescent="0.15">
      <c r="A2" t="s">
        <v>88</v>
      </c>
      <c r="B2" s="86">
        <v>73424040000</v>
      </c>
      <c r="C2" s="86">
        <v>49187510000</v>
      </c>
      <c r="D2" s="86">
        <v>17266420000</v>
      </c>
      <c r="E2" s="86">
        <v>75665760000</v>
      </c>
      <c r="F2" s="86">
        <v>58690950000</v>
      </c>
      <c r="G2" s="86">
        <v>43386440000</v>
      </c>
      <c r="H2" s="86">
        <v>21294620000</v>
      </c>
      <c r="I2" s="86">
        <v>55821500000</v>
      </c>
      <c r="J2" s="86">
        <v>41077480000</v>
      </c>
      <c r="K2" s="86">
        <v>28123820000</v>
      </c>
      <c r="L2" s="86">
        <v>12158960000</v>
      </c>
      <c r="M2" s="86">
        <v>38335090000</v>
      </c>
      <c r="N2" s="86">
        <v>28159070000</v>
      </c>
      <c r="O2" s="86">
        <v>19207820000</v>
      </c>
      <c r="P2" s="86">
        <v>9376810000</v>
      </c>
      <c r="Q2" s="86">
        <v>23280070000</v>
      </c>
      <c r="R2" s="86">
        <v>16489660000</v>
      </c>
      <c r="S2" s="86">
        <v>11220090000</v>
      </c>
      <c r="T2" s="86">
        <v>5227480000</v>
      </c>
      <c r="U2" s="86">
        <v>23366870000</v>
      </c>
      <c r="V2" s="86">
        <v>18486530000</v>
      </c>
      <c r="W2" s="86">
        <v>13696850000</v>
      </c>
      <c r="X2" s="86">
        <v>6275210000</v>
      </c>
      <c r="Y2" s="86">
        <v>30364720000</v>
      </c>
      <c r="Z2" s="86">
        <v>26738610000</v>
      </c>
      <c r="AA2" s="86">
        <v>19721480000</v>
      </c>
      <c r="AB2" s="86">
        <v>10088220000</v>
      </c>
      <c r="AC2" s="86">
        <v>37327890000</v>
      </c>
      <c r="AD2" s="86">
        <v>29901730000</v>
      </c>
      <c r="AE2" s="86">
        <v>22084820000</v>
      </c>
      <c r="AF2" s="86">
        <v>11229920000</v>
      </c>
      <c r="AG2" s="86">
        <v>46830540000</v>
      </c>
      <c r="AH2" s="86">
        <v>40699470000</v>
      </c>
      <c r="AI2" s="86">
        <v>31760310000</v>
      </c>
      <c r="AJ2" s="86">
        <v>14677800000</v>
      </c>
      <c r="AK2" s="86">
        <v>50776300000</v>
      </c>
      <c r="AL2" s="86">
        <v>41303140000</v>
      </c>
      <c r="AM2" s="86">
        <v>30363250000</v>
      </c>
      <c r="AN2" s="86">
        <v>13988360000</v>
      </c>
      <c r="AO2" s="86">
        <v>33954940000</v>
      </c>
      <c r="AP2" s="86">
        <v>25903960000</v>
      </c>
      <c r="AQ2" s="86">
        <v>16946000000</v>
      </c>
      <c r="AR2" s="86">
        <v>7178290000</v>
      </c>
      <c r="AS2" s="86">
        <v>16495880000</v>
      </c>
      <c r="AT2" s="86">
        <v>12717750000</v>
      </c>
      <c r="AU2" s="86">
        <v>7495300000</v>
      </c>
      <c r="AV2" s="86">
        <v>2847290000</v>
      </c>
      <c r="AW2" s="86">
        <v>13745260000</v>
      </c>
      <c r="AX2" s="86">
        <v>10869090000</v>
      </c>
      <c r="AY2" s="86">
        <v>7192950000</v>
      </c>
      <c r="AZ2" s="86">
        <v>2664380000</v>
      </c>
      <c r="BA2" s="86">
        <v>9144950000</v>
      </c>
      <c r="BB2" s="86">
        <v>6975280000</v>
      </c>
      <c r="BC2" s="86">
        <v>4393630000</v>
      </c>
      <c r="BD2" s="86">
        <v>1872420000</v>
      </c>
      <c r="BE2" s="86">
        <v>5210190000</v>
      </c>
      <c r="BF2" s="86">
        <v>3864920000</v>
      </c>
      <c r="BG2" s="86">
        <v>2420150000</v>
      </c>
      <c r="BH2" s="86">
        <v>854990000</v>
      </c>
      <c r="BI2" t="s">
        <v>161</v>
      </c>
    </row>
    <row r="3" spans="1:61" x14ac:dyDescent="0.15">
      <c r="A3" t="s">
        <v>7</v>
      </c>
      <c r="B3" s="86">
        <v>72892050000</v>
      </c>
      <c r="C3" s="86">
        <v>49187510000</v>
      </c>
      <c r="D3" s="86">
        <v>17266420000</v>
      </c>
      <c r="E3" s="86">
        <v>75665760000</v>
      </c>
      <c r="F3" s="86">
        <v>58690950000</v>
      </c>
      <c r="G3" s="86">
        <v>43386440000</v>
      </c>
      <c r="H3" s="86">
        <v>21294620000</v>
      </c>
      <c r="I3" s="86">
        <v>55821500000</v>
      </c>
      <c r="J3" s="86">
        <v>41077480000</v>
      </c>
      <c r="K3" s="86">
        <v>28123820000</v>
      </c>
      <c r="L3" s="86">
        <v>12158960000</v>
      </c>
      <c r="M3" s="86">
        <v>38335090000</v>
      </c>
      <c r="N3" s="86">
        <v>28159070000</v>
      </c>
      <c r="O3" s="86">
        <v>19207820000</v>
      </c>
      <c r="P3" s="86">
        <v>9376810000</v>
      </c>
      <c r="Q3" s="86">
        <v>23280070000</v>
      </c>
      <c r="R3" s="86">
        <v>16489660000</v>
      </c>
      <c r="S3" s="86">
        <v>11220090000</v>
      </c>
      <c r="T3" s="86">
        <v>5227480000</v>
      </c>
      <c r="U3" s="86">
        <v>23366870000</v>
      </c>
      <c r="V3" s="86">
        <v>18486530000</v>
      </c>
      <c r="W3" s="86">
        <v>13696850000</v>
      </c>
      <c r="X3" s="86">
        <v>6275210000</v>
      </c>
      <c r="Y3" s="86">
        <v>30364720000</v>
      </c>
      <c r="Z3" s="86">
        <v>26738610000</v>
      </c>
      <c r="AA3" s="86">
        <v>19721480000</v>
      </c>
      <c r="AB3" s="86">
        <v>10088220000</v>
      </c>
      <c r="AC3" s="86">
        <v>37327890000</v>
      </c>
      <c r="AD3" s="86">
        <v>29901730000</v>
      </c>
      <c r="AE3" s="86">
        <v>22084820000</v>
      </c>
      <c r="AF3" s="86">
        <v>11229920000</v>
      </c>
      <c r="AG3" s="86">
        <v>46830540000</v>
      </c>
      <c r="AH3" s="86">
        <v>40699470000</v>
      </c>
      <c r="AI3" s="86">
        <v>31760310000</v>
      </c>
      <c r="AJ3" s="86">
        <v>14677800000</v>
      </c>
      <c r="AK3" s="86">
        <v>50776300000</v>
      </c>
      <c r="AL3" s="86">
        <v>41303140000</v>
      </c>
      <c r="AM3" s="86">
        <v>30363250000</v>
      </c>
      <c r="AN3" s="86">
        <v>13988360000</v>
      </c>
      <c r="AO3" s="86">
        <v>33954940000</v>
      </c>
      <c r="AP3" s="86">
        <v>25903960000</v>
      </c>
      <c r="AQ3" s="86">
        <v>16946000000</v>
      </c>
      <c r="AR3" s="86">
        <v>7178290000</v>
      </c>
      <c r="AS3" s="86">
        <v>16495880000</v>
      </c>
      <c r="AT3" s="86">
        <v>12717750000</v>
      </c>
      <c r="AU3" s="86">
        <v>7495300000</v>
      </c>
      <c r="AV3" s="86">
        <v>2847290000</v>
      </c>
      <c r="AW3" s="86">
        <v>13745260000</v>
      </c>
      <c r="AX3" s="86">
        <v>10869090000</v>
      </c>
      <c r="AY3" s="86">
        <v>7192950000</v>
      </c>
      <c r="AZ3" s="86">
        <v>2664380000</v>
      </c>
      <c r="BA3" s="86">
        <v>9144950000</v>
      </c>
      <c r="BB3" s="86">
        <v>6975280000</v>
      </c>
      <c r="BC3" s="86">
        <v>4393630000</v>
      </c>
      <c r="BD3" s="86">
        <v>1872420000</v>
      </c>
      <c r="BE3" s="86">
        <v>5210190000</v>
      </c>
      <c r="BF3" s="86">
        <v>3864920000</v>
      </c>
      <c r="BG3" s="86">
        <v>2420150000</v>
      </c>
      <c r="BH3" s="86">
        <v>854990000</v>
      </c>
      <c r="BI3" t="s">
        <v>161</v>
      </c>
    </row>
    <row r="4" spans="1:61" x14ac:dyDescent="0.15">
      <c r="A4" t="s">
        <v>89</v>
      </c>
      <c r="B4" s="86">
        <v>531990000</v>
      </c>
      <c r="C4" t="s">
        <v>164</v>
      </c>
      <c r="D4" t="s">
        <v>164</v>
      </c>
      <c r="E4" t="s">
        <v>164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  <c r="K4" t="s">
        <v>164</v>
      </c>
      <c r="L4" t="s">
        <v>164</v>
      </c>
      <c r="M4" t="s">
        <v>164</v>
      </c>
      <c r="N4" t="s">
        <v>164</v>
      </c>
      <c r="O4" t="s">
        <v>164</v>
      </c>
      <c r="P4" t="s">
        <v>164</v>
      </c>
      <c r="Q4" t="s">
        <v>164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164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>
        <v>0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>
        <v>0</v>
      </c>
      <c r="BB4" t="s">
        <v>164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164</v>
      </c>
      <c r="BI4" t="s">
        <v>161</v>
      </c>
    </row>
    <row r="5" spans="1:61" x14ac:dyDescent="0.15">
      <c r="A5" t="s">
        <v>90</v>
      </c>
      <c r="B5" t="s">
        <v>164</v>
      </c>
      <c r="C5" t="s">
        <v>164</v>
      </c>
      <c r="D5" t="s">
        <v>164</v>
      </c>
      <c r="E5" t="s">
        <v>164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164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164</v>
      </c>
      <c r="AA5" t="s">
        <v>164</v>
      </c>
      <c r="AB5" t="s">
        <v>164</v>
      </c>
      <c r="AC5" t="s">
        <v>164</v>
      </c>
      <c r="AD5" t="s">
        <v>164</v>
      </c>
      <c r="AE5" t="s">
        <v>164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>
        <v>0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>
        <v>0</v>
      </c>
      <c r="BB5" t="s">
        <v>164</v>
      </c>
      <c r="BC5">
        <v>0</v>
      </c>
      <c r="BD5">
        <v>0</v>
      </c>
      <c r="BE5">
        <v>0</v>
      </c>
      <c r="BF5">
        <v>0</v>
      </c>
      <c r="BG5">
        <v>0</v>
      </c>
      <c r="BH5" t="s">
        <v>164</v>
      </c>
      <c r="BI5" t="s">
        <v>161</v>
      </c>
    </row>
    <row r="6" spans="1:61" x14ac:dyDescent="0.15">
      <c r="A6" t="s">
        <v>91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164</v>
      </c>
      <c r="P6" t="s">
        <v>164</v>
      </c>
      <c r="Q6" t="s">
        <v>164</v>
      </c>
      <c r="R6" t="s">
        <v>164</v>
      </c>
      <c r="S6" t="s">
        <v>164</v>
      </c>
      <c r="T6" t="s">
        <v>164</v>
      </c>
      <c r="U6" t="s">
        <v>164</v>
      </c>
      <c r="V6" t="s">
        <v>164</v>
      </c>
      <c r="W6" t="s">
        <v>164</v>
      </c>
      <c r="X6" t="s">
        <v>164</v>
      </c>
      <c r="Y6" t="s">
        <v>164</v>
      </c>
      <c r="Z6" t="s">
        <v>164</v>
      </c>
      <c r="AA6" t="s">
        <v>164</v>
      </c>
      <c r="AB6" t="s">
        <v>164</v>
      </c>
      <c r="AC6" t="s">
        <v>164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>
        <v>0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>
        <v>0</v>
      </c>
      <c r="BB6" t="s">
        <v>164</v>
      </c>
      <c r="BC6">
        <v>0</v>
      </c>
      <c r="BD6">
        <v>0</v>
      </c>
      <c r="BE6">
        <v>0</v>
      </c>
      <c r="BF6">
        <v>0</v>
      </c>
      <c r="BG6">
        <v>0</v>
      </c>
      <c r="BH6" t="s">
        <v>164</v>
      </c>
      <c r="BI6" t="s">
        <v>161</v>
      </c>
    </row>
    <row r="7" spans="1:61" x14ac:dyDescent="0.15">
      <c r="A7" t="s">
        <v>262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164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164</v>
      </c>
      <c r="Q7" t="s">
        <v>164</v>
      </c>
      <c r="R7" t="s">
        <v>164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Z7" t="s">
        <v>164</v>
      </c>
      <c r="AA7" t="s">
        <v>164</v>
      </c>
      <c r="AB7" t="s">
        <v>164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>
        <v>0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>
        <v>0</v>
      </c>
      <c r="BB7" t="s">
        <v>164</v>
      </c>
      <c r="BC7">
        <v>0</v>
      </c>
      <c r="BD7" t="s">
        <v>164</v>
      </c>
      <c r="BE7">
        <v>0</v>
      </c>
      <c r="BF7">
        <v>0</v>
      </c>
      <c r="BG7">
        <v>0</v>
      </c>
      <c r="BH7" t="s">
        <v>164</v>
      </c>
      <c r="BI7" t="s">
        <v>161</v>
      </c>
    </row>
    <row r="8" spans="1:61" x14ac:dyDescent="0.15">
      <c r="A8" t="s">
        <v>92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164</v>
      </c>
      <c r="W8" t="s">
        <v>164</v>
      </c>
      <c r="X8" t="s">
        <v>164</v>
      </c>
      <c r="Y8" t="s">
        <v>164</v>
      </c>
      <c r="Z8" t="s">
        <v>164</v>
      </c>
      <c r="AA8" t="s">
        <v>164</v>
      </c>
      <c r="AB8" t="s">
        <v>164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>
        <v>0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>
        <v>0</v>
      </c>
      <c r="BB8" t="s">
        <v>164</v>
      </c>
      <c r="BC8">
        <v>0</v>
      </c>
      <c r="BD8" t="s">
        <v>164</v>
      </c>
      <c r="BE8">
        <v>0</v>
      </c>
      <c r="BF8">
        <v>0</v>
      </c>
      <c r="BG8">
        <v>0</v>
      </c>
      <c r="BH8" t="s">
        <v>164</v>
      </c>
      <c r="BI8" t="s">
        <v>161</v>
      </c>
    </row>
    <row r="9" spans="1:61" x14ac:dyDescent="0.15">
      <c r="A9" t="s">
        <v>93</v>
      </c>
      <c r="B9" s="86">
        <v>59787620000</v>
      </c>
      <c r="C9" s="86">
        <v>39593120000</v>
      </c>
      <c r="D9" s="86">
        <v>14790660000</v>
      </c>
      <c r="E9" s="86">
        <v>62440450000</v>
      </c>
      <c r="F9" s="86">
        <v>47234280000</v>
      </c>
      <c r="G9" s="86">
        <v>34683090000</v>
      </c>
      <c r="H9" s="86">
        <v>17551910000</v>
      </c>
      <c r="I9" s="86">
        <v>48532360000</v>
      </c>
      <c r="J9" s="86">
        <v>34721040000</v>
      </c>
      <c r="K9" s="86">
        <v>23843930000</v>
      </c>
      <c r="L9" s="86">
        <v>10669910000</v>
      </c>
      <c r="M9" s="86">
        <v>35958520000</v>
      </c>
      <c r="N9" s="86">
        <v>26115760000</v>
      </c>
      <c r="O9" s="86">
        <v>17877990000</v>
      </c>
      <c r="P9" s="86">
        <v>8496340000</v>
      </c>
      <c r="Q9" s="86">
        <v>23702650000</v>
      </c>
      <c r="R9" s="86">
        <v>16675480000</v>
      </c>
      <c r="S9" s="86">
        <v>11420660000</v>
      </c>
      <c r="T9" s="86">
        <v>5603590000</v>
      </c>
      <c r="U9" s="86">
        <v>23451720000</v>
      </c>
      <c r="V9" s="86">
        <v>18594420000</v>
      </c>
      <c r="W9" s="86">
        <v>13406360000</v>
      </c>
      <c r="X9" s="86">
        <v>6228090000</v>
      </c>
      <c r="Y9" s="86">
        <v>30039190000</v>
      </c>
      <c r="Z9" s="86">
        <v>25224710000</v>
      </c>
      <c r="AA9" s="86">
        <v>18269400000</v>
      </c>
      <c r="AB9" s="86">
        <v>9094920000</v>
      </c>
      <c r="AC9" s="86">
        <v>34525810000</v>
      </c>
      <c r="AD9" s="86">
        <v>26589300000</v>
      </c>
      <c r="AE9" s="86">
        <v>18944750000</v>
      </c>
      <c r="AF9" s="86">
        <v>9541480000</v>
      </c>
      <c r="AG9" s="86">
        <v>40755160000</v>
      </c>
      <c r="AH9" s="86">
        <v>34153070000</v>
      </c>
      <c r="AI9" s="86">
        <v>25830700000</v>
      </c>
      <c r="AJ9" s="86">
        <v>11382120000</v>
      </c>
      <c r="AK9" s="86">
        <v>41001670000</v>
      </c>
      <c r="AL9" s="86">
        <v>31889070000</v>
      </c>
      <c r="AM9" s="86">
        <v>23071900000</v>
      </c>
      <c r="AN9" s="86">
        <v>10713280000</v>
      </c>
      <c r="AO9" s="86">
        <v>27150690000</v>
      </c>
      <c r="AP9" s="86">
        <v>20287920000</v>
      </c>
      <c r="AQ9" s="86">
        <v>13331400000</v>
      </c>
      <c r="AR9" s="86">
        <v>5965890000</v>
      </c>
      <c r="AS9" s="86">
        <v>13844510000</v>
      </c>
      <c r="AT9" s="86">
        <v>10602700000</v>
      </c>
      <c r="AU9" s="86">
        <v>6419060000</v>
      </c>
      <c r="AV9" s="86">
        <v>2506780000</v>
      </c>
      <c r="AW9" s="86">
        <v>11965720000</v>
      </c>
      <c r="AX9" s="86">
        <v>9196870000</v>
      </c>
      <c r="AY9" s="86">
        <v>5955640000</v>
      </c>
      <c r="AZ9" s="86">
        <v>2159320000</v>
      </c>
      <c r="BA9" s="86">
        <v>7579930000</v>
      </c>
      <c r="BB9" s="86">
        <v>5753210000</v>
      </c>
      <c r="BC9" s="86">
        <v>3551080000</v>
      </c>
      <c r="BD9" s="86">
        <v>1491520000</v>
      </c>
      <c r="BE9" s="86">
        <v>4515990000</v>
      </c>
      <c r="BF9" s="86">
        <v>3313950000</v>
      </c>
      <c r="BG9" s="86">
        <v>2165030000</v>
      </c>
      <c r="BH9" s="86">
        <v>787580000</v>
      </c>
      <c r="BI9" t="s">
        <v>161</v>
      </c>
    </row>
    <row r="10" spans="1:61" x14ac:dyDescent="0.15">
      <c r="A10" t="s">
        <v>135</v>
      </c>
      <c r="B10" s="86">
        <v>50805100000</v>
      </c>
      <c r="C10" s="86">
        <v>34262120000</v>
      </c>
      <c r="D10" s="86">
        <v>12402110000</v>
      </c>
      <c r="E10" s="86">
        <v>50932270000</v>
      </c>
      <c r="F10" s="86">
        <v>39595160000</v>
      </c>
      <c r="G10" s="86">
        <v>29347760000</v>
      </c>
      <c r="H10" s="86">
        <v>14753930000</v>
      </c>
      <c r="I10" s="86">
        <v>38727960000</v>
      </c>
      <c r="J10" s="86">
        <v>28276800000</v>
      </c>
      <c r="K10" s="86">
        <v>19224830000</v>
      </c>
      <c r="L10" s="86">
        <v>8278400000</v>
      </c>
      <c r="M10" s="86">
        <v>26805850000</v>
      </c>
      <c r="N10" s="86">
        <v>19675980000</v>
      </c>
      <c r="O10" s="86">
        <v>13472490000</v>
      </c>
      <c r="P10" s="86">
        <v>6324220000</v>
      </c>
      <c r="Q10" s="86">
        <v>17179400000</v>
      </c>
      <c r="R10" s="86">
        <v>12120290000</v>
      </c>
      <c r="S10" s="86">
        <v>8167300000</v>
      </c>
      <c r="T10" s="86">
        <v>3872700000</v>
      </c>
      <c r="U10" s="86">
        <v>17576770000</v>
      </c>
      <c r="V10" s="86">
        <v>13758010000</v>
      </c>
      <c r="W10" s="86">
        <v>10039430000</v>
      </c>
      <c r="X10" s="86">
        <v>4587170000</v>
      </c>
      <c r="Y10" s="86">
        <v>22538670000</v>
      </c>
      <c r="Z10" s="86">
        <v>19760210000</v>
      </c>
      <c r="AA10" s="86">
        <v>14233530000</v>
      </c>
      <c r="AB10" s="86">
        <v>7175890000</v>
      </c>
      <c r="AC10" s="86">
        <v>27552690000</v>
      </c>
      <c r="AD10" s="86">
        <v>21362160000</v>
      </c>
      <c r="AE10" s="86">
        <v>15193990000</v>
      </c>
      <c r="AF10" s="86">
        <v>7444800000</v>
      </c>
      <c r="AG10" s="86">
        <v>31963250000</v>
      </c>
      <c r="AH10" s="86">
        <v>27102680000</v>
      </c>
      <c r="AI10" s="86">
        <v>20500150000</v>
      </c>
      <c r="AJ10" s="86">
        <v>9037920000</v>
      </c>
      <c r="AK10" s="86">
        <v>32252230000</v>
      </c>
      <c r="AL10" s="86">
        <v>25677040000</v>
      </c>
      <c r="AM10" s="86">
        <v>18786840000</v>
      </c>
      <c r="AN10" s="86">
        <v>8745230000</v>
      </c>
      <c r="AO10" s="86">
        <v>21441840000</v>
      </c>
      <c r="AP10" s="86">
        <v>16224620000</v>
      </c>
      <c r="AQ10" s="86">
        <v>10574650000</v>
      </c>
      <c r="AR10" s="86">
        <v>4759930000</v>
      </c>
      <c r="AS10" s="86">
        <v>11161080000</v>
      </c>
      <c r="AT10" s="86">
        <v>8707780000</v>
      </c>
      <c r="AU10" s="86">
        <v>5217500000</v>
      </c>
      <c r="AV10" s="86">
        <v>1975610000</v>
      </c>
      <c r="AW10" s="86">
        <v>9627560000</v>
      </c>
      <c r="AX10" s="86">
        <v>7647270000</v>
      </c>
      <c r="AY10" s="86">
        <v>4972900000</v>
      </c>
      <c r="AZ10" s="86">
        <v>1806850000</v>
      </c>
      <c r="BA10" s="86">
        <v>5984200000</v>
      </c>
      <c r="BB10" s="86">
        <v>4517190000</v>
      </c>
      <c r="BC10" s="86">
        <v>2829080000</v>
      </c>
      <c r="BD10" s="86">
        <v>1191290000</v>
      </c>
      <c r="BE10" s="86">
        <v>3397400000</v>
      </c>
      <c r="BF10" s="86">
        <v>2536810000</v>
      </c>
      <c r="BG10" s="86">
        <v>1647290000</v>
      </c>
      <c r="BH10" s="86">
        <v>561730000</v>
      </c>
      <c r="BI10" t="s">
        <v>161</v>
      </c>
    </row>
    <row r="11" spans="1:61" x14ac:dyDescent="0.15">
      <c r="A11" t="s">
        <v>94</v>
      </c>
      <c r="B11" s="86">
        <v>236740000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164</v>
      </c>
      <c r="Z11" t="s">
        <v>164</v>
      </c>
      <c r="AA11" t="s">
        <v>164</v>
      </c>
      <c r="AB11" t="s">
        <v>164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>
        <v>0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>
        <v>0</v>
      </c>
      <c r="BB11" t="s">
        <v>164</v>
      </c>
      <c r="BC11">
        <v>0</v>
      </c>
      <c r="BD11">
        <v>0</v>
      </c>
      <c r="BE11">
        <v>0</v>
      </c>
      <c r="BF11">
        <v>0</v>
      </c>
      <c r="BG11">
        <v>0</v>
      </c>
      <c r="BH11" t="s">
        <v>164</v>
      </c>
      <c r="BI11" t="s">
        <v>161</v>
      </c>
    </row>
    <row r="12" spans="1:61" x14ac:dyDescent="0.15">
      <c r="A12" t="s">
        <v>95</v>
      </c>
      <c r="B12" s="87">
        <v>1050000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164</v>
      </c>
      <c r="Y12" t="s">
        <v>164</v>
      </c>
      <c r="Z12" t="s">
        <v>164</v>
      </c>
      <c r="AA12" t="s">
        <v>164</v>
      </c>
      <c r="AB12" t="s">
        <v>164</v>
      </c>
      <c r="AC12" t="s">
        <v>164</v>
      </c>
      <c r="AD12" t="s">
        <v>164</v>
      </c>
      <c r="AE12" t="s">
        <v>164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>
        <v>0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>
        <v>0</v>
      </c>
      <c r="BB12" t="s">
        <v>164</v>
      </c>
      <c r="BC12">
        <v>0</v>
      </c>
      <c r="BD12">
        <v>0</v>
      </c>
      <c r="BE12">
        <v>0</v>
      </c>
      <c r="BF12">
        <v>0</v>
      </c>
      <c r="BG12">
        <v>0</v>
      </c>
      <c r="BH12" t="s">
        <v>164</v>
      </c>
      <c r="BI12" t="s">
        <v>161</v>
      </c>
    </row>
    <row r="13" spans="1:61" x14ac:dyDescent="0.15">
      <c r="A13" t="s">
        <v>263</v>
      </c>
      <c r="B13" t="s">
        <v>164</v>
      </c>
      <c r="C13" t="s">
        <v>164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  <c r="K13" t="s">
        <v>164</v>
      </c>
      <c r="L13" t="s">
        <v>164</v>
      </c>
      <c r="M13" t="s">
        <v>164</v>
      </c>
      <c r="N13" t="s">
        <v>164</v>
      </c>
      <c r="O13" t="s">
        <v>164</v>
      </c>
      <c r="P13" t="s">
        <v>164</v>
      </c>
      <c r="Q13" t="s">
        <v>164</v>
      </c>
      <c r="R13" t="s">
        <v>164</v>
      </c>
      <c r="S13" t="s">
        <v>164</v>
      </c>
      <c r="T13" t="s">
        <v>164</v>
      </c>
      <c r="U13" t="s">
        <v>164</v>
      </c>
      <c r="V13" t="s">
        <v>164</v>
      </c>
      <c r="W13" t="s">
        <v>164</v>
      </c>
      <c r="X13" t="s">
        <v>164</v>
      </c>
      <c r="Y13" t="s">
        <v>164</v>
      </c>
      <c r="Z13" t="s">
        <v>164</v>
      </c>
      <c r="AA13" t="s">
        <v>164</v>
      </c>
      <c r="AB13" t="s">
        <v>164</v>
      </c>
      <c r="AC13" t="s">
        <v>164</v>
      </c>
      <c r="AD13" t="s">
        <v>164</v>
      </c>
      <c r="AE13" t="s">
        <v>164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>
        <v>0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>
        <v>0</v>
      </c>
      <c r="BB13" t="s">
        <v>164</v>
      </c>
      <c r="BC13">
        <v>0</v>
      </c>
      <c r="BD13" t="s">
        <v>164</v>
      </c>
      <c r="BE13">
        <v>0</v>
      </c>
      <c r="BF13">
        <v>0</v>
      </c>
      <c r="BG13">
        <v>0</v>
      </c>
      <c r="BH13" t="s">
        <v>164</v>
      </c>
      <c r="BI13" t="s">
        <v>161</v>
      </c>
    </row>
    <row r="14" spans="1:61" x14ac:dyDescent="0.15">
      <c r="A14" t="s">
        <v>96</v>
      </c>
      <c r="B14" s="86">
        <v>2968650000</v>
      </c>
      <c r="C14" s="86">
        <v>1688320000</v>
      </c>
      <c r="D14" s="86">
        <v>629810000</v>
      </c>
      <c r="E14" s="86">
        <v>3644410000</v>
      </c>
      <c r="F14" s="86">
        <v>2032220000</v>
      </c>
      <c r="G14" s="86">
        <v>1188920000</v>
      </c>
      <c r="H14" s="86">
        <v>533380000</v>
      </c>
      <c r="I14" s="86">
        <v>1754480000</v>
      </c>
      <c r="J14" s="86">
        <v>802940000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  <c r="Q14" t="s">
        <v>164</v>
      </c>
      <c r="R14" t="s">
        <v>164</v>
      </c>
      <c r="S14" t="s">
        <v>164</v>
      </c>
      <c r="T14" t="s">
        <v>164</v>
      </c>
      <c r="U14" t="s">
        <v>164</v>
      </c>
      <c r="V14" t="s">
        <v>164</v>
      </c>
      <c r="W14" t="s">
        <v>164</v>
      </c>
      <c r="X14" t="s">
        <v>164</v>
      </c>
      <c r="Y14" t="s">
        <v>164</v>
      </c>
      <c r="Z14" t="s">
        <v>164</v>
      </c>
      <c r="AA14" t="s">
        <v>164</v>
      </c>
      <c r="AB14" t="s">
        <v>164</v>
      </c>
      <c r="AC14" t="s">
        <v>164</v>
      </c>
      <c r="AD14" t="s">
        <v>164</v>
      </c>
      <c r="AE14" t="s">
        <v>164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>
        <v>0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>
        <v>0</v>
      </c>
      <c r="BB14" t="s">
        <v>164</v>
      </c>
      <c r="BC14">
        <v>0</v>
      </c>
      <c r="BD14" t="s">
        <v>164</v>
      </c>
      <c r="BE14">
        <v>0</v>
      </c>
      <c r="BF14">
        <v>0</v>
      </c>
      <c r="BG14">
        <v>0</v>
      </c>
      <c r="BH14" t="s">
        <v>164</v>
      </c>
      <c r="BI14" t="s">
        <v>161</v>
      </c>
    </row>
    <row r="15" spans="1:61" x14ac:dyDescent="0.15">
      <c r="A15" t="s">
        <v>97</v>
      </c>
      <c r="B15" t="s">
        <v>164</v>
      </c>
      <c r="C15" t="s">
        <v>164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164</v>
      </c>
      <c r="L15" t="s">
        <v>164</v>
      </c>
      <c r="M15" t="s">
        <v>164</v>
      </c>
      <c r="N15" t="s">
        <v>164</v>
      </c>
      <c r="O15" t="s">
        <v>164</v>
      </c>
      <c r="P15" t="s">
        <v>164</v>
      </c>
      <c r="Q15" t="s">
        <v>164</v>
      </c>
      <c r="R15" t="s">
        <v>164</v>
      </c>
      <c r="S15" t="s">
        <v>164</v>
      </c>
      <c r="T15" t="s">
        <v>164</v>
      </c>
      <c r="U15" t="s">
        <v>164</v>
      </c>
      <c r="V15" t="s">
        <v>164</v>
      </c>
      <c r="W15" t="s">
        <v>164</v>
      </c>
      <c r="X15" t="s">
        <v>164</v>
      </c>
      <c r="Y15" t="s">
        <v>164</v>
      </c>
      <c r="Z15" t="s">
        <v>164</v>
      </c>
      <c r="AA15" t="s">
        <v>164</v>
      </c>
      <c r="AB15" t="s">
        <v>164</v>
      </c>
      <c r="AC15" t="s">
        <v>164</v>
      </c>
      <c r="AD15" t="s">
        <v>164</v>
      </c>
      <c r="AE15" t="s">
        <v>164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>
        <v>0</v>
      </c>
      <c r="AP15" t="s">
        <v>164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>
        <v>0</v>
      </c>
      <c r="BB15" t="s">
        <v>164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164</v>
      </c>
      <c r="BI15" t="s">
        <v>161</v>
      </c>
    </row>
    <row r="16" spans="1:61" x14ac:dyDescent="0.15">
      <c r="A16" t="s">
        <v>98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  <c r="G16" t="s">
        <v>164</v>
      </c>
      <c r="H16" t="s">
        <v>164</v>
      </c>
      <c r="I16" t="s">
        <v>164</v>
      </c>
      <c r="J16" t="s">
        <v>164</v>
      </c>
      <c r="K16" t="s">
        <v>164</v>
      </c>
      <c r="L16" t="s">
        <v>164</v>
      </c>
      <c r="M16" t="s">
        <v>164</v>
      </c>
      <c r="N16" t="s">
        <v>164</v>
      </c>
      <c r="O16" t="s">
        <v>164</v>
      </c>
      <c r="P16" t="s">
        <v>164</v>
      </c>
      <c r="Q16" t="s">
        <v>164</v>
      </c>
      <c r="R16" t="s">
        <v>164</v>
      </c>
      <c r="S16" t="s">
        <v>164</v>
      </c>
      <c r="T16" t="s">
        <v>164</v>
      </c>
      <c r="U16" t="s">
        <v>164</v>
      </c>
      <c r="V16" t="s">
        <v>164</v>
      </c>
      <c r="W16" t="s">
        <v>164</v>
      </c>
      <c r="X16" t="s">
        <v>164</v>
      </c>
      <c r="Y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>
        <v>0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>
        <v>0</v>
      </c>
      <c r="BB16" t="s">
        <v>164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164</v>
      </c>
      <c r="BI16" t="s">
        <v>161</v>
      </c>
    </row>
    <row r="17" spans="1:61" x14ac:dyDescent="0.15">
      <c r="A17" t="s">
        <v>99</v>
      </c>
      <c r="B17" t="s">
        <v>164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>
        <v>0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>
        <v>0</v>
      </c>
      <c r="BB17" t="s">
        <v>164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164</v>
      </c>
      <c r="BI17" t="s">
        <v>161</v>
      </c>
    </row>
    <row r="18" spans="1:61" x14ac:dyDescent="0.15">
      <c r="A18" t="s">
        <v>100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>
        <v>0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>
        <v>0</v>
      </c>
      <c r="BB18" t="s">
        <v>164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164</v>
      </c>
      <c r="BI18" t="s">
        <v>161</v>
      </c>
    </row>
    <row r="19" spans="1:61" x14ac:dyDescent="0.15">
      <c r="A19" t="s">
        <v>101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>
        <v>0</v>
      </c>
      <c r="AP19" t="s">
        <v>164</v>
      </c>
      <c r="AQ19" t="s">
        <v>164</v>
      </c>
      <c r="AR19" t="s">
        <v>164</v>
      </c>
      <c r="AS19" t="s">
        <v>164</v>
      </c>
      <c r="AT19" t="s">
        <v>164</v>
      </c>
      <c r="AU19" t="s">
        <v>164</v>
      </c>
      <c r="AV19" t="s">
        <v>164</v>
      </c>
      <c r="AW19" t="s">
        <v>164</v>
      </c>
      <c r="AX19" t="s">
        <v>164</v>
      </c>
      <c r="AY19" t="s">
        <v>164</v>
      </c>
      <c r="AZ19" t="s">
        <v>164</v>
      </c>
      <c r="BA19">
        <v>0</v>
      </c>
      <c r="BB19" t="s">
        <v>164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164</v>
      </c>
      <c r="BI19" t="s">
        <v>161</v>
      </c>
    </row>
    <row r="20" spans="1:61" x14ac:dyDescent="0.15">
      <c r="A20" t="s">
        <v>102</v>
      </c>
      <c r="B20" t="s">
        <v>164</v>
      </c>
      <c r="C20" t="s">
        <v>164</v>
      </c>
      <c r="D20" t="s">
        <v>164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>
        <v>0</v>
      </c>
      <c r="AP20" t="s">
        <v>164</v>
      </c>
      <c r="AQ20" t="s">
        <v>164</v>
      </c>
      <c r="AR20" t="s">
        <v>164</v>
      </c>
      <c r="AS20" t="s">
        <v>164</v>
      </c>
      <c r="AT20" t="s">
        <v>164</v>
      </c>
      <c r="AU20" t="s">
        <v>164</v>
      </c>
      <c r="AV20" t="s">
        <v>164</v>
      </c>
      <c r="AW20" t="s">
        <v>164</v>
      </c>
      <c r="AX20" t="s">
        <v>164</v>
      </c>
      <c r="AY20" t="s">
        <v>164</v>
      </c>
      <c r="AZ20" t="s">
        <v>164</v>
      </c>
      <c r="BA20">
        <v>0</v>
      </c>
      <c r="BB20" t="s">
        <v>164</v>
      </c>
      <c r="BC20">
        <v>0</v>
      </c>
      <c r="BD20" t="s">
        <v>164</v>
      </c>
      <c r="BE20">
        <v>0</v>
      </c>
      <c r="BF20">
        <v>0</v>
      </c>
      <c r="BG20">
        <v>0</v>
      </c>
      <c r="BH20" t="s">
        <v>164</v>
      </c>
      <c r="BI20" t="s">
        <v>161</v>
      </c>
    </row>
    <row r="21" spans="1:61" x14ac:dyDescent="0.15">
      <c r="A21" t="s">
        <v>103</v>
      </c>
      <c r="B21" s="86">
        <v>294980000</v>
      </c>
      <c r="C21" s="86">
        <v>195820000</v>
      </c>
      <c r="D21" s="87">
        <v>69530000</v>
      </c>
      <c r="E21" s="86">
        <v>370910000</v>
      </c>
      <c r="F21" s="86">
        <v>285880000</v>
      </c>
      <c r="G21" s="86">
        <v>216360000</v>
      </c>
      <c r="H21" s="87">
        <v>87250000</v>
      </c>
      <c r="I21" s="86">
        <v>326360000</v>
      </c>
      <c r="J21" s="86">
        <v>234310000</v>
      </c>
      <c r="K21" s="86">
        <v>157090000</v>
      </c>
      <c r="L21" s="87">
        <v>61940000</v>
      </c>
      <c r="M21" s="86">
        <v>279220000</v>
      </c>
      <c r="N21" s="86">
        <v>240330000</v>
      </c>
      <c r="O21" s="86">
        <v>162070000</v>
      </c>
      <c r="P21" s="87">
        <v>57210000</v>
      </c>
      <c r="Q21" s="86">
        <v>219560000</v>
      </c>
      <c r="R21" s="87">
        <v>79300000</v>
      </c>
      <c r="S21" s="87">
        <v>59150000</v>
      </c>
      <c r="T21" s="87">
        <v>27710000</v>
      </c>
      <c r="U21" s="86">
        <v>121130000</v>
      </c>
      <c r="V21" s="87">
        <v>74160000</v>
      </c>
      <c r="W21" s="87">
        <v>45330000</v>
      </c>
      <c r="X21" s="87">
        <v>18230000</v>
      </c>
      <c r="Y21" s="86">
        <v>183150000</v>
      </c>
      <c r="Z21" s="86">
        <v>130310000</v>
      </c>
      <c r="AA21" s="87">
        <v>89550000</v>
      </c>
      <c r="AB21" s="87">
        <v>20420000</v>
      </c>
      <c r="AC21" s="86">
        <v>233030000</v>
      </c>
      <c r="AD21" s="86">
        <v>176480000</v>
      </c>
      <c r="AE21" s="86">
        <v>140480000</v>
      </c>
      <c r="AF21" s="87">
        <v>51750000</v>
      </c>
      <c r="AG21" s="86">
        <v>166810000</v>
      </c>
      <c r="AH21" s="86">
        <v>131190000</v>
      </c>
      <c r="AI21" s="87">
        <v>94610000</v>
      </c>
      <c r="AJ21" s="87">
        <v>29530000</v>
      </c>
      <c r="AK21" s="86">
        <v>259520000</v>
      </c>
      <c r="AL21" s="86">
        <v>226300000</v>
      </c>
      <c r="AM21" s="86">
        <v>165840000</v>
      </c>
      <c r="AN21" s="87">
        <v>66330000</v>
      </c>
      <c r="AO21" s="86">
        <v>131240000</v>
      </c>
      <c r="AP21" s="87">
        <v>95460000</v>
      </c>
      <c r="AQ21" s="87">
        <v>64300000</v>
      </c>
      <c r="AR21" s="87">
        <v>20730000</v>
      </c>
      <c r="AS21" s="87">
        <v>49100000</v>
      </c>
      <c r="AT21" s="87">
        <v>40760000</v>
      </c>
      <c r="AU21" s="87">
        <v>22030000</v>
      </c>
      <c r="AV21" s="87">
        <v>11290000</v>
      </c>
      <c r="AW21" s="87">
        <v>17780000</v>
      </c>
      <c r="AX21" s="87">
        <v>5040000</v>
      </c>
      <c r="AY21" s="87">
        <v>3090000</v>
      </c>
      <c r="AZ21" s="87">
        <v>970000</v>
      </c>
      <c r="BA21" s="87">
        <v>6920000</v>
      </c>
      <c r="BB21" s="87">
        <v>5580000</v>
      </c>
      <c r="BC21" s="87">
        <v>4480000</v>
      </c>
      <c r="BD21" s="87">
        <v>90000</v>
      </c>
      <c r="BE21" s="87">
        <v>20460000</v>
      </c>
      <c r="BF21" s="87">
        <v>11370000</v>
      </c>
      <c r="BG21" s="87">
        <v>8450000</v>
      </c>
      <c r="BH21" s="87">
        <v>1640000</v>
      </c>
      <c r="BI21" t="s">
        <v>161</v>
      </c>
    </row>
    <row r="22" spans="1:61" x14ac:dyDescent="0.15">
      <c r="A22" t="s">
        <v>104</v>
      </c>
      <c r="B22" s="86">
        <v>3769700000</v>
      </c>
      <c r="C22" s="86">
        <v>2545890000</v>
      </c>
      <c r="D22" s="86">
        <v>941810000</v>
      </c>
      <c r="E22" s="86">
        <v>5487590000</v>
      </c>
      <c r="F22" s="86">
        <v>4067550000</v>
      </c>
      <c r="G22" s="86">
        <v>3010710000</v>
      </c>
      <c r="H22" s="86">
        <v>1436940000</v>
      </c>
      <c r="I22" s="86">
        <v>4446630000</v>
      </c>
      <c r="J22" s="86">
        <v>3433080000</v>
      </c>
      <c r="K22" s="86">
        <v>2558690000</v>
      </c>
      <c r="L22" s="86">
        <v>1084480000</v>
      </c>
      <c r="M22" s="86">
        <v>3832260000</v>
      </c>
      <c r="N22" s="86">
        <v>2663650000</v>
      </c>
      <c r="O22" s="86">
        <v>1881330000</v>
      </c>
      <c r="P22" s="86">
        <v>1020670000</v>
      </c>
      <c r="Q22" s="86">
        <v>2359070000</v>
      </c>
      <c r="R22" s="86">
        <v>1458440000</v>
      </c>
      <c r="S22" s="86">
        <v>956640000</v>
      </c>
      <c r="T22" s="86">
        <v>433550000</v>
      </c>
      <c r="U22" s="86">
        <v>1939280000</v>
      </c>
      <c r="V22" s="86">
        <v>1562880000</v>
      </c>
      <c r="W22" s="86">
        <v>1126560000</v>
      </c>
      <c r="X22" s="86">
        <v>515720000</v>
      </c>
      <c r="Y22" s="86">
        <v>2872170000</v>
      </c>
      <c r="Z22" s="86">
        <v>2053650000</v>
      </c>
      <c r="AA22" s="86">
        <v>1438530000</v>
      </c>
      <c r="AB22" s="86">
        <v>720550000</v>
      </c>
      <c r="AC22" s="86">
        <v>3044350000</v>
      </c>
      <c r="AD22" s="86">
        <v>2303130000</v>
      </c>
      <c r="AE22" s="86">
        <v>1700100000</v>
      </c>
      <c r="AF22" s="86">
        <v>929820000</v>
      </c>
      <c r="AG22" s="86">
        <v>3974130000</v>
      </c>
      <c r="AH22" s="86">
        <v>3295230000</v>
      </c>
      <c r="AI22" s="86">
        <v>2305280000</v>
      </c>
      <c r="AJ22" s="86">
        <v>1180530000</v>
      </c>
      <c r="AK22" s="86">
        <v>4216000000</v>
      </c>
      <c r="AL22" s="86">
        <v>3093290000</v>
      </c>
      <c r="AM22" s="86">
        <v>2320870000</v>
      </c>
      <c r="AN22" s="86">
        <v>1011800000</v>
      </c>
      <c r="AO22" s="86">
        <v>3204830000</v>
      </c>
      <c r="AP22" s="86">
        <v>2221000000</v>
      </c>
      <c r="AQ22" s="86">
        <v>1433880000</v>
      </c>
      <c r="AR22" s="86">
        <v>608280000</v>
      </c>
      <c r="AS22" s="86">
        <v>1680750000</v>
      </c>
      <c r="AT22" s="86">
        <v>1140680000</v>
      </c>
      <c r="AU22" s="86">
        <v>711400000</v>
      </c>
      <c r="AV22" s="86">
        <v>272630000</v>
      </c>
      <c r="AW22" s="86">
        <v>1331460000</v>
      </c>
      <c r="AX22" s="86">
        <v>940760000</v>
      </c>
      <c r="AY22" s="86">
        <v>593620000</v>
      </c>
      <c r="AZ22" s="86">
        <v>213920000</v>
      </c>
      <c r="BA22" s="86">
        <v>882910000</v>
      </c>
      <c r="BB22" s="86">
        <v>680590000</v>
      </c>
      <c r="BC22" s="86">
        <v>399980000</v>
      </c>
      <c r="BD22" s="86">
        <v>138850000</v>
      </c>
      <c r="BE22" s="86">
        <v>593780000</v>
      </c>
      <c r="BF22" s="86">
        <v>407570000</v>
      </c>
      <c r="BG22" s="86">
        <v>274060000</v>
      </c>
      <c r="BH22" s="86">
        <v>113160000</v>
      </c>
      <c r="BI22" t="s">
        <v>161</v>
      </c>
    </row>
    <row r="23" spans="1:61" x14ac:dyDescent="0.15">
      <c r="A23" t="s">
        <v>105</v>
      </c>
      <c r="B23" s="86">
        <v>1459260000</v>
      </c>
      <c r="C23" s="86">
        <v>893760000</v>
      </c>
      <c r="D23" s="86">
        <v>435660000</v>
      </c>
      <c r="E23" s="86">
        <v>2051660000</v>
      </c>
      <c r="F23" s="86">
        <v>1394620000</v>
      </c>
      <c r="G23" s="86">
        <v>908070000</v>
      </c>
      <c r="H23" s="86">
        <v>458160000</v>
      </c>
      <c r="I23" s="86">
        <v>2045900000</v>
      </c>
      <c r="J23" s="86">
        <v>1287240000</v>
      </c>
      <c r="K23" s="86">
        <v>1268180000</v>
      </c>
      <c r="L23" s="86">
        <v>627740000</v>
      </c>
      <c r="M23" s="86">
        <v>2533140000</v>
      </c>
      <c r="N23" s="86">
        <v>1771050000</v>
      </c>
      <c r="O23" s="86">
        <v>1156220000</v>
      </c>
      <c r="P23" s="86">
        <v>512510000</v>
      </c>
      <c r="Q23" s="86">
        <v>2120810000</v>
      </c>
      <c r="R23" s="86">
        <v>1510440000</v>
      </c>
      <c r="S23" s="86">
        <v>1072980000</v>
      </c>
      <c r="T23" s="86">
        <v>527870000</v>
      </c>
      <c r="U23" s="86">
        <v>2002770000</v>
      </c>
      <c r="V23" s="86">
        <v>1651000000</v>
      </c>
      <c r="W23" s="86">
        <v>1136500000</v>
      </c>
      <c r="X23" s="86">
        <v>560640000</v>
      </c>
      <c r="Y23" s="86">
        <v>2532520000</v>
      </c>
      <c r="Z23" s="86">
        <v>1917300000</v>
      </c>
      <c r="AA23" s="86">
        <v>1295490000</v>
      </c>
      <c r="AB23" s="86">
        <v>624870000</v>
      </c>
      <c r="AC23" s="86">
        <v>2945450000</v>
      </c>
      <c r="AD23" s="86">
        <v>2062480000</v>
      </c>
      <c r="AE23" s="86">
        <v>1392330000</v>
      </c>
      <c r="AF23" s="86">
        <v>707410000</v>
      </c>
      <c r="AG23" s="86">
        <v>3367240000</v>
      </c>
      <c r="AH23" s="86">
        <v>2563840000</v>
      </c>
      <c r="AI23" s="86">
        <v>1683330000</v>
      </c>
      <c r="AJ23" s="86">
        <v>760010000</v>
      </c>
      <c r="AK23" s="86">
        <v>3063140000</v>
      </c>
      <c r="AL23" s="86">
        <v>2002470000</v>
      </c>
      <c r="AM23" s="86">
        <v>1392500000</v>
      </c>
      <c r="AN23" s="86">
        <v>691410000</v>
      </c>
      <c r="AO23" s="86">
        <v>1921500000</v>
      </c>
      <c r="AP23" s="86">
        <v>1218960000</v>
      </c>
      <c r="AQ23" s="86">
        <v>789080000</v>
      </c>
      <c r="AR23" s="86">
        <v>337390000</v>
      </c>
      <c r="AS23" s="86">
        <v>770650000</v>
      </c>
      <c r="AT23" s="86">
        <v>511180000</v>
      </c>
      <c r="AU23" s="86">
        <v>331370000</v>
      </c>
      <c r="AV23" s="86">
        <v>165340000</v>
      </c>
      <c r="AW23" s="86">
        <v>771780000</v>
      </c>
      <c r="AX23" s="86">
        <v>578370000</v>
      </c>
      <c r="AY23" s="86">
        <v>400270000</v>
      </c>
      <c r="AZ23" s="86">
        <v>208160000</v>
      </c>
      <c r="BA23" s="86">
        <v>503930000</v>
      </c>
      <c r="BB23" s="86">
        <v>369230000</v>
      </c>
      <c r="BC23" s="86">
        <v>221050000</v>
      </c>
      <c r="BD23" s="86">
        <v>123140000</v>
      </c>
      <c r="BE23" s="86">
        <v>345990000</v>
      </c>
      <c r="BF23" s="86">
        <v>250460000</v>
      </c>
      <c r="BG23" s="86">
        <v>153930000</v>
      </c>
      <c r="BH23" s="87">
        <v>84390000</v>
      </c>
      <c r="BI23" t="s">
        <v>161</v>
      </c>
    </row>
    <row r="24" spans="1:61" x14ac:dyDescent="0.15">
      <c r="A24" t="s">
        <v>106</v>
      </c>
      <c r="B24" s="86">
        <v>252140000</v>
      </c>
      <c r="C24" s="87">
        <v>7210000</v>
      </c>
      <c r="D24" s="86">
        <v>311730000</v>
      </c>
      <c r="E24" s="87">
        <v>-46390000</v>
      </c>
      <c r="F24" s="86">
        <v>-141150000</v>
      </c>
      <c r="G24" s="87">
        <v>11280000</v>
      </c>
      <c r="H24" s="86">
        <v>122350000</v>
      </c>
      <c r="I24" s="86">
        <v>135650000</v>
      </c>
      <c r="J24" s="87">
        <v>96820000</v>
      </c>
      <c r="K24" s="86">
        <v>230210000</v>
      </c>
      <c r="L24" s="86">
        <v>425110000</v>
      </c>
      <c r="M24" s="86">
        <v>1319030000</v>
      </c>
      <c r="N24" s="86">
        <v>1107480000</v>
      </c>
      <c r="O24" s="86">
        <v>763070000</v>
      </c>
      <c r="P24" s="86">
        <v>335010000</v>
      </c>
      <c r="Q24" s="86">
        <v>875390000</v>
      </c>
      <c r="R24" s="86">
        <v>1147120000</v>
      </c>
      <c r="S24" s="86">
        <v>895080000</v>
      </c>
      <c r="T24" s="86">
        <v>598210000</v>
      </c>
      <c r="U24" s="86">
        <v>1321220000</v>
      </c>
      <c r="V24" s="86">
        <v>1142480000</v>
      </c>
      <c r="W24" s="86">
        <v>754120000</v>
      </c>
      <c r="X24" s="86">
        <v>427730000</v>
      </c>
      <c r="Y24" s="86">
        <v>1230350000</v>
      </c>
      <c r="Z24" s="86">
        <v>884960000</v>
      </c>
      <c r="AA24" s="86">
        <v>725840000</v>
      </c>
      <c r="AB24" s="86">
        <v>432900000</v>
      </c>
      <c r="AC24" s="86">
        <v>324950000</v>
      </c>
      <c r="AD24" s="86">
        <v>458380000</v>
      </c>
      <c r="AE24" s="86">
        <v>282890000</v>
      </c>
      <c r="AF24" s="86">
        <v>235520000</v>
      </c>
      <c r="AG24" s="86">
        <v>1358480000</v>
      </c>
      <c r="AH24" s="86">
        <v>1224390000</v>
      </c>
      <c r="AI24" s="86">
        <v>817730000</v>
      </c>
      <c r="AJ24" s="87">
        <v>93610000</v>
      </c>
      <c r="AK24" s="86">
        <v>807270000</v>
      </c>
      <c r="AL24" s="86">
        <v>581160000</v>
      </c>
      <c r="AM24" s="86">
        <v>159130000</v>
      </c>
      <c r="AN24" s="87">
        <v>-33430000</v>
      </c>
      <c r="AO24" s="86">
        <v>298330000</v>
      </c>
      <c r="AP24" s="86">
        <v>221240000</v>
      </c>
      <c r="AQ24" s="86">
        <v>235690000</v>
      </c>
      <c r="AR24" s="87">
        <v>64260000</v>
      </c>
      <c r="AS24" s="87">
        <v>88690000</v>
      </c>
      <c r="AT24" s="87">
        <v>80280000</v>
      </c>
      <c r="AU24" s="87">
        <v>64720000</v>
      </c>
      <c r="AV24" s="87">
        <v>82230000</v>
      </c>
      <c r="AW24" s="86">
        <v>132890000</v>
      </c>
      <c r="AX24" s="87">
        <v>-34460000</v>
      </c>
      <c r="AY24" s="87">
        <v>-74770000</v>
      </c>
      <c r="AZ24" s="87">
        <v>-70800000</v>
      </c>
      <c r="BA24" s="86">
        <v>120970000</v>
      </c>
      <c r="BB24" s="86">
        <v>101420000</v>
      </c>
      <c r="BC24" s="87">
        <v>64280000</v>
      </c>
      <c r="BD24" s="87">
        <v>38150000</v>
      </c>
      <c r="BE24" s="86">
        <v>118470000</v>
      </c>
      <c r="BF24" s="87">
        <v>82640000</v>
      </c>
      <c r="BG24" s="87">
        <v>53790000</v>
      </c>
      <c r="BH24" s="87">
        <v>26660000</v>
      </c>
      <c r="BI24" t="s">
        <v>161</v>
      </c>
    </row>
    <row r="25" spans="1:61" x14ac:dyDescent="0.15">
      <c r="A25" t="s">
        <v>107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  <c r="G25" t="s">
        <v>164</v>
      </c>
      <c r="H25" t="s">
        <v>164</v>
      </c>
      <c r="I25" s="86">
        <v>1095380000</v>
      </c>
      <c r="J25" s="86">
        <v>589850000</v>
      </c>
      <c r="K25" s="86">
        <v>404940000</v>
      </c>
      <c r="L25" s="86">
        <v>192250000</v>
      </c>
      <c r="M25" s="86">
        <v>1189020000</v>
      </c>
      <c r="N25" s="86">
        <v>657280000</v>
      </c>
      <c r="O25" s="86">
        <v>442810000</v>
      </c>
      <c r="P25" s="86">
        <v>246720000</v>
      </c>
      <c r="Q25" s="86">
        <v>948420000</v>
      </c>
      <c r="R25" s="86">
        <v>359890000</v>
      </c>
      <c r="S25" s="86">
        <v>269520000</v>
      </c>
      <c r="T25" s="86">
        <v>143550000</v>
      </c>
      <c r="U25" s="86">
        <v>490560000</v>
      </c>
      <c r="V25" s="86">
        <v>405900000</v>
      </c>
      <c r="W25" s="86">
        <v>304420000</v>
      </c>
      <c r="X25" s="86">
        <v>118610000</v>
      </c>
      <c r="Y25" s="86">
        <v>682330000</v>
      </c>
      <c r="Z25" s="86">
        <v>478280000</v>
      </c>
      <c r="AA25" s="86">
        <v>486450000</v>
      </c>
      <c r="AB25" s="86">
        <v>120300000</v>
      </c>
      <c r="AC25" s="86">
        <v>425340000</v>
      </c>
      <c r="AD25" s="86">
        <v>226680000</v>
      </c>
      <c r="AE25" s="86">
        <v>234950000</v>
      </c>
      <c r="AF25" s="86">
        <v>172180000</v>
      </c>
      <c r="AG25" s="87">
        <v>-74750000</v>
      </c>
      <c r="AH25" s="86">
        <v>-164260000</v>
      </c>
      <c r="AI25" s="86">
        <v>429600000</v>
      </c>
      <c r="AJ25" s="86">
        <v>280510000</v>
      </c>
      <c r="AK25" s="86">
        <v>403520000</v>
      </c>
      <c r="AL25" s="86">
        <v>308810000</v>
      </c>
      <c r="AM25" s="86">
        <v>246700000</v>
      </c>
      <c r="AN25" s="86">
        <v>231940000</v>
      </c>
      <c r="AO25" s="86">
        <v>152950000</v>
      </c>
      <c r="AP25" s="86">
        <v>306640000</v>
      </c>
      <c r="AQ25" s="86">
        <v>233800000</v>
      </c>
      <c r="AR25" s="86">
        <v>175290000</v>
      </c>
      <c r="AS25" s="87">
        <v>94230000</v>
      </c>
      <c r="AT25" s="86">
        <v>122020000</v>
      </c>
      <c r="AU25" s="87">
        <v>72030000</v>
      </c>
      <c r="AV25" s="87">
        <v>-330000</v>
      </c>
      <c r="AW25" s="87">
        <v>84240000</v>
      </c>
      <c r="AX25" s="87">
        <v>59880000</v>
      </c>
      <c r="AY25" s="87">
        <v>60530000</v>
      </c>
      <c r="AZ25" s="87">
        <v>220000</v>
      </c>
      <c r="BA25" s="87">
        <v>81000000</v>
      </c>
      <c r="BB25" s="87">
        <v>79190000</v>
      </c>
      <c r="BC25" s="87">
        <v>32220000</v>
      </c>
      <c r="BD25">
        <v>0</v>
      </c>
      <c r="BE25" s="87">
        <v>39900000</v>
      </c>
      <c r="BF25" s="87">
        <v>25100000</v>
      </c>
      <c r="BG25" s="87">
        <v>27500000</v>
      </c>
      <c r="BH25" t="s">
        <v>164</v>
      </c>
      <c r="BI25" t="s">
        <v>161</v>
      </c>
    </row>
    <row r="26" spans="1:61" x14ac:dyDescent="0.15">
      <c r="A26" t="s">
        <v>264</v>
      </c>
      <c r="B26" s="86">
        <v>441110000</v>
      </c>
      <c r="C26" s="86">
        <v>281500000</v>
      </c>
      <c r="D26" s="86">
        <v>196530000</v>
      </c>
      <c r="E26" s="86">
        <v>289650000</v>
      </c>
      <c r="F26" s="87">
        <v>52870000</v>
      </c>
      <c r="G26" s="86">
        <v>255440000</v>
      </c>
      <c r="H26" s="86">
        <v>210600000</v>
      </c>
      <c r="I26" s="86">
        <v>-361680000</v>
      </c>
      <c r="J26" s="86">
        <v>-374870000</v>
      </c>
      <c r="K26" s="86">
        <v>-176100000</v>
      </c>
      <c r="L26" s="86">
        <v>222710000</v>
      </c>
      <c r="M26" s="86">
        <v>402680000</v>
      </c>
      <c r="N26" s="86">
        <v>426890000</v>
      </c>
      <c r="O26" s="86">
        <v>441040000</v>
      </c>
      <c r="P26" s="86">
        <v>207870000</v>
      </c>
      <c r="Q26" s="86">
        <v>-563370000</v>
      </c>
      <c r="R26" s="86">
        <v>-325160000</v>
      </c>
      <c r="S26" s="86">
        <v>-306780000</v>
      </c>
      <c r="T26" s="86">
        <v>-165730000</v>
      </c>
      <c r="U26" s="86">
        <v>282360000</v>
      </c>
      <c r="V26" s="87">
        <v>-73240000</v>
      </c>
      <c r="W26" s="87">
        <v>-9390000</v>
      </c>
      <c r="X26" s="87">
        <v>-32740000</v>
      </c>
      <c r="Y26" s="87">
        <v>-15280000</v>
      </c>
      <c r="Z26" s="86">
        <v>-175750000</v>
      </c>
      <c r="AA26" s="86">
        <v>-230200000</v>
      </c>
      <c r="AB26" s="86">
        <v>-169950000</v>
      </c>
      <c r="AC26" s="86">
        <v>143150000</v>
      </c>
      <c r="AD26" s="86">
        <v>-203180000</v>
      </c>
      <c r="AE26" s="86">
        <v>-161040000</v>
      </c>
      <c r="AF26" s="87">
        <v>-1540000</v>
      </c>
      <c r="AG26" s="86">
        <v>-139360000</v>
      </c>
      <c r="AH26" s="87">
        <v>9450000</v>
      </c>
      <c r="AI26" s="87">
        <v>-74990000</v>
      </c>
      <c r="AJ26" s="87">
        <v>69410000</v>
      </c>
      <c r="AK26" s="87">
        <v>-68660000</v>
      </c>
      <c r="AL26" s="87">
        <v>-67490000</v>
      </c>
      <c r="AM26" s="87">
        <v>-36730000</v>
      </c>
      <c r="AN26" s="87">
        <v>-9620000</v>
      </c>
      <c r="AO26" s="87">
        <v>50350000</v>
      </c>
      <c r="AP26" s="87">
        <v>28040000</v>
      </c>
      <c r="AQ26" s="87">
        <v>-11720000</v>
      </c>
      <c r="AR26" s="87">
        <v>1430000</v>
      </c>
      <c r="AS26" s="87">
        <v>45150000</v>
      </c>
      <c r="AT26" s="87">
        <v>35960000</v>
      </c>
      <c r="AU26" s="87">
        <v>27610000</v>
      </c>
      <c r="AV26" s="87">
        <v>-5900000</v>
      </c>
      <c r="AW26" s="86">
        <v>-184030000</v>
      </c>
      <c r="AX26" s="86">
        <v>-173650000</v>
      </c>
      <c r="AY26" s="86">
        <v>-184780000</v>
      </c>
      <c r="AZ26" s="86">
        <v>-101940000</v>
      </c>
      <c r="BA26" s="87">
        <v>99500000</v>
      </c>
      <c r="BB26" s="86">
        <v>207160000</v>
      </c>
      <c r="BC26" s="87">
        <v>47460000</v>
      </c>
      <c r="BD26" s="87">
        <v>7340000</v>
      </c>
      <c r="BE26" s="87">
        <v>32830000</v>
      </c>
      <c r="BF26" s="87">
        <v>46990000</v>
      </c>
      <c r="BG26" s="87">
        <v>61480000</v>
      </c>
      <c r="BH26" s="87">
        <v>1930000</v>
      </c>
      <c r="BI26" t="s">
        <v>161</v>
      </c>
    </row>
    <row r="27" spans="1:61" x14ac:dyDescent="0.15">
      <c r="A27" t="s">
        <v>265</v>
      </c>
      <c r="B27" s="86">
        <v>532210000</v>
      </c>
      <c r="C27" s="87">
        <v>97030000</v>
      </c>
      <c r="D27" s="87">
        <v>29050000</v>
      </c>
      <c r="E27" s="86">
        <v>382850000</v>
      </c>
      <c r="F27" s="86">
        <v>134850000</v>
      </c>
      <c r="G27" s="87">
        <v>-23580000</v>
      </c>
      <c r="H27" s="87">
        <v>-32640000</v>
      </c>
      <c r="I27" s="86">
        <v>637460000</v>
      </c>
      <c r="J27" s="86">
        <v>287340000</v>
      </c>
      <c r="K27" s="86">
        <v>200120000</v>
      </c>
      <c r="L27" s="86">
        <v>113880000</v>
      </c>
      <c r="M27" s="87">
        <v>-19290000</v>
      </c>
      <c r="N27" s="87">
        <v>-74940000</v>
      </c>
      <c r="O27" s="86">
        <v>-166240000</v>
      </c>
      <c r="P27" s="86">
        <v>-140950000</v>
      </c>
      <c r="Q27" s="86">
        <v>2181470000</v>
      </c>
      <c r="R27" s="86">
        <v>778520000</v>
      </c>
      <c r="S27" s="86">
        <v>676800000</v>
      </c>
      <c r="T27" s="86">
        <v>590190000</v>
      </c>
      <c r="U27" s="87">
        <v>-26970000</v>
      </c>
      <c r="V27" s="87">
        <v>37260000</v>
      </c>
      <c r="W27" s="87">
        <v>75360000</v>
      </c>
      <c r="X27" s="87">
        <v>-29170000</v>
      </c>
      <c r="Y27" s="86">
        <v>407170000</v>
      </c>
      <c r="Z27" s="86">
        <v>286900000</v>
      </c>
      <c r="AA27" s="86">
        <v>211010000</v>
      </c>
      <c r="AB27" s="86">
        <v>114140000</v>
      </c>
      <c r="AC27" s="86">
        <v>-197620000</v>
      </c>
      <c r="AD27" s="87">
        <v>97500000</v>
      </c>
      <c r="AE27" s="87">
        <v>89800000</v>
      </c>
      <c r="AF27" s="87">
        <v>37620000</v>
      </c>
      <c r="AG27" s="86">
        <v>161370000</v>
      </c>
      <c r="AH27" s="86">
        <v>123320000</v>
      </c>
      <c r="AI27" s="86">
        <v>113290000</v>
      </c>
      <c r="AJ27" s="87">
        <v>46650000</v>
      </c>
      <c r="AK27" s="86">
        <v>141230000</v>
      </c>
      <c r="AL27" s="87">
        <v>85430000</v>
      </c>
      <c r="AM27" s="87">
        <v>77490000</v>
      </c>
      <c r="AN27" s="87">
        <v>2300000</v>
      </c>
      <c r="AO27" s="87">
        <v>42290000</v>
      </c>
      <c r="AP27" s="87">
        <v>13850000</v>
      </c>
      <c r="AQ27" s="87">
        <v>-9870000</v>
      </c>
      <c r="AR27" s="87">
        <v>-1360000</v>
      </c>
      <c r="AS27" s="87">
        <v>-72870000</v>
      </c>
      <c r="AT27" s="87">
        <v>-51070000</v>
      </c>
      <c r="AU27" s="87">
        <v>-34330000</v>
      </c>
      <c r="AV27" s="87">
        <v>-3460000</v>
      </c>
      <c r="AW27" s="87">
        <v>-63520000</v>
      </c>
      <c r="AX27" s="86">
        <v>-138440000</v>
      </c>
      <c r="AY27" s="87">
        <v>-27740000</v>
      </c>
      <c r="AZ27" s="87">
        <v>1740000</v>
      </c>
      <c r="BA27" s="86">
        <v>398740000</v>
      </c>
      <c r="BB27" s="86">
        <v>275650000</v>
      </c>
      <c r="BC27" s="86">
        <v>153930000</v>
      </c>
      <c r="BD27" s="87">
        <v>86750000</v>
      </c>
      <c r="BE27" s="87">
        <v>87780000</v>
      </c>
      <c r="BF27" s="87">
        <v>28390000</v>
      </c>
      <c r="BG27" s="87">
        <v>4430000</v>
      </c>
      <c r="BH27" s="87">
        <v>1860000</v>
      </c>
      <c r="BI27" t="s">
        <v>161</v>
      </c>
    </row>
    <row r="28" spans="1:61" x14ac:dyDescent="0.15">
      <c r="A28" t="s">
        <v>266</v>
      </c>
      <c r="B28" s="87">
        <v>14550000</v>
      </c>
      <c r="C28" s="87">
        <v>-21500000</v>
      </c>
      <c r="D28" s="87">
        <v>-44410000</v>
      </c>
      <c r="E28" s="86">
        <v>139530000</v>
      </c>
      <c r="F28" s="87">
        <v>80240000</v>
      </c>
      <c r="G28" s="87">
        <v>57320000</v>
      </c>
      <c r="H28" s="87">
        <v>30550000</v>
      </c>
      <c r="I28" s="86">
        <v>128270000</v>
      </c>
      <c r="J28" s="86">
        <v>116030000</v>
      </c>
      <c r="K28" s="87">
        <v>61920000</v>
      </c>
      <c r="L28" s="87">
        <v>26920000</v>
      </c>
      <c r="M28" s="86">
        <v>102240000</v>
      </c>
      <c r="N28" s="87">
        <v>57100000</v>
      </c>
      <c r="O28" s="87">
        <v>48590000</v>
      </c>
      <c r="P28" s="87">
        <v>26620000</v>
      </c>
      <c r="Q28" s="87">
        <v>53470000</v>
      </c>
      <c r="R28" s="87">
        <v>52520000</v>
      </c>
      <c r="S28" s="87">
        <v>40870000</v>
      </c>
      <c r="T28" s="87">
        <v>15990000</v>
      </c>
      <c r="U28" s="87">
        <v>62480000</v>
      </c>
      <c r="V28" s="87">
        <v>58560000</v>
      </c>
      <c r="W28" s="87">
        <v>40760000</v>
      </c>
      <c r="X28" s="87">
        <v>11200000</v>
      </c>
      <c r="Y28" s="87">
        <v>23210000</v>
      </c>
      <c r="Z28" s="87">
        <v>16480000</v>
      </c>
      <c r="AA28" s="87">
        <v>6170000</v>
      </c>
      <c r="AB28" s="87">
        <v>2380000</v>
      </c>
      <c r="AC28" s="87">
        <v>-3610000</v>
      </c>
      <c r="AD28" s="87">
        <v>-8270000</v>
      </c>
      <c r="AE28" s="87">
        <v>-3650000</v>
      </c>
      <c r="AF28" s="87">
        <v>130000</v>
      </c>
      <c r="AG28" s="87">
        <v>25060000</v>
      </c>
      <c r="AH28" s="87">
        <v>23420000</v>
      </c>
      <c r="AI28" s="87">
        <v>26160000</v>
      </c>
      <c r="AJ28" s="87">
        <v>30870000</v>
      </c>
      <c r="AK28" s="87">
        <v>38120000</v>
      </c>
      <c r="AL28" s="87">
        <v>11680000</v>
      </c>
      <c r="AM28" s="87">
        <v>20480000</v>
      </c>
      <c r="AN28" s="87">
        <v>-24370000</v>
      </c>
      <c r="AO28" s="87">
        <v>16420000</v>
      </c>
      <c r="AP28" s="87">
        <v>11390000</v>
      </c>
      <c r="AQ28" s="87">
        <v>2940000</v>
      </c>
      <c r="AR28" s="87">
        <v>7590000</v>
      </c>
      <c r="AS28" s="87">
        <v>7320000</v>
      </c>
      <c r="AT28" s="87">
        <v>1540000</v>
      </c>
      <c r="AU28" s="87">
        <v>1540000</v>
      </c>
      <c r="AV28" t="s">
        <v>164</v>
      </c>
      <c r="AW28" s="87">
        <v>1280000</v>
      </c>
      <c r="AX28" s="87">
        <v>1090000</v>
      </c>
      <c r="AY28" s="87">
        <v>1090000</v>
      </c>
      <c r="AZ28" t="s">
        <v>164</v>
      </c>
      <c r="BA28" s="87">
        <v>1950000</v>
      </c>
      <c r="BB28" s="87">
        <v>660000</v>
      </c>
      <c r="BC28">
        <v>0</v>
      </c>
      <c r="BD28">
        <v>0</v>
      </c>
      <c r="BE28" s="87">
        <v>900000</v>
      </c>
      <c r="BF28" s="87">
        <v>560000</v>
      </c>
      <c r="BG28">
        <v>0</v>
      </c>
      <c r="BH28" t="s">
        <v>164</v>
      </c>
      <c r="BI28" t="s">
        <v>161</v>
      </c>
    </row>
    <row r="29" spans="1:61" x14ac:dyDescent="0.15">
      <c r="A29" t="s">
        <v>108</v>
      </c>
      <c r="B29" t="s">
        <v>164</v>
      </c>
      <c r="C29" t="s">
        <v>164</v>
      </c>
      <c r="D29" t="s">
        <v>164</v>
      </c>
      <c r="E29" t="s">
        <v>164</v>
      </c>
      <c r="F29" t="s">
        <v>164</v>
      </c>
      <c r="G29" t="s">
        <v>164</v>
      </c>
      <c r="H29" t="s">
        <v>164</v>
      </c>
      <c r="I29" t="s">
        <v>164</v>
      </c>
      <c r="J29" t="s">
        <v>164</v>
      </c>
      <c r="K29" t="s">
        <v>164</v>
      </c>
      <c r="L29" t="s">
        <v>164</v>
      </c>
      <c r="M29" t="s">
        <v>164</v>
      </c>
      <c r="N29" t="s">
        <v>164</v>
      </c>
      <c r="O29" t="s">
        <v>164</v>
      </c>
      <c r="P29" t="s">
        <v>164</v>
      </c>
      <c r="Q29" t="s">
        <v>164</v>
      </c>
      <c r="R29" t="s">
        <v>164</v>
      </c>
      <c r="S29" t="s">
        <v>164</v>
      </c>
      <c r="T29" t="s">
        <v>164</v>
      </c>
      <c r="U29" t="s">
        <v>164</v>
      </c>
      <c r="V29" t="s">
        <v>164</v>
      </c>
      <c r="W29" t="s">
        <v>164</v>
      </c>
      <c r="X29" t="s">
        <v>164</v>
      </c>
      <c r="Y29" t="s">
        <v>164</v>
      </c>
      <c r="Z29" t="s">
        <v>164</v>
      </c>
      <c r="AA29" t="s">
        <v>164</v>
      </c>
      <c r="AB29" t="s">
        <v>164</v>
      </c>
      <c r="AC29" t="s">
        <v>164</v>
      </c>
      <c r="AD29" t="s">
        <v>164</v>
      </c>
      <c r="AE29" t="s">
        <v>164</v>
      </c>
      <c r="AF29" t="s">
        <v>164</v>
      </c>
      <c r="AG29" t="s">
        <v>164</v>
      </c>
      <c r="AH29" t="s">
        <v>164</v>
      </c>
      <c r="AI29" t="s">
        <v>164</v>
      </c>
      <c r="AJ29" t="s">
        <v>164</v>
      </c>
      <c r="AK29" t="s">
        <v>164</v>
      </c>
      <c r="AL29" t="s">
        <v>164</v>
      </c>
      <c r="AM29" t="s">
        <v>164</v>
      </c>
      <c r="AN29" t="s">
        <v>164</v>
      </c>
      <c r="AO29">
        <v>0</v>
      </c>
      <c r="AP29" t="s">
        <v>164</v>
      </c>
      <c r="AQ29" t="s">
        <v>164</v>
      </c>
      <c r="AR29" t="s">
        <v>164</v>
      </c>
      <c r="AS29" t="s">
        <v>164</v>
      </c>
      <c r="AT29" t="s">
        <v>164</v>
      </c>
      <c r="AU29" t="s">
        <v>164</v>
      </c>
      <c r="AV29" t="s">
        <v>164</v>
      </c>
      <c r="AW29" t="s">
        <v>164</v>
      </c>
      <c r="AX29" t="s">
        <v>164</v>
      </c>
      <c r="AY29" t="s">
        <v>164</v>
      </c>
      <c r="AZ29" t="s">
        <v>164</v>
      </c>
      <c r="BA29">
        <v>0</v>
      </c>
      <c r="BB29" t="s">
        <v>164</v>
      </c>
      <c r="BC29">
        <v>0</v>
      </c>
      <c r="BD29">
        <v>0</v>
      </c>
      <c r="BE29">
        <v>0</v>
      </c>
      <c r="BF29">
        <v>0</v>
      </c>
      <c r="BG29">
        <v>0</v>
      </c>
      <c r="BH29" t="s">
        <v>164</v>
      </c>
      <c r="BI29" t="s">
        <v>161</v>
      </c>
    </row>
    <row r="30" spans="1:61" x14ac:dyDescent="0.15">
      <c r="A30" t="s">
        <v>267</v>
      </c>
      <c r="B30" t="s">
        <v>164</v>
      </c>
      <c r="C30" t="s">
        <v>164</v>
      </c>
      <c r="D30" t="s">
        <v>164</v>
      </c>
      <c r="E30" t="s">
        <v>164</v>
      </c>
      <c r="F30" t="s">
        <v>164</v>
      </c>
      <c r="G30" t="s">
        <v>164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  <c r="M30" t="s">
        <v>164</v>
      </c>
      <c r="N30" t="s">
        <v>164</v>
      </c>
      <c r="O30" t="s">
        <v>164</v>
      </c>
      <c r="P30" t="s">
        <v>164</v>
      </c>
      <c r="Q30" t="s">
        <v>164</v>
      </c>
      <c r="R30" t="s">
        <v>164</v>
      </c>
      <c r="S30" t="s">
        <v>164</v>
      </c>
      <c r="T30" t="s">
        <v>164</v>
      </c>
      <c r="U30" t="s">
        <v>164</v>
      </c>
      <c r="V30" t="s">
        <v>164</v>
      </c>
      <c r="W30" t="s">
        <v>164</v>
      </c>
      <c r="X30" t="s">
        <v>164</v>
      </c>
      <c r="Y30" t="s">
        <v>164</v>
      </c>
      <c r="Z30" t="s">
        <v>164</v>
      </c>
      <c r="AA30" t="s">
        <v>164</v>
      </c>
      <c r="AB30" t="s">
        <v>164</v>
      </c>
      <c r="AC30" t="s">
        <v>164</v>
      </c>
      <c r="AD30" t="s">
        <v>164</v>
      </c>
      <c r="AE30" t="s">
        <v>164</v>
      </c>
      <c r="AF30" t="s">
        <v>164</v>
      </c>
      <c r="AG30" t="s">
        <v>164</v>
      </c>
      <c r="AH30" t="s">
        <v>164</v>
      </c>
      <c r="AI30" t="s">
        <v>164</v>
      </c>
      <c r="AJ30" t="s">
        <v>164</v>
      </c>
      <c r="AK30" t="s">
        <v>164</v>
      </c>
      <c r="AL30" t="s">
        <v>164</v>
      </c>
      <c r="AM30" t="s">
        <v>164</v>
      </c>
      <c r="AN30" t="s">
        <v>164</v>
      </c>
      <c r="AO30">
        <v>0</v>
      </c>
      <c r="AP30" t="s">
        <v>164</v>
      </c>
      <c r="AQ30" t="s">
        <v>164</v>
      </c>
      <c r="AR30" t="s">
        <v>164</v>
      </c>
      <c r="AS30" t="s">
        <v>164</v>
      </c>
      <c r="AT30" t="s">
        <v>164</v>
      </c>
      <c r="AU30" t="s">
        <v>164</v>
      </c>
      <c r="AV30" t="s">
        <v>164</v>
      </c>
      <c r="AW30" t="s">
        <v>164</v>
      </c>
      <c r="AX30" t="s">
        <v>164</v>
      </c>
      <c r="AY30" t="s">
        <v>164</v>
      </c>
      <c r="AZ30" t="s">
        <v>164</v>
      </c>
      <c r="BA30">
        <v>0</v>
      </c>
      <c r="BB30" t="s">
        <v>164</v>
      </c>
      <c r="BC30">
        <v>0</v>
      </c>
      <c r="BD30" t="s">
        <v>164</v>
      </c>
      <c r="BE30">
        <v>0</v>
      </c>
      <c r="BF30">
        <v>0</v>
      </c>
      <c r="BG30">
        <v>0</v>
      </c>
      <c r="BH30" t="s">
        <v>164</v>
      </c>
      <c r="BI30" t="s">
        <v>161</v>
      </c>
    </row>
    <row r="31" spans="1:61" x14ac:dyDescent="0.15">
      <c r="A31" t="s">
        <v>268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  <c r="G31" t="s">
        <v>164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N31" t="s">
        <v>164</v>
      </c>
      <c r="O31" t="s">
        <v>164</v>
      </c>
      <c r="P31" t="s">
        <v>164</v>
      </c>
      <c r="Q31" t="s">
        <v>164</v>
      </c>
      <c r="R31" t="s">
        <v>164</v>
      </c>
      <c r="S31" t="s">
        <v>164</v>
      </c>
      <c r="T31" t="s">
        <v>164</v>
      </c>
      <c r="U31" t="s">
        <v>164</v>
      </c>
      <c r="V31" t="s">
        <v>164</v>
      </c>
      <c r="W31" t="s">
        <v>164</v>
      </c>
      <c r="X31" t="s">
        <v>164</v>
      </c>
      <c r="Y31" t="s">
        <v>164</v>
      </c>
      <c r="Z31" t="s">
        <v>164</v>
      </c>
      <c r="AA31" t="s">
        <v>164</v>
      </c>
      <c r="AB31" t="s">
        <v>164</v>
      </c>
      <c r="AC31" t="s">
        <v>164</v>
      </c>
      <c r="AD31" t="s">
        <v>164</v>
      </c>
      <c r="AE31" t="s">
        <v>164</v>
      </c>
      <c r="AF31" t="s">
        <v>164</v>
      </c>
      <c r="AG31" t="s">
        <v>164</v>
      </c>
      <c r="AH31" t="s">
        <v>164</v>
      </c>
      <c r="AI31" t="s">
        <v>164</v>
      </c>
      <c r="AJ31" t="s">
        <v>164</v>
      </c>
      <c r="AK31" t="s">
        <v>164</v>
      </c>
      <c r="AL31" t="s">
        <v>164</v>
      </c>
      <c r="AM31" t="s">
        <v>164</v>
      </c>
      <c r="AN31" t="s">
        <v>164</v>
      </c>
      <c r="AO31">
        <v>0</v>
      </c>
      <c r="AP31" t="s">
        <v>164</v>
      </c>
      <c r="AQ31" t="s">
        <v>164</v>
      </c>
      <c r="AR31" t="s">
        <v>164</v>
      </c>
      <c r="AS31" t="s">
        <v>164</v>
      </c>
      <c r="AT31" t="s">
        <v>164</v>
      </c>
      <c r="AU31" t="s">
        <v>164</v>
      </c>
      <c r="AV31" t="s">
        <v>164</v>
      </c>
      <c r="AW31" t="s">
        <v>164</v>
      </c>
      <c r="AX31" t="s">
        <v>164</v>
      </c>
      <c r="AY31" t="s">
        <v>164</v>
      </c>
      <c r="AZ31" t="s">
        <v>164</v>
      </c>
      <c r="BA31">
        <v>0</v>
      </c>
      <c r="BB31" t="s">
        <v>164</v>
      </c>
      <c r="BC31">
        <v>0</v>
      </c>
      <c r="BD31" t="s">
        <v>164</v>
      </c>
      <c r="BE31">
        <v>0</v>
      </c>
      <c r="BF31">
        <v>0</v>
      </c>
      <c r="BG31">
        <v>0</v>
      </c>
      <c r="BH31" t="s">
        <v>164</v>
      </c>
      <c r="BI31" t="s">
        <v>161</v>
      </c>
    </row>
    <row r="32" spans="1:61" x14ac:dyDescent="0.15">
      <c r="A32" t="s">
        <v>269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  <c r="G32" t="s">
        <v>164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164</v>
      </c>
      <c r="R32" t="s">
        <v>164</v>
      </c>
      <c r="S32" t="s">
        <v>164</v>
      </c>
      <c r="T32" t="s">
        <v>164</v>
      </c>
      <c r="U32" t="s">
        <v>164</v>
      </c>
      <c r="V32" t="s">
        <v>164</v>
      </c>
      <c r="W32" t="s">
        <v>164</v>
      </c>
      <c r="X32" t="s">
        <v>164</v>
      </c>
      <c r="Y32" t="s">
        <v>164</v>
      </c>
      <c r="Z32" t="s">
        <v>164</v>
      </c>
      <c r="AA32" t="s">
        <v>164</v>
      </c>
      <c r="AB32" t="s">
        <v>164</v>
      </c>
      <c r="AC32" t="s">
        <v>164</v>
      </c>
      <c r="AD32" t="s">
        <v>164</v>
      </c>
      <c r="AE32" t="s">
        <v>164</v>
      </c>
      <c r="AF32" t="s">
        <v>164</v>
      </c>
      <c r="AG32" t="s">
        <v>164</v>
      </c>
      <c r="AH32" t="s">
        <v>164</v>
      </c>
      <c r="AI32" t="s">
        <v>164</v>
      </c>
      <c r="AJ32" t="s">
        <v>164</v>
      </c>
      <c r="AK32" t="s">
        <v>164</v>
      </c>
      <c r="AL32" t="s">
        <v>164</v>
      </c>
      <c r="AM32" t="s">
        <v>164</v>
      </c>
      <c r="AN32" t="s">
        <v>164</v>
      </c>
      <c r="AO32">
        <v>0</v>
      </c>
      <c r="AP32" t="s">
        <v>164</v>
      </c>
      <c r="AQ32" t="s">
        <v>164</v>
      </c>
      <c r="AR32" t="s">
        <v>164</v>
      </c>
      <c r="AS32" t="s">
        <v>164</v>
      </c>
      <c r="AT32" t="s">
        <v>164</v>
      </c>
      <c r="AU32" t="s">
        <v>164</v>
      </c>
      <c r="AV32" t="s">
        <v>164</v>
      </c>
      <c r="AW32" t="s">
        <v>164</v>
      </c>
      <c r="AX32" t="s">
        <v>164</v>
      </c>
      <c r="AY32" t="s">
        <v>164</v>
      </c>
      <c r="AZ32" t="s">
        <v>164</v>
      </c>
      <c r="BA32">
        <v>0</v>
      </c>
      <c r="BB32" t="s">
        <v>164</v>
      </c>
      <c r="BC32">
        <v>0</v>
      </c>
      <c r="BD32" t="s">
        <v>164</v>
      </c>
      <c r="BE32">
        <v>0</v>
      </c>
      <c r="BF32">
        <v>0</v>
      </c>
      <c r="BG32">
        <v>0</v>
      </c>
      <c r="BH32" t="s">
        <v>164</v>
      </c>
      <c r="BI32" t="s">
        <v>161</v>
      </c>
    </row>
    <row r="33" spans="1:61" x14ac:dyDescent="0.15">
      <c r="A33" t="s">
        <v>270</v>
      </c>
      <c r="B33" t="s">
        <v>164</v>
      </c>
      <c r="C33" t="s">
        <v>164</v>
      </c>
      <c r="D33" t="s">
        <v>164</v>
      </c>
      <c r="E33" t="s">
        <v>164</v>
      </c>
      <c r="F33" t="s">
        <v>164</v>
      </c>
      <c r="G33" t="s">
        <v>164</v>
      </c>
      <c r="H33" t="s">
        <v>164</v>
      </c>
      <c r="I33" t="s">
        <v>164</v>
      </c>
      <c r="J33" t="s">
        <v>164</v>
      </c>
      <c r="K33" t="s">
        <v>164</v>
      </c>
      <c r="L33" t="s">
        <v>164</v>
      </c>
      <c r="M33" t="s">
        <v>164</v>
      </c>
      <c r="N33" t="s">
        <v>164</v>
      </c>
      <c r="O33" t="s">
        <v>164</v>
      </c>
      <c r="P33" t="s">
        <v>164</v>
      </c>
      <c r="Q33" t="s">
        <v>164</v>
      </c>
      <c r="R33" t="s">
        <v>164</v>
      </c>
      <c r="S33" t="s">
        <v>164</v>
      </c>
      <c r="T33" t="s">
        <v>164</v>
      </c>
      <c r="U33" t="s">
        <v>164</v>
      </c>
      <c r="V33" t="s">
        <v>164</v>
      </c>
      <c r="W33" t="s">
        <v>164</v>
      </c>
      <c r="X33" t="s">
        <v>164</v>
      </c>
      <c r="Y33" t="s">
        <v>164</v>
      </c>
      <c r="Z33" t="s">
        <v>164</v>
      </c>
      <c r="AA33" t="s">
        <v>164</v>
      </c>
      <c r="AB33" t="s">
        <v>164</v>
      </c>
      <c r="AC33" t="s">
        <v>164</v>
      </c>
      <c r="AD33" t="s">
        <v>164</v>
      </c>
      <c r="AE33" t="s">
        <v>164</v>
      </c>
      <c r="AF33" t="s">
        <v>164</v>
      </c>
      <c r="AG33" t="s">
        <v>164</v>
      </c>
      <c r="AH33" t="s">
        <v>164</v>
      </c>
      <c r="AI33" t="s">
        <v>164</v>
      </c>
      <c r="AJ33" t="s">
        <v>164</v>
      </c>
      <c r="AK33" t="s">
        <v>164</v>
      </c>
      <c r="AL33" t="s">
        <v>164</v>
      </c>
      <c r="AM33" t="s">
        <v>164</v>
      </c>
      <c r="AN33" t="s">
        <v>164</v>
      </c>
      <c r="AO33">
        <v>0</v>
      </c>
      <c r="AP33" t="s">
        <v>164</v>
      </c>
      <c r="AQ33" t="s">
        <v>164</v>
      </c>
      <c r="AR33" t="s">
        <v>164</v>
      </c>
      <c r="AS33" t="s">
        <v>164</v>
      </c>
      <c r="AT33" t="s">
        <v>164</v>
      </c>
      <c r="AU33" t="s">
        <v>164</v>
      </c>
      <c r="AV33" t="s">
        <v>164</v>
      </c>
      <c r="AW33" t="s">
        <v>164</v>
      </c>
      <c r="AX33" t="s">
        <v>164</v>
      </c>
      <c r="AY33" t="s">
        <v>164</v>
      </c>
      <c r="AZ33" t="s">
        <v>164</v>
      </c>
      <c r="BA33">
        <v>0</v>
      </c>
      <c r="BB33" t="s">
        <v>164</v>
      </c>
      <c r="BC33">
        <v>0</v>
      </c>
      <c r="BD33" t="s">
        <v>164</v>
      </c>
      <c r="BE33">
        <v>0</v>
      </c>
      <c r="BF33">
        <v>0</v>
      </c>
      <c r="BG33">
        <v>0</v>
      </c>
      <c r="BH33" t="s">
        <v>164</v>
      </c>
      <c r="BI33" t="s">
        <v>161</v>
      </c>
    </row>
    <row r="34" spans="1:61" x14ac:dyDescent="0.15">
      <c r="A34" t="s">
        <v>109</v>
      </c>
      <c r="B34" s="86">
        <v>14938950000</v>
      </c>
      <c r="C34" s="86">
        <v>10118640000</v>
      </c>
      <c r="D34" s="86">
        <v>2647580000</v>
      </c>
      <c r="E34" s="86">
        <v>13775430000</v>
      </c>
      <c r="F34" s="86">
        <v>11515280000</v>
      </c>
      <c r="G34" s="86">
        <v>8575010000</v>
      </c>
      <c r="H34" s="86">
        <v>4001990000</v>
      </c>
      <c r="I34" s="86">
        <v>7878440000</v>
      </c>
      <c r="J34" s="86">
        <v>6451120000</v>
      </c>
      <c r="K34" s="86">
        <v>4341960000</v>
      </c>
      <c r="L34" s="86">
        <v>1839930000</v>
      </c>
      <c r="M34" s="86">
        <v>2876030000</v>
      </c>
      <c r="N34" s="86">
        <v>2400180000</v>
      </c>
      <c r="O34" s="86">
        <v>1605920000</v>
      </c>
      <c r="P34" s="86">
        <v>947390000</v>
      </c>
      <c r="Q34" s="86">
        <v>1195520000</v>
      </c>
      <c r="R34" s="86">
        <v>267550000</v>
      </c>
      <c r="S34" s="86">
        <v>169450000</v>
      </c>
      <c r="T34" s="87">
        <v>48360000</v>
      </c>
      <c r="U34" s="86">
        <v>170540000</v>
      </c>
      <c r="V34" s="86">
        <v>-143870000</v>
      </c>
      <c r="W34" s="86">
        <v>356460000</v>
      </c>
      <c r="X34" s="87">
        <v>-14780000</v>
      </c>
      <c r="Y34" s="86">
        <v>717430000</v>
      </c>
      <c r="Z34" s="86">
        <v>1625040000</v>
      </c>
      <c r="AA34" s="86">
        <v>1432890000</v>
      </c>
      <c r="AB34" s="86">
        <v>937490000</v>
      </c>
      <c r="AC34" s="86">
        <v>2747610000</v>
      </c>
      <c r="AD34" s="86">
        <v>3206750000</v>
      </c>
      <c r="AE34" s="86">
        <v>3068830000</v>
      </c>
      <c r="AF34" s="86">
        <v>1724530000</v>
      </c>
      <c r="AG34" s="86">
        <v>6097390000</v>
      </c>
      <c r="AH34" s="86">
        <v>6679160000</v>
      </c>
      <c r="AI34" s="86">
        <v>5967910000</v>
      </c>
      <c r="AJ34" s="86">
        <v>3411750000</v>
      </c>
      <c r="AK34" s="86">
        <v>9847200000</v>
      </c>
      <c r="AL34" s="86">
        <v>9432010000</v>
      </c>
      <c r="AM34" s="86">
        <v>7332120000</v>
      </c>
      <c r="AN34" s="86">
        <v>3267760000</v>
      </c>
      <c r="AO34" s="86">
        <v>6896880000</v>
      </c>
      <c r="AP34" s="86">
        <v>5657930000</v>
      </c>
      <c r="AQ34" s="86">
        <v>3593010000</v>
      </c>
      <c r="AR34" s="86">
        <v>1212460000</v>
      </c>
      <c r="AS34" s="86">
        <v>2623650000</v>
      </c>
      <c r="AT34" s="86">
        <v>2099940000</v>
      </c>
      <c r="AU34" s="86">
        <v>1069510000</v>
      </c>
      <c r="AV34" s="86">
        <v>331160000</v>
      </c>
      <c r="AW34" s="86">
        <v>1531990000</v>
      </c>
      <c r="AX34" s="86">
        <v>1360130000</v>
      </c>
      <c r="AY34" s="86">
        <v>1024780000</v>
      </c>
      <c r="AZ34" s="86">
        <v>404850000</v>
      </c>
      <c r="BA34" s="86">
        <v>2063260000</v>
      </c>
      <c r="BB34" s="86">
        <v>1704890000</v>
      </c>
      <c r="BC34" s="86">
        <v>1043930000</v>
      </c>
      <c r="BD34" s="86">
        <v>474990000</v>
      </c>
      <c r="BE34" s="86">
        <v>814820000</v>
      </c>
      <c r="BF34" s="86">
        <v>626350000</v>
      </c>
      <c r="BG34" s="86">
        <v>321030000</v>
      </c>
      <c r="BH34" s="87">
        <v>71210000</v>
      </c>
      <c r="BI34" t="s">
        <v>161</v>
      </c>
    </row>
    <row r="35" spans="1:61" x14ac:dyDescent="0.15">
      <c r="A35" t="s">
        <v>271</v>
      </c>
      <c r="B35" s="87">
        <v>93960000</v>
      </c>
      <c r="C35" s="87">
        <v>70600000</v>
      </c>
      <c r="D35" s="87">
        <v>22780000</v>
      </c>
      <c r="E35" s="86">
        <v>182690000</v>
      </c>
      <c r="F35" s="86">
        <v>130860000</v>
      </c>
      <c r="G35" s="86">
        <v>110790000</v>
      </c>
      <c r="H35" s="87">
        <v>19780000</v>
      </c>
      <c r="I35" s="86">
        <v>123180000</v>
      </c>
      <c r="J35" s="87">
        <v>51630000</v>
      </c>
      <c r="K35" s="87">
        <v>42160000</v>
      </c>
      <c r="L35" s="87">
        <v>25750000</v>
      </c>
      <c r="M35" s="87">
        <v>98370000</v>
      </c>
      <c r="N35" s="86">
        <v>159500000</v>
      </c>
      <c r="O35" s="87">
        <v>56970000</v>
      </c>
      <c r="P35" s="87">
        <v>60910000</v>
      </c>
      <c r="Q35" s="86">
        <v>437610000</v>
      </c>
      <c r="R35" s="86">
        <v>174710000</v>
      </c>
      <c r="S35" s="86">
        <v>130800000</v>
      </c>
      <c r="T35" s="87">
        <v>66740000</v>
      </c>
      <c r="U35" s="86">
        <v>370110000</v>
      </c>
      <c r="V35" s="86">
        <v>303440000</v>
      </c>
      <c r="W35" s="86">
        <v>133550000</v>
      </c>
      <c r="X35" s="87">
        <v>82770000</v>
      </c>
      <c r="Y35" s="86">
        <v>460920000</v>
      </c>
      <c r="Z35" s="86">
        <v>339570000</v>
      </c>
      <c r="AA35" s="86">
        <v>230970000</v>
      </c>
      <c r="AB35" s="87">
        <v>55670000</v>
      </c>
      <c r="AC35" s="86">
        <v>846200000</v>
      </c>
      <c r="AD35" s="86">
        <v>585120000</v>
      </c>
      <c r="AE35" s="86">
        <v>364720000</v>
      </c>
      <c r="AF35" s="86">
        <v>216070000</v>
      </c>
      <c r="AG35" s="86">
        <v>1007680000</v>
      </c>
      <c r="AH35" s="86">
        <v>615840000</v>
      </c>
      <c r="AI35" s="86">
        <v>436870000</v>
      </c>
      <c r="AJ35" s="87">
        <v>69820000</v>
      </c>
      <c r="AK35" s="86">
        <v>1022070000</v>
      </c>
      <c r="AL35" s="86">
        <v>199310000</v>
      </c>
      <c r="AM35" s="87">
        <v>65680000</v>
      </c>
      <c r="AN35" s="87">
        <v>42670000</v>
      </c>
      <c r="AO35" s="86">
        <v>150820000</v>
      </c>
      <c r="AP35" s="87">
        <v>72820000</v>
      </c>
      <c r="AQ35" s="87">
        <v>57110000</v>
      </c>
      <c r="AR35" s="87">
        <v>30360000</v>
      </c>
      <c r="AS35" s="87">
        <v>44750000</v>
      </c>
      <c r="AT35" s="87">
        <v>30160000</v>
      </c>
      <c r="AU35" s="87">
        <v>22150000</v>
      </c>
      <c r="AV35" s="87">
        <v>12480000</v>
      </c>
      <c r="AW35" s="87">
        <v>43980000</v>
      </c>
      <c r="AX35" s="87">
        <v>34470000</v>
      </c>
      <c r="AY35" s="87">
        <v>17810000</v>
      </c>
      <c r="AZ35" s="87">
        <v>4530000</v>
      </c>
      <c r="BA35" s="87">
        <v>33680000</v>
      </c>
      <c r="BB35" s="87">
        <v>7510000</v>
      </c>
      <c r="BC35" s="87">
        <v>2830000</v>
      </c>
      <c r="BD35" s="87">
        <v>550000</v>
      </c>
      <c r="BE35" s="87">
        <v>11040000</v>
      </c>
      <c r="BF35" s="87">
        <v>10130000</v>
      </c>
      <c r="BG35" s="87">
        <v>6960000</v>
      </c>
      <c r="BH35" s="87">
        <v>3310000</v>
      </c>
      <c r="BI35" t="s">
        <v>161</v>
      </c>
    </row>
    <row r="36" spans="1:61" x14ac:dyDescent="0.15">
      <c r="A36" t="s">
        <v>272</v>
      </c>
      <c r="B36" s="86">
        <v>114240000</v>
      </c>
      <c r="C36" s="87">
        <v>65100000</v>
      </c>
      <c r="D36" s="87">
        <v>30300000</v>
      </c>
      <c r="E36" s="86">
        <v>503800000</v>
      </c>
      <c r="F36" s="86">
        <v>461370000</v>
      </c>
      <c r="G36" s="86">
        <v>394520000</v>
      </c>
      <c r="H36" s="87">
        <v>45430000</v>
      </c>
      <c r="I36" s="86">
        <v>451380000</v>
      </c>
      <c r="J36" s="86">
        <v>365880000</v>
      </c>
      <c r="K36" s="86">
        <v>147570000</v>
      </c>
      <c r="L36" s="87">
        <v>32110000</v>
      </c>
      <c r="M36" s="86">
        <v>105560000</v>
      </c>
      <c r="N36" s="86">
        <v>106640000</v>
      </c>
      <c r="O36" s="87">
        <v>72980000</v>
      </c>
      <c r="P36" s="87">
        <v>42080000</v>
      </c>
      <c r="Q36" s="86">
        <v>1570160000</v>
      </c>
      <c r="R36" s="86">
        <v>193210000</v>
      </c>
      <c r="S36" s="86">
        <v>111010000</v>
      </c>
      <c r="T36" s="87">
        <v>5800000</v>
      </c>
      <c r="U36" s="86">
        <v>420760000</v>
      </c>
      <c r="V36" s="87">
        <v>88510000</v>
      </c>
      <c r="W36" s="87">
        <v>46190000</v>
      </c>
      <c r="X36" s="87">
        <v>16830000</v>
      </c>
      <c r="Y36" s="86">
        <v>193220000</v>
      </c>
      <c r="Z36" s="87">
        <v>44370000</v>
      </c>
      <c r="AA36" s="87">
        <v>25160000</v>
      </c>
      <c r="AB36" s="87">
        <v>140000</v>
      </c>
      <c r="AC36" s="86">
        <v>143400000</v>
      </c>
      <c r="AD36" s="87">
        <v>95460000</v>
      </c>
      <c r="AE36" s="86">
        <v>106200000</v>
      </c>
      <c r="AF36" s="87">
        <v>2630000</v>
      </c>
      <c r="AG36" s="86">
        <v>224410000</v>
      </c>
      <c r="AH36" s="87">
        <v>64340000</v>
      </c>
      <c r="AI36" s="87">
        <v>48180000</v>
      </c>
      <c r="AJ36" s="87">
        <v>2770000</v>
      </c>
      <c r="AK36" s="87">
        <v>77000000</v>
      </c>
      <c r="AL36" s="87">
        <v>52450000</v>
      </c>
      <c r="AM36" s="87">
        <v>44780000</v>
      </c>
      <c r="AN36" s="87">
        <v>18670000</v>
      </c>
      <c r="AO36" s="86">
        <v>109460000</v>
      </c>
      <c r="AP36" s="87">
        <v>68930000</v>
      </c>
      <c r="AQ36" s="87">
        <v>31620000</v>
      </c>
      <c r="AR36" s="87">
        <v>21750000</v>
      </c>
      <c r="AS36" s="87">
        <v>39510000</v>
      </c>
      <c r="AT36" s="87">
        <v>31100000</v>
      </c>
      <c r="AU36" s="87">
        <v>16080000</v>
      </c>
      <c r="AV36" s="87">
        <v>7270000</v>
      </c>
      <c r="AW36" s="87">
        <v>35420000</v>
      </c>
      <c r="AX36" s="87">
        <v>19200000</v>
      </c>
      <c r="AY36" s="87">
        <v>12500000</v>
      </c>
      <c r="AZ36" s="87">
        <v>6920000</v>
      </c>
      <c r="BA36" s="87">
        <v>13860000</v>
      </c>
      <c r="BB36" s="87">
        <v>2980000</v>
      </c>
      <c r="BC36" s="87">
        <v>2380000</v>
      </c>
      <c r="BD36" s="87">
        <v>1380000</v>
      </c>
      <c r="BE36" s="87">
        <v>4920000</v>
      </c>
      <c r="BF36" s="87">
        <v>2280000</v>
      </c>
      <c r="BG36" s="87">
        <v>920000</v>
      </c>
      <c r="BH36" s="87">
        <v>30000</v>
      </c>
      <c r="BI36" t="s">
        <v>161</v>
      </c>
    </row>
    <row r="37" spans="1:61" x14ac:dyDescent="0.15">
      <c r="A37" t="s">
        <v>273</v>
      </c>
      <c r="B37" t="s">
        <v>164</v>
      </c>
      <c r="C37" t="s">
        <v>164</v>
      </c>
      <c r="D37" t="s">
        <v>164</v>
      </c>
      <c r="E37" t="s">
        <v>164</v>
      </c>
      <c r="F37" t="s">
        <v>164</v>
      </c>
      <c r="G37" t="s">
        <v>164</v>
      </c>
      <c r="H37" t="s">
        <v>164</v>
      </c>
      <c r="I37" t="s">
        <v>164</v>
      </c>
      <c r="J37" t="s">
        <v>164</v>
      </c>
      <c r="K37" t="s">
        <v>164</v>
      </c>
      <c r="L37" t="s">
        <v>164</v>
      </c>
      <c r="M37" t="s">
        <v>164</v>
      </c>
      <c r="N37" s="87">
        <v>18530000</v>
      </c>
      <c r="O37" s="87">
        <v>8570000</v>
      </c>
      <c r="P37" s="87">
        <v>8710000</v>
      </c>
      <c r="Q37" s="87">
        <v>73960000</v>
      </c>
      <c r="R37" s="87">
        <v>38890000</v>
      </c>
      <c r="S37" s="87">
        <v>21680000</v>
      </c>
      <c r="T37" s="87">
        <v>6540000</v>
      </c>
      <c r="U37" s="86">
        <v>221900000</v>
      </c>
      <c r="V37" s="87">
        <v>74100000</v>
      </c>
      <c r="W37" s="87">
        <v>47160000</v>
      </c>
      <c r="X37" s="87">
        <v>9900000</v>
      </c>
      <c r="Y37" s="87">
        <v>55100000</v>
      </c>
      <c r="Z37" s="87">
        <v>36530000</v>
      </c>
      <c r="AA37" s="87">
        <v>28140000</v>
      </c>
      <c r="AB37" s="87">
        <v>2800000</v>
      </c>
      <c r="AC37" s="87">
        <v>52930000</v>
      </c>
      <c r="AD37" s="87">
        <v>38000000</v>
      </c>
      <c r="AE37" s="87">
        <v>26000000</v>
      </c>
      <c r="AF37" s="87">
        <v>5960000</v>
      </c>
      <c r="AG37" s="87">
        <v>25250000</v>
      </c>
      <c r="AH37" s="87">
        <v>22620000</v>
      </c>
      <c r="AI37" s="87">
        <v>7730000</v>
      </c>
      <c r="AJ37" s="87">
        <v>5640000</v>
      </c>
      <c r="AK37" s="87">
        <v>32180000</v>
      </c>
      <c r="AL37" s="87">
        <v>16550000</v>
      </c>
      <c r="AM37" s="87">
        <v>15100000</v>
      </c>
      <c r="AN37" s="87">
        <v>3530000</v>
      </c>
      <c r="AO37" s="87">
        <v>15960000</v>
      </c>
      <c r="AP37" s="87">
        <v>9240000</v>
      </c>
      <c r="AQ37" s="87">
        <v>4170000</v>
      </c>
      <c r="AR37" s="87">
        <v>1600000</v>
      </c>
      <c r="AS37" s="87">
        <v>11400000</v>
      </c>
      <c r="AT37" s="87">
        <v>9600000</v>
      </c>
      <c r="AU37" s="87">
        <v>3300000</v>
      </c>
      <c r="AV37" s="87">
        <v>3100000</v>
      </c>
      <c r="AW37" s="87">
        <v>9850000</v>
      </c>
      <c r="AX37" s="87">
        <v>910000</v>
      </c>
      <c r="AY37" s="87">
        <v>280000</v>
      </c>
      <c r="AZ37" s="87">
        <v>120000</v>
      </c>
      <c r="BA37" s="87">
        <v>1020000</v>
      </c>
      <c r="BB37" s="87">
        <v>710000</v>
      </c>
      <c r="BC37" s="87">
        <v>500000</v>
      </c>
      <c r="BD37" s="87">
        <v>290000</v>
      </c>
      <c r="BE37" s="87">
        <v>1070000</v>
      </c>
      <c r="BF37" s="87">
        <v>710000</v>
      </c>
      <c r="BG37" s="87">
        <v>710000</v>
      </c>
      <c r="BH37" s="87">
        <v>-1310000</v>
      </c>
      <c r="BI37" t="s">
        <v>161</v>
      </c>
    </row>
    <row r="38" spans="1:61" x14ac:dyDescent="0.15">
      <c r="A38" t="s">
        <v>110</v>
      </c>
      <c r="B38" s="86">
        <v>14918670000</v>
      </c>
      <c r="C38" s="86">
        <v>10124140000</v>
      </c>
      <c r="D38" s="86">
        <v>2640060000</v>
      </c>
      <c r="E38" s="86">
        <v>13454320000</v>
      </c>
      <c r="F38" s="86">
        <v>11184770000</v>
      </c>
      <c r="G38" s="86">
        <v>8291280000</v>
      </c>
      <c r="H38" s="86">
        <v>3976340000</v>
      </c>
      <c r="I38" s="86">
        <v>7550240000</v>
      </c>
      <c r="J38" s="86">
        <v>6136870000</v>
      </c>
      <c r="K38" s="86">
        <v>4236550000</v>
      </c>
      <c r="L38" s="86">
        <v>1833570000</v>
      </c>
      <c r="M38" s="86">
        <v>2868850000</v>
      </c>
      <c r="N38" s="86">
        <v>2453040000</v>
      </c>
      <c r="O38" s="86">
        <v>1589920000</v>
      </c>
      <c r="P38" s="86">
        <v>966220000</v>
      </c>
      <c r="Q38" s="87">
        <v>62970000</v>
      </c>
      <c r="R38" s="86">
        <v>249050000</v>
      </c>
      <c r="S38" s="86">
        <v>189230000</v>
      </c>
      <c r="T38" s="86">
        <v>109290000</v>
      </c>
      <c r="U38" s="86">
        <v>119890000</v>
      </c>
      <c r="V38" s="87">
        <v>71060000</v>
      </c>
      <c r="W38" s="86">
        <v>443820000</v>
      </c>
      <c r="X38" s="87">
        <v>51160000</v>
      </c>
      <c r="Y38" s="86">
        <v>985130000</v>
      </c>
      <c r="Z38" s="86">
        <v>1920250000</v>
      </c>
      <c r="AA38" s="86">
        <v>1638700000</v>
      </c>
      <c r="AB38" s="86">
        <v>993020000</v>
      </c>
      <c r="AC38" s="86">
        <v>3450410000</v>
      </c>
      <c r="AD38" s="86">
        <v>3696400000</v>
      </c>
      <c r="AE38" s="86">
        <v>3327340000</v>
      </c>
      <c r="AF38" s="86">
        <v>1937970000</v>
      </c>
      <c r="AG38" s="86">
        <v>6880660000</v>
      </c>
      <c r="AH38" s="86">
        <v>7230670000</v>
      </c>
      <c r="AI38" s="86">
        <v>6356600000</v>
      </c>
      <c r="AJ38" s="86">
        <v>3478800000</v>
      </c>
      <c r="AK38" s="86">
        <v>10792270000</v>
      </c>
      <c r="AL38" s="86">
        <v>9578870000</v>
      </c>
      <c r="AM38" s="86">
        <v>7353020000</v>
      </c>
      <c r="AN38" s="86">
        <v>3291760000</v>
      </c>
      <c r="AO38" s="86">
        <v>6938250000</v>
      </c>
      <c r="AP38" s="86">
        <v>5661820000</v>
      </c>
      <c r="AQ38" s="86">
        <v>3618490000</v>
      </c>
      <c r="AR38" s="86">
        <v>1221080000</v>
      </c>
      <c r="AS38" s="86">
        <v>2628900000</v>
      </c>
      <c r="AT38" s="86">
        <v>2098990000</v>
      </c>
      <c r="AU38" s="86">
        <v>1075590000</v>
      </c>
      <c r="AV38" s="86">
        <v>336370000</v>
      </c>
      <c r="AW38" s="86">
        <v>1540540000</v>
      </c>
      <c r="AX38" s="86">
        <v>1375400000</v>
      </c>
      <c r="AY38" s="86">
        <v>1030090000</v>
      </c>
      <c r="AZ38" s="86">
        <v>402460000</v>
      </c>
      <c r="BA38" s="86">
        <v>2083090000</v>
      </c>
      <c r="BB38" s="86">
        <v>1709420000</v>
      </c>
      <c r="BC38" s="86">
        <v>1044380000</v>
      </c>
      <c r="BD38" s="86">
        <v>474160000</v>
      </c>
      <c r="BE38" s="86">
        <v>820940000</v>
      </c>
      <c r="BF38" s="86">
        <v>634200000</v>
      </c>
      <c r="BG38" s="86">
        <v>327060000</v>
      </c>
      <c r="BH38" s="87">
        <v>74490000</v>
      </c>
      <c r="BI38" t="s">
        <v>161</v>
      </c>
    </row>
    <row r="39" spans="1:61" x14ac:dyDescent="0.15">
      <c r="A39" t="s">
        <v>274</v>
      </c>
      <c r="B39" s="86">
        <v>2185250000</v>
      </c>
      <c r="C39" s="86">
        <v>1485650000</v>
      </c>
      <c r="D39" s="86">
        <v>426090000</v>
      </c>
      <c r="E39" s="86">
        <v>1959870000</v>
      </c>
      <c r="F39" s="86">
        <v>1778590000</v>
      </c>
      <c r="G39" s="86">
        <v>1355410000</v>
      </c>
      <c r="H39" s="86">
        <v>651680000</v>
      </c>
      <c r="I39" s="86">
        <v>1246760000</v>
      </c>
      <c r="J39" s="86">
        <v>1071820000</v>
      </c>
      <c r="K39" s="86">
        <v>722090000</v>
      </c>
      <c r="L39" s="86">
        <v>281030000</v>
      </c>
      <c r="M39" s="86">
        <v>641760000</v>
      </c>
      <c r="N39" s="86">
        <v>514370000</v>
      </c>
      <c r="O39" s="86">
        <v>319730000</v>
      </c>
      <c r="P39" s="86">
        <v>154410000</v>
      </c>
      <c r="Q39" s="86">
        <v>-100830000</v>
      </c>
      <c r="R39" s="87">
        <v>40840000</v>
      </c>
      <c r="S39" s="87">
        <v>33400000</v>
      </c>
      <c r="T39" s="87">
        <v>10020000</v>
      </c>
      <c r="U39" s="87">
        <v>-18260000</v>
      </c>
      <c r="V39" s="87">
        <v>10840000</v>
      </c>
      <c r="W39" s="87">
        <v>79250000</v>
      </c>
      <c r="X39" s="87">
        <v>8140000</v>
      </c>
      <c r="Y39" s="86">
        <v>229160000</v>
      </c>
      <c r="Z39" s="86">
        <v>253390000</v>
      </c>
      <c r="AA39" s="86">
        <v>207800000</v>
      </c>
      <c r="AB39" s="86">
        <v>137830000</v>
      </c>
      <c r="AC39" s="86">
        <v>355560000</v>
      </c>
      <c r="AD39" s="86">
        <v>530360000</v>
      </c>
      <c r="AE39" s="86">
        <v>484100000</v>
      </c>
      <c r="AF39" s="86">
        <v>253320000</v>
      </c>
      <c r="AG39" s="86">
        <v>869980000</v>
      </c>
      <c r="AH39" s="86">
        <v>1021680000</v>
      </c>
      <c r="AI39" s="86">
        <v>923410000</v>
      </c>
      <c r="AJ39" s="86">
        <v>538620000</v>
      </c>
      <c r="AK39" s="86">
        <v>1430710000</v>
      </c>
      <c r="AL39" s="86">
        <v>1339840000</v>
      </c>
      <c r="AM39" s="86">
        <v>1005210000</v>
      </c>
      <c r="AN39" s="86">
        <v>462940000</v>
      </c>
      <c r="AO39" s="86">
        <v>774220000</v>
      </c>
      <c r="AP39" s="86">
        <v>775340000</v>
      </c>
      <c r="AQ39" s="86">
        <v>463200000</v>
      </c>
      <c r="AR39" s="86">
        <v>160400000</v>
      </c>
      <c r="AS39" s="86">
        <v>258940000</v>
      </c>
      <c r="AT39" s="86">
        <v>248580000</v>
      </c>
      <c r="AU39" s="86">
        <v>115650000</v>
      </c>
      <c r="AV39" s="87">
        <v>41990000</v>
      </c>
      <c r="AW39" s="87">
        <v>66140000</v>
      </c>
      <c r="AX39" s="87">
        <v>93930000</v>
      </c>
      <c r="AY39" s="87">
        <v>75700000</v>
      </c>
      <c r="AZ39" s="87">
        <v>50060000</v>
      </c>
      <c r="BA39" s="86">
        <v>177300000</v>
      </c>
      <c r="BB39" s="86">
        <v>185520000</v>
      </c>
      <c r="BC39" s="87">
        <v>99760000</v>
      </c>
      <c r="BD39" s="87">
        <v>47600000</v>
      </c>
      <c r="BE39" s="87">
        <v>79740000</v>
      </c>
      <c r="BF39" s="87">
        <v>69860000</v>
      </c>
      <c r="BG39" s="87">
        <v>43750000</v>
      </c>
      <c r="BH39" s="87">
        <v>5300000</v>
      </c>
      <c r="BI39" t="s">
        <v>161</v>
      </c>
    </row>
    <row r="40" spans="1:61" x14ac:dyDescent="0.15">
      <c r="A40" t="s">
        <v>275</v>
      </c>
      <c r="B40" t="s">
        <v>164</v>
      </c>
      <c r="C40" t="s">
        <v>164</v>
      </c>
      <c r="D40" t="s">
        <v>164</v>
      </c>
      <c r="E40" t="s">
        <v>164</v>
      </c>
      <c r="F40" t="s">
        <v>164</v>
      </c>
      <c r="G40" t="s">
        <v>164</v>
      </c>
      <c r="H40" t="s">
        <v>164</v>
      </c>
      <c r="I40" t="s">
        <v>164</v>
      </c>
      <c r="J40" t="s">
        <v>164</v>
      </c>
      <c r="K40" t="s">
        <v>164</v>
      </c>
      <c r="L40" t="s">
        <v>164</v>
      </c>
      <c r="M40" t="s">
        <v>164</v>
      </c>
      <c r="N40" t="s">
        <v>164</v>
      </c>
      <c r="O40" t="s">
        <v>164</v>
      </c>
      <c r="P40" t="s">
        <v>164</v>
      </c>
      <c r="Q40" t="s">
        <v>164</v>
      </c>
      <c r="R40" t="s">
        <v>164</v>
      </c>
      <c r="S40" t="s">
        <v>164</v>
      </c>
      <c r="T40" t="s">
        <v>164</v>
      </c>
      <c r="U40" t="s">
        <v>164</v>
      </c>
      <c r="V40" t="s">
        <v>164</v>
      </c>
      <c r="W40" t="s">
        <v>164</v>
      </c>
      <c r="X40" t="s">
        <v>164</v>
      </c>
      <c r="Y40" t="s">
        <v>164</v>
      </c>
      <c r="Z40" t="s">
        <v>164</v>
      </c>
      <c r="AA40" t="s">
        <v>164</v>
      </c>
      <c r="AB40" t="s">
        <v>164</v>
      </c>
      <c r="AC40" t="s">
        <v>164</v>
      </c>
      <c r="AD40" t="s">
        <v>164</v>
      </c>
      <c r="AE40" t="s">
        <v>164</v>
      </c>
      <c r="AF40" t="s">
        <v>164</v>
      </c>
      <c r="AG40" t="s">
        <v>164</v>
      </c>
      <c r="AH40" t="s">
        <v>164</v>
      </c>
      <c r="AI40" t="s">
        <v>164</v>
      </c>
      <c r="AJ40" t="s">
        <v>164</v>
      </c>
      <c r="AK40" t="s">
        <v>164</v>
      </c>
      <c r="AL40" t="s">
        <v>164</v>
      </c>
      <c r="AM40" t="s">
        <v>164</v>
      </c>
      <c r="AN40" t="s">
        <v>164</v>
      </c>
      <c r="AO40">
        <v>0</v>
      </c>
      <c r="AP40" t="s">
        <v>164</v>
      </c>
      <c r="AQ40" t="s">
        <v>164</v>
      </c>
      <c r="AR40" t="s">
        <v>164</v>
      </c>
      <c r="AS40" t="s">
        <v>164</v>
      </c>
      <c r="AT40" t="s">
        <v>164</v>
      </c>
      <c r="AU40" t="s">
        <v>164</v>
      </c>
      <c r="AV40" t="s">
        <v>164</v>
      </c>
      <c r="AW40" t="s">
        <v>164</v>
      </c>
      <c r="AX40" t="s">
        <v>164</v>
      </c>
      <c r="AY40" t="s">
        <v>164</v>
      </c>
      <c r="AZ40" t="s">
        <v>164</v>
      </c>
      <c r="BA40">
        <v>0</v>
      </c>
      <c r="BB40">
        <v>0</v>
      </c>
      <c r="BC40">
        <v>0</v>
      </c>
      <c r="BD40" t="s">
        <v>164</v>
      </c>
      <c r="BE40">
        <v>0</v>
      </c>
      <c r="BF40">
        <v>0</v>
      </c>
      <c r="BG40">
        <v>0</v>
      </c>
      <c r="BH40" t="s">
        <v>164</v>
      </c>
      <c r="BI40" t="s">
        <v>161</v>
      </c>
    </row>
    <row r="41" spans="1:61" x14ac:dyDescent="0.15">
      <c r="A41" s="19" t="s">
        <v>406</v>
      </c>
      <c r="B41" s="86">
        <v>12733430000</v>
      </c>
      <c r="C41" s="86">
        <v>8638490000</v>
      </c>
      <c r="D41" s="86">
        <v>2213970000</v>
      </c>
      <c r="E41" s="86">
        <v>11494450000</v>
      </c>
      <c r="F41" s="86">
        <v>9406180000</v>
      </c>
      <c r="G41" s="86">
        <v>6935870000</v>
      </c>
      <c r="H41" s="86">
        <v>3324660000</v>
      </c>
      <c r="I41" s="86">
        <v>6303490000</v>
      </c>
      <c r="J41" s="86">
        <v>5065050000</v>
      </c>
      <c r="K41" s="86">
        <v>3514460000</v>
      </c>
      <c r="L41" s="86">
        <v>1552530000</v>
      </c>
      <c r="M41" s="86">
        <v>2227090000</v>
      </c>
      <c r="N41" s="86">
        <v>1938670000</v>
      </c>
      <c r="O41" s="86">
        <v>1270190000</v>
      </c>
      <c r="P41" s="86">
        <v>811810000</v>
      </c>
      <c r="Q41" s="86">
        <v>163800000</v>
      </c>
      <c r="R41" s="86">
        <v>208210000</v>
      </c>
      <c r="S41" s="86">
        <v>155830000</v>
      </c>
      <c r="T41" s="87">
        <v>99270000</v>
      </c>
      <c r="U41" s="86">
        <v>138150000</v>
      </c>
      <c r="V41" s="87">
        <v>60220000</v>
      </c>
      <c r="W41" s="86">
        <v>364570000</v>
      </c>
      <c r="X41" s="87">
        <v>43020000</v>
      </c>
      <c r="Y41" s="86">
        <v>755970000</v>
      </c>
      <c r="Z41" s="86">
        <v>1666860000</v>
      </c>
      <c r="AA41" s="86">
        <v>1430910000</v>
      </c>
      <c r="AB41" s="86">
        <v>855190000</v>
      </c>
      <c r="AC41" s="86">
        <v>3094850000</v>
      </c>
      <c r="AD41" s="86">
        <v>3166040000</v>
      </c>
      <c r="AE41" s="86">
        <v>2843250000</v>
      </c>
      <c r="AF41" s="86">
        <v>1684650000</v>
      </c>
      <c r="AG41" s="86">
        <v>6010680000</v>
      </c>
      <c r="AH41" s="86">
        <v>6208990000</v>
      </c>
      <c r="AI41" s="86">
        <v>5433200000</v>
      </c>
      <c r="AJ41" s="86">
        <v>2940180000</v>
      </c>
      <c r="AK41" s="86">
        <v>9361550000</v>
      </c>
      <c r="AL41" s="86">
        <v>8239030000</v>
      </c>
      <c r="AM41" s="86">
        <v>6347800000</v>
      </c>
      <c r="AN41" s="86">
        <v>2828820000</v>
      </c>
      <c r="AO41" s="86">
        <v>6164030000</v>
      </c>
      <c r="AP41" s="86">
        <v>4886480000</v>
      </c>
      <c r="AQ41" s="86">
        <v>3155290000</v>
      </c>
      <c r="AR41" s="86">
        <v>1060670000</v>
      </c>
      <c r="AS41" s="86">
        <v>2369960000</v>
      </c>
      <c r="AT41" s="86">
        <v>1850410000</v>
      </c>
      <c r="AU41" s="86">
        <v>959940000</v>
      </c>
      <c r="AV41" s="86">
        <v>294390000</v>
      </c>
      <c r="AW41" s="86">
        <v>1474410000</v>
      </c>
      <c r="AX41" s="86">
        <v>1281470000</v>
      </c>
      <c r="AY41" s="86">
        <v>954390000</v>
      </c>
      <c r="AZ41" s="86">
        <v>352400000</v>
      </c>
      <c r="BA41" s="86">
        <v>1905790000</v>
      </c>
      <c r="BB41" s="86">
        <v>1523900000</v>
      </c>
      <c r="BC41" s="86">
        <v>944620000</v>
      </c>
      <c r="BD41" s="86">
        <v>426560000</v>
      </c>
      <c r="BE41" s="86">
        <v>741200000</v>
      </c>
      <c r="BF41" s="86">
        <v>564340000</v>
      </c>
      <c r="BG41" s="86">
        <v>283310000</v>
      </c>
      <c r="BH41" s="87">
        <v>69190000</v>
      </c>
      <c r="BI41" t="s">
        <v>161</v>
      </c>
    </row>
    <row r="42" spans="1:61" x14ac:dyDescent="0.15">
      <c r="A42" t="s">
        <v>276</v>
      </c>
      <c r="B42" s="86">
        <v>12450340000</v>
      </c>
      <c r="C42" s="86">
        <v>8467740000</v>
      </c>
      <c r="D42" s="86">
        <v>2193670000</v>
      </c>
      <c r="E42" s="86">
        <v>11206660000</v>
      </c>
      <c r="F42" s="86">
        <v>9159440000</v>
      </c>
      <c r="G42" s="86">
        <v>6748010000</v>
      </c>
      <c r="H42" s="86">
        <v>3221070000</v>
      </c>
      <c r="I42" s="86">
        <v>6116290000</v>
      </c>
      <c r="J42" s="86">
        <v>4883400000</v>
      </c>
      <c r="K42" s="86">
        <v>3388560000</v>
      </c>
      <c r="L42" s="86">
        <v>1500190000</v>
      </c>
      <c r="M42" s="86">
        <v>2092250000</v>
      </c>
      <c r="N42" s="86">
        <v>1802690000</v>
      </c>
      <c r="O42" s="86">
        <v>1160110000</v>
      </c>
      <c r="P42" s="86">
        <v>745700000</v>
      </c>
      <c r="Q42" s="86">
        <v>203460000</v>
      </c>
      <c r="R42" s="86">
        <v>174580000</v>
      </c>
      <c r="S42" s="86">
        <v>137950000</v>
      </c>
      <c r="T42" s="87">
        <v>90160000</v>
      </c>
      <c r="U42" s="86">
        <v>138590000</v>
      </c>
      <c r="V42" s="87">
        <v>38470000</v>
      </c>
      <c r="W42" s="86">
        <v>334820000</v>
      </c>
      <c r="X42" s="87">
        <v>31580000</v>
      </c>
      <c r="Y42" s="86">
        <v>709210000</v>
      </c>
      <c r="Z42" s="86">
        <v>1592340000</v>
      </c>
      <c r="AA42" s="86">
        <v>1369510000</v>
      </c>
      <c r="AB42" s="86">
        <v>827150000</v>
      </c>
      <c r="AC42" s="86">
        <v>2903600000</v>
      </c>
      <c r="AD42" s="86">
        <v>2977320000</v>
      </c>
      <c r="AE42" s="86">
        <v>2650960000</v>
      </c>
      <c r="AF42" s="86">
        <v>1572370000</v>
      </c>
      <c r="AG42" s="86">
        <v>5686100000</v>
      </c>
      <c r="AH42" s="86">
        <v>5874430000</v>
      </c>
      <c r="AI42" s="86">
        <v>5160190000</v>
      </c>
      <c r="AJ42" s="86">
        <v>2804310000</v>
      </c>
      <c r="AK42" s="86">
        <v>8648900000</v>
      </c>
      <c r="AL42" s="86">
        <v>7671330000</v>
      </c>
      <c r="AM42" s="86">
        <v>5939290000</v>
      </c>
      <c r="AN42" s="86">
        <v>2663070000</v>
      </c>
      <c r="AO42" s="86">
        <v>5615460000</v>
      </c>
      <c r="AP42" s="86">
        <v>4444850000</v>
      </c>
      <c r="AQ42" s="86">
        <v>2875240000</v>
      </c>
      <c r="AR42" s="86">
        <v>931840000</v>
      </c>
      <c r="AS42" s="86">
        <v>1962580000</v>
      </c>
      <c r="AT42" s="86">
        <v>1535240000</v>
      </c>
      <c r="AU42" s="86">
        <v>792520000</v>
      </c>
      <c r="AV42" s="86">
        <v>236460000</v>
      </c>
      <c r="AW42" s="86">
        <v>1232230000</v>
      </c>
      <c r="AX42" s="86">
        <v>1083260000</v>
      </c>
      <c r="AY42" s="86">
        <v>816070000</v>
      </c>
      <c r="AZ42" s="86">
        <v>302550000</v>
      </c>
      <c r="BA42" s="86">
        <v>1606160000</v>
      </c>
      <c r="BB42" s="86">
        <v>1345060000</v>
      </c>
      <c r="BC42" s="86">
        <v>824490000</v>
      </c>
      <c r="BD42" s="86">
        <v>366340000</v>
      </c>
      <c r="BE42" s="86">
        <v>592000000</v>
      </c>
      <c r="BF42" s="86">
        <v>521700000</v>
      </c>
      <c r="BG42" s="86">
        <v>257580000</v>
      </c>
      <c r="BH42" s="87">
        <v>60190000</v>
      </c>
      <c r="BI42" t="s">
        <v>161</v>
      </c>
    </row>
    <row r="43" spans="1:61" x14ac:dyDescent="0.15">
      <c r="A43" t="s">
        <v>277</v>
      </c>
      <c r="B43" t="s">
        <v>164</v>
      </c>
      <c r="C43" t="s">
        <v>164</v>
      </c>
      <c r="D43" t="s">
        <v>164</v>
      </c>
      <c r="E43" t="s">
        <v>164</v>
      </c>
      <c r="F43" t="s">
        <v>164</v>
      </c>
      <c r="G43" t="s">
        <v>164</v>
      </c>
      <c r="H43" t="s">
        <v>164</v>
      </c>
      <c r="I43" t="s">
        <v>164</v>
      </c>
      <c r="J43" t="s">
        <v>164</v>
      </c>
      <c r="K43" t="s">
        <v>164</v>
      </c>
      <c r="L43" t="s">
        <v>164</v>
      </c>
      <c r="M43" t="s">
        <v>164</v>
      </c>
      <c r="N43" t="s">
        <v>164</v>
      </c>
      <c r="O43" t="s">
        <v>164</v>
      </c>
      <c r="P43" t="s">
        <v>164</v>
      </c>
      <c r="Q43" t="s">
        <v>164</v>
      </c>
      <c r="R43" t="s">
        <v>164</v>
      </c>
      <c r="S43" t="s">
        <v>164</v>
      </c>
      <c r="T43" s="87">
        <v>-86220000</v>
      </c>
      <c r="U43" t="s">
        <v>164</v>
      </c>
      <c r="V43" t="s">
        <v>164</v>
      </c>
      <c r="W43" t="s">
        <v>164</v>
      </c>
      <c r="X43" t="s">
        <v>164</v>
      </c>
      <c r="Y43" t="s">
        <v>164</v>
      </c>
      <c r="Z43" t="s">
        <v>164</v>
      </c>
      <c r="AA43" t="s">
        <v>164</v>
      </c>
      <c r="AB43" t="s">
        <v>164</v>
      </c>
      <c r="AC43" t="s">
        <v>164</v>
      </c>
      <c r="AD43" t="s">
        <v>164</v>
      </c>
      <c r="AE43" t="s">
        <v>164</v>
      </c>
      <c r="AF43" t="s">
        <v>164</v>
      </c>
      <c r="AG43" t="s">
        <v>164</v>
      </c>
      <c r="AH43" t="s">
        <v>164</v>
      </c>
      <c r="AI43" t="s">
        <v>164</v>
      </c>
      <c r="AJ43" t="s">
        <v>164</v>
      </c>
      <c r="AK43" t="s">
        <v>164</v>
      </c>
      <c r="AL43" t="s">
        <v>164</v>
      </c>
      <c r="AM43" t="s">
        <v>164</v>
      </c>
      <c r="AN43" t="s">
        <v>164</v>
      </c>
      <c r="AO43" s="86">
        <v>383530000</v>
      </c>
      <c r="AP43" s="86">
        <v>383530000</v>
      </c>
      <c r="AQ43" s="86">
        <v>383530000</v>
      </c>
      <c r="AR43" t="s">
        <v>164</v>
      </c>
      <c r="AS43" t="s">
        <v>164</v>
      </c>
      <c r="AT43" t="s">
        <v>164</v>
      </c>
      <c r="AU43" t="s">
        <v>164</v>
      </c>
      <c r="AV43" t="s">
        <v>164</v>
      </c>
      <c r="AW43" t="s">
        <v>164</v>
      </c>
      <c r="AX43" t="s">
        <v>164</v>
      </c>
      <c r="AY43" t="s">
        <v>164</v>
      </c>
      <c r="AZ43" t="s">
        <v>164</v>
      </c>
      <c r="BA43" s="87">
        <v>72040000</v>
      </c>
      <c r="BB43" t="s">
        <v>164</v>
      </c>
      <c r="BC43" t="s">
        <v>164</v>
      </c>
      <c r="BD43" t="s">
        <v>164</v>
      </c>
      <c r="BE43" s="87">
        <v>93320000</v>
      </c>
      <c r="BF43">
        <v>0</v>
      </c>
      <c r="BG43" t="s">
        <v>164</v>
      </c>
      <c r="BH43" t="s">
        <v>164</v>
      </c>
      <c r="BI43" t="s">
        <v>161</v>
      </c>
    </row>
    <row r="44" spans="1:61" x14ac:dyDescent="0.15">
      <c r="A44" t="s">
        <v>111</v>
      </c>
      <c r="B44" s="86">
        <v>283080000</v>
      </c>
      <c r="C44" s="86">
        <v>170750000</v>
      </c>
      <c r="D44" s="87">
        <v>20300000</v>
      </c>
      <c r="E44" s="86">
        <v>287790000</v>
      </c>
      <c r="F44" s="86">
        <v>246740000</v>
      </c>
      <c r="G44" s="86">
        <v>187860000</v>
      </c>
      <c r="H44" s="86">
        <v>103580000</v>
      </c>
      <c r="I44" s="86">
        <v>187200000</v>
      </c>
      <c r="J44" s="86">
        <v>181660000</v>
      </c>
      <c r="K44" s="86">
        <v>125900000</v>
      </c>
      <c r="L44" s="87">
        <v>52350000</v>
      </c>
      <c r="M44" s="86">
        <v>134830000</v>
      </c>
      <c r="N44" s="86">
        <v>135980000</v>
      </c>
      <c r="O44" s="86">
        <v>110080000</v>
      </c>
      <c r="P44" s="87">
        <v>66100000</v>
      </c>
      <c r="Q44" s="87">
        <v>-39660000</v>
      </c>
      <c r="R44" s="87">
        <v>33630000</v>
      </c>
      <c r="S44" s="87">
        <v>17880000</v>
      </c>
      <c r="T44" s="87">
        <v>9110000</v>
      </c>
      <c r="U44" s="87">
        <v>-440000</v>
      </c>
      <c r="V44" s="87">
        <v>21750000</v>
      </c>
      <c r="W44" s="87">
        <v>29750000</v>
      </c>
      <c r="X44" s="87">
        <v>11440000</v>
      </c>
      <c r="Y44" s="87">
        <v>46770000</v>
      </c>
      <c r="Z44" s="87">
        <v>74510000</v>
      </c>
      <c r="AA44" s="87">
        <v>61400000</v>
      </c>
      <c r="AB44" s="87">
        <v>28040000</v>
      </c>
      <c r="AC44" s="86">
        <v>191260000</v>
      </c>
      <c r="AD44" s="86">
        <v>188720000</v>
      </c>
      <c r="AE44" s="86">
        <v>192290000</v>
      </c>
      <c r="AF44" s="86">
        <v>112280000</v>
      </c>
      <c r="AG44" s="86">
        <v>324590000</v>
      </c>
      <c r="AH44" s="86">
        <v>334560000</v>
      </c>
      <c r="AI44" s="86">
        <v>273010000</v>
      </c>
      <c r="AJ44" s="86">
        <v>135860000</v>
      </c>
      <c r="AK44" s="86">
        <v>712660000</v>
      </c>
      <c r="AL44" s="86">
        <v>567700000</v>
      </c>
      <c r="AM44" s="86">
        <v>408510000</v>
      </c>
      <c r="AN44" s="86">
        <v>165750000</v>
      </c>
      <c r="AO44" s="86">
        <v>548570000</v>
      </c>
      <c r="AP44" s="86">
        <v>441640000</v>
      </c>
      <c r="AQ44" s="86">
        <v>280050000</v>
      </c>
      <c r="AR44" s="86">
        <v>128840000</v>
      </c>
      <c r="AS44" s="86">
        <v>407380000</v>
      </c>
      <c r="AT44" s="86">
        <v>315180000</v>
      </c>
      <c r="AU44" s="86">
        <v>167420000</v>
      </c>
      <c r="AV44" s="87">
        <v>57920000</v>
      </c>
      <c r="AW44" s="86">
        <v>242170000</v>
      </c>
      <c r="AX44" s="86">
        <v>198210000</v>
      </c>
      <c r="AY44" s="86">
        <v>138320000</v>
      </c>
      <c r="AZ44" s="87">
        <v>49860000</v>
      </c>
      <c r="BA44" s="86">
        <v>227590000</v>
      </c>
      <c r="BB44" s="86">
        <v>178840000</v>
      </c>
      <c r="BC44" s="86">
        <v>120140000</v>
      </c>
      <c r="BD44" s="87">
        <v>60220000</v>
      </c>
      <c r="BE44" s="87">
        <v>55880000</v>
      </c>
      <c r="BF44" s="87">
        <v>42640000</v>
      </c>
      <c r="BG44" s="87">
        <v>25730000</v>
      </c>
      <c r="BH44" s="87">
        <v>9000000</v>
      </c>
      <c r="BI44" t="s">
        <v>161</v>
      </c>
    </row>
    <row r="45" spans="1:61" x14ac:dyDescent="0.15">
      <c r="A45" t="s">
        <v>8</v>
      </c>
      <c r="B45" t="s">
        <v>278</v>
      </c>
      <c r="C45" t="s">
        <v>129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  <c r="M45" t="s">
        <v>288</v>
      </c>
      <c r="N45" t="s">
        <v>289</v>
      </c>
      <c r="O45" t="s">
        <v>290</v>
      </c>
      <c r="P45" t="s">
        <v>291</v>
      </c>
      <c r="Q45" t="s">
        <v>292</v>
      </c>
      <c r="R45" t="s">
        <v>293</v>
      </c>
      <c r="S45" t="s">
        <v>293</v>
      </c>
      <c r="T45" t="s">
        <v>294</v>
      </c>
      <c r="U45" t="s">
        <v>293</v>
      </c>
      <c r="V45" t="s">
        <v>294</v>
      </c>
      <c r="W45" t="s">
        <v>295</v>
      </c>
      <c r="X45" t="s">
        <v>296</v>
      </c>
      <c r="Y45" t="s">
        <v>297</v>
      </c>
      <c r="Z45" t="s">
        <v>298</v>
      </c>
      <c r="AA45" t="s">
        <v>299</v>
      </c>
      <c r="AB45" t="s">
        <v>300</v>
      </c>
      <c r="AC45" t="s">
        <v>301</v>
      </c>
      <c r="AD45" t="s">
        <v>302</v>
      </c>
      <c r="AE45" t="s">
        <v>303</v>
      </c>
      <c r="AF45" t="s">
        <v>298</v>
      </c>
      <c r="AG45" t="s">
        <v>304</v>
      </c>
      <c r="AH45" t="s">
        <v>305</v>
      </c>
      <c r="AI45" t="s">
        <v>306</v>
      </c>
      <c r="AJ45" t="s">
        <v>307</v>
      </c>
      <c r="AK45" t="s">
        <v>308</v>
      </c>
      <c r="AL45" t="s">
        <v>309</v>
      </c>
      <c r="AM45" t="s">
        <v>310</v>
      </c>
      <c r="AN45" t="s">
        <v>303</v>
      </c>
      <c r="AO45" t="s">
        <v>311</v>
      </c>
      <c r="AP45" t="s">
        <v>312</v>
      </c>
      <c r="AQ45" t="s">
        <v>313</v>
      </c>
      <c r="AR45" t="s">
        <v>314</v>
      </c>
      <c r="AS45" t="s">
        <v>315</v>
      </c>
      <c r="AT45" t="s">
        <v>316</v>
      </c>
      <c r="AU45" t="s">
        <v>317</v>
      </c>
      <c r="AV45" t="s">
        <v>318</v>
      </c>
      <c r="AW45" t="s">
        <v>282</v>
      </c>
      <c r="AX45" t="s">
        <v>319</v>
      </c>
      <c r="AY45" t="s">
        <v>320</v>
      </c>
      <c r="AZ45" t="s">
        <v>321</v>
      </c>
      <c r="BA45" t="s">
        <v>322</v>
      </c>
      <c r="BB45" t="s">
        <v>323</v>
      </c>
      <c r="BC45" t="s">
        <v>324</v>
      </c>
      <c r="BD45" t="s">
        <v>325</v>
      </c>
      <c r="BE45" t="s">
        <v>326</v>
      </c>
      <c r="BF45" t="s">
        <v>327</v>
      </c>
      <c r="BG45" t="s">
        <v>288</v>
      </c>
      <c r="BH45" t="s">
        <v>328</v>
      </c>
      <c r="BI45" t="s">
        <v>161</v>
      </c>
    </row>
    <row r="46" spans="1:61" x14ac:dyDescent="0.15">
      <c r="A46" t="s">
        <v>112</v>
      </c>
      <c r="B46" t="s">
        <v>278</v>
      </c>
      <c r="C46" t="s">
        <v>129</v>
      </c>
      <c r="D46" t="s">
        <v>279</v>
      </c>
      <c r="E46" t="s">
        <v>329</v>
      </c>
      <c r="F46" t="s">
        <v>311</v>
      </c>
      <c r="G46" t="s">
        <v>282</v>
      </c>
      <c r="H46" t="s">
        <v>283</v>
      </c>
      <c r="I46" t="s">
        <v>304</v>
      </c>
      <c r="J46" t="s">
        <v>330</v>
      </c>
      <c r="K46" t="s">
        <v>331</v>
      </c>
      <c r="L46" t="s">
        <v>299</v>
      </c>
      <c r="M46" t="s">
        <v>288</v>
      </c>
      <c r="N46" t="s">
        <v>289</v>
      </c>
      <c r="O46" t="s">
        <v>290</v>
      </c>
      <c r="P46" t="s">
        <v>291</v>
      </c>
      <c r="Q46" t="s">
        <v>292</v>
      </c>
      <c r="R46" t="s">
        <v>293</v>
      </c>
      <c r="S46" t="s">
        <v>293</v>
      </c>
      <c r="T46" t="s">
        <v>294</v>
      </c>
      <c r="U46" t="s">
        <v>293</v>
      </c>
      <c r="V46" t="s">
        <v>294</v>
      </c>
      <c r="W46" t="s">
        <v>295</v>
      </c>
      <c r="X46" t="s">
        <v>296</v>
      </c>
      <c r="Y46" t="s">
        <v>297</v>
      </c>
      <c r="Z46" t="s">
        <v>298</v>
      </c>
      <c r="AA46" t="s">
        <v>299</v>
      </c>
      <c r="AB46" t="s">
        <v>300</v>
      </c>
      <c r="AC46" t="s">
        <v>301</v>
      </c>
      <c r="AD46" t="s">
        <v>302</v>
      </c>
      <c r="AE46" t="s">
        <v>303</v>
      </c>
      <c r="AF46" t="s">
        <v>298</v>
      </c>
      <c r="AG46" t="s">
        <v>304</v>
      </c>
      <c r="AH46" t="s">
        <v>305</v>
      </c>
      <c r="AI46" t="s">
        <v>306</v>
      </c>
      <c r="AJ46" t="s">
        <v>307</v>
      </c>
      <c r="AK46" t="s">
        <v>308</v>
      </c>
      <c r="AL46" t="s">
        <v>309</v>
      </c>
      <c r="AM46" t="s">
        <v>310</v>
      </c>
      <c r="AN46" t="s">
        <v>303</v>
      </c>
      <c r="AO46" t="s">
        <v>311</v>
      </c>
      <c r="AP46" t="s">
        <v>312</v>
      </c>
      <c r="AQ46" t="s">
        <v>313</v>
      </c>
      <c r="AR46" t="s">
        <v>314</v>
      </c>
      <c r="AS46" t="s">
        <v>315</v>
      </c>
      <c r="AT46" t="s">
        <v>316</v>
      </c>
      <c r="AU46" t="s">
        <v>317</v>
      </c>
      <c r="AV46" t="s">
        <v>318</v>
      </c>
      <c r="AW46" t="s">
        <v>282</v>
      </c>
      <c r="AX46" t="s">
        <v>319</v>
      </c>
      <c r="AY46" t="s">
        <v>320</v>
      </c>
      <c r="AZ46" t="s">
        <v>321</v>
      </c>
      <c r="BA46" t="s">
        <v>322</v>
      </c>
      <c r="BB46" t="s">
        <v>323</v>
      </c>
      <c r="BC46" t="s">
        <v>324</v>
      </c>
      <c r="BD46" t="s">
        <v>325</v>
      </c>
      <c r="BE46" t="s">
        <v>326</v>
      </c>
      <c r="BF46" t="s">
        <v>327</v>
      </c>
      <c r="BG46" t="s">
        <v>288</v>
      </c>
      <c r="BH46" t="s">
        <v>328</v>
      </c>
      <c r="BI46" t="s">
        <v>161</v>
      </c>
    </row>
    <row r="47" spans="1:61" x14ac:dyDescent="0.15">
      <c r="A47" t="s">
        <v>113</v>
      </c>
      <c r="B47" t="s">
        <v>114</v>
      </c>
      <c r="C47" s="47">
        <v>305751000</v>
      </c>
      <c r="D47" s="47">
        <v>291901000</v>
      </c>
      <c r="E47" s="47">
        <v>182152000</v>
      </c>
      <c r="F47" s="47">
        <v>134900000</v>
      </c>
      <c r="G47" s="48">
        <v>-39837000</v>
      </c>
      <c r="H47" s="48">
        <v>-628000</v>
      </c>
      <c r="I47" s="48">
        <v>46723000</v>
      </c>
      <c r="J47" s="47">
        <v>191177000</v>
      </c>
      <c r="K47" s="47">
        <v>322291000</v>
      </c>
      <c r="L47" s="47">
        <v>712952000</v>
      </c>
      <c r="M47" s="47">
        <v>549697381.13</v>
      </c>
      <c r="N47" s="47">
        <v>382897359.83999997</v>
      </c>
      <c r="O47" s="47">
        <v>242171279.09999999</v>
      </c>
    </row>
  </sheetData>
  <phoneticPr fontId="1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I90"/>
  <sheetViews>
    <sheetView workbookViewId="0">
      <selection activeCell="B27" sqref="B27"/>
    </sheetView>
  </sheetViews>
  <sheetFormatPr defaultColWidth="9.125" defaultRowHeight="14.25" x14ac:dyDescent="0.15"/>
  <cols>
    <col min="1" max="1" width="52.875" bestFit="1" customWidth="1"/>
    <col min="2" max="3" width="12.875" bestFit="1" customWidth="1"/>
    <col min="4" max="4" width="11.875" bestFit="1" customWidth="1" collapsed="1"/>
    <col min="5" max="6" width="12.875" bestFit="1" customWidth="1" collapsed="1"/>
    <col min="7" max="7" width="12.875" bestFit="1" customWidth="1"/>
    <col min="8" max="8" width="11.875" bestFit="1" customWidth="1" collapsed="1"/>
    <col min="9" max="9" width="12.875" bestFit="1" customWidth="1" collapsed="1"/>
    <col min="10" max="12" width="11.875" bestFit="1" customWidth="1" collapsed="1"/>
    <col min="13" max="13" width="12.875" bestFit="1" customWidth="1"/>
    <col min="14" max="17" width="11.875" bestFit="1" customWidth="1"/>
    <col min="18" max="21" width="11.875" bestFit="1" customWidth="1" collapsed="1"/>
    <col min="22" max="27" width="11.875" bestFit="1" customWidth="1"/>
    <col min="28" max="28" width="10.875" bestFit="1" customWidth="1"/>
    <col min="29" max="34" width="11.875" bestFit="1" customWidth="1"/>
    <col min="35" max="35" width="12.875" bestFit="1" customWidth="1"/>
    <col min="36" max="43" width="11.875" bestFit="1" customWidth="1"/>
    <col min="44" max="44" width="10.875" bestFit="1" customWidth="1"/>
    <col min="45" max="46" width="11.875" bestFit="1" customWidth="1"/>
    <col min="47" max="48" width="10.875" bestFit="1" customWidth="1"/>
    <col min="49" max="49" width="11.875" bestFit="1" customWidth="1"/>
    <col min="50" max="50" width="10.875" bestFit="1" customWidth="1"/>
    <col min="51" max="51" width="11.875" bestFit="1" customWidth="1"/>
    <col min="52" max="52" width="10.875" bestFit="1" customWidth="1"/>
    <col min="53" max="55" width="11.875" bestFit="1" customWidth="1"/>
    <col min="56" max="60" width="10.875" bestFit="1" customWidth="1"/>
    <col min="61" max="61" width="0.875" bestFit="1" customWidth="1"/>
  </cols>
  <sheetData>
    <row r="1" spans="1:61" x14ac:dyDescent="0.15">
      <c r="A1" t="s">
        <v>160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161</v>
      </c>
    </row>
    <row r="2" spans="1:61" x14ac:dyDescent="0.15">
      <c r="A2" t="s">
        <v>332</v>
      </c>
      <c r="B2" s="86">
        <v>71379120000</v>
      </c>
      <c r="C2" s="86">
        <v>43956150000</v>
      </c>
      <c r="D2" s="86">
        <v>14497850000</v>
      </c>
      <c r="E2" s="86">
        <v>78764730000</v>
      </c>
      <c r="F2" s="86">
        <v>59293130000</v>
      </c>
      <c r="G2" s="86">
        <v>41969780000</v>
      </c>
      <c r="H2" s="86">
        <v>18233790000</v>
      </c>
      <c r="I2" s="86">
        <v>59645470000</v>
      </c>
      <c r="J2" s="86">
        <v>44826630000</v>
      </c>
      <c r="K2" s="86">
        <v>30253620000</v>
      </c>
      <c r="L2" s="86">
        <v>12497120000</v>
      </c>
      <c r="M2" s="86">
        <v>41440250000</v>
      </c>
      <c r="N2" s="86">
        <v>30448140000</v>
      </c>
      <c r="O2" s="86">
        <v>20075160000</v>
      </c>
      <c r="P2" s="86">
        <v>9873860000</v>
      </c>
      <c r="Q2" s="86">
        <v>25964010000</v>
      </c>
      <c r="R2" s="86">
        <v>16901660000</v>
      </c>
      <c r="S2" s="86">
        <v>11347610000</v>
      </c>
      <c r="T2" s="86">
        <v>4923090000</v>
      </c>
      <c r="U2" s="86">
        <v>23944370000</v>
      </c>
      <c r="V2" s="86">
        <v>16969760000</v>
      </c>
      <c r="W2" s="86">
        <v>11633620000</v>
      </c>
      <c r="X2" s="86">
        <v>5338790000</v>
      </c>
      <c r="Y2" s="86">
        <v>32442840000</v>
      </c>
      <c r="Z2" s="86">
        <v>25415920000</v>
      </c>
      <c r="AA2" s="86">
        <v>17271210000</v>
      </c>
      <c r="AB2" s="86">
        <v>8010600000</v>
      </c>
      <c r="AC2" s="86">
        <v>37306260000</v>
      </c>
      <c r="AD2" s="86">
        <v>26582160000</v>
      </c>
      <c r="AE2" s="86">
        <v>16494570000</v>
      </c>
      <c r="AF2" s="86">
        <v>5792700000</v>
      </c>
      <c r="AG2" s="86">
        <v>50527030000</v>
      </c>
      <c r="AH2" s="86">
        <v>39531930000</v>
      </c>
      <c r="AI2" s="86">
        <v>25177450000</v>
      </c>
      <c r="AJ2" s="86">
        <v>9093710000</v>
      </c>
      <c r="AK2" s="86">
        <v>52570220000</v>
      </c>
      <c r="AL2" s="86">
        <v>38146420000</v>
      </c>
      <c r="AM2" s="86">
        <v>27673730000</v>
      </c>
      <c r="AN2" s="86">
        <v>8750180000</v>
      </c>
      <c r="AO2" s="86">
        <v>37329830000</v>
      </c>
      <c r="AP2" s="86">
        <v>26004710000</v>
      </c>
      <c r="AQ2" s="86">
        <v>15776940000</v>
      </c>
      <c r="AR2" s="86">
        <v>4715790000</v>
      </c>
      <c r="AS2" s="86">
        <v>16576530000</v>
      </c>
      <c r="AT2" s="86">
        <v>10391850000</v>
      </c>
      <c r="AU2" s="86">
        <v>5903920000</v>
      </c>
      <c r="AV2" s="86">
        <v>2450500000</v>
      </c>
      <c r="AW2" s="86">
        <v>14204930000</v>
      </c>
      <c r="AX2" s="86">
        <v>9121880000</v>
      </c>
      <c r="AY2" s="86">
        <v>5852700000</v>
      </c>
      <c r="AZ2" s="86">
        <v>2144690000</v>
      </c>
      <c r="BA2" s="86">
        <v>8044250000</v>
      </c>
      <c r="BB2" s="86">
        <v>5343230000</v>
      </c>
      <c r="BC2" s="86">
        <v>3651770000</v>
      </c>
      <c r="BD2" s="86">
        <v>1274450000</v>
      </c>
      <c r="BE2" s="86">
        <v>5966940000</v>
      </c>
      <c r="BF2" s="86">
        <v>4062880000</v>
      </c>
      <c r="BG2" s="86">
        <v>2410330000</v>
      </c>
      <c r="BH2" s="86">
        <v>921960000</v>
      </c>
      <c r="BI2" t="s">
        <v>161</v>
      </c>
    </row>
    <row r="3" spans="1:61" x14ac:dyDescent="0.15">
      <c r="A3" t="s">
        <v>333</v>
      </c>
      <c r="B3" t="s">
        <v>164</v>
      </c>
      <c r="C3" t="s">
        <v>164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164</v>
      </c>
      <c r="P3" t="s">
        <v>164</v>
      </c>
      <c r="Q3" t="s">
        <v>164</v>
      </c>
      <c r="R3" t="s">
        <v>164</v>
      </c>
      <c r="S3" t="s">
        <v>164</v>
      </c>
      <c r="T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164</v>
      </c>
      <c r="AA3" t="s">
        <v>164</v>
      </c>
      <c r="AB3" t="s">
        <v>164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>
        <v>0</v>
      </c>
      <c r="AR3" t="s">
        <v>164</v>
      </c>
      <c r="AS3" t="s">
        <v>164</v>
      </c>
      <c r="AT3" t="s">
        <v>164</v>
      </c>
      <c r="AU3">
        <v>0</v>
      </c>
      <c r="AV3" t="s">
        <v>164</v>
      </c>
      <c r="AW3">
        <v>0</v>
      </c>
      <c r="AX3" t="s">
        <v>164</v>
      </c>
      <c r="AY3">
        <v>0</v>
      </c>
      <c r="AZ3">
        <v>0</v>
      </c>
      <c r="BA3">
        <v>0</v>
      </c>
      <c r="BB3" t="s">
        <v>164</v>
      </c>
      <c r="BC3">
        <v>0</v>
      </c>
      <c r="BD3" t="s">
        <v>164</v>
      </c>
      <c r="BE3">
        <v>0</v>
      </c>
      <c r="BF3">
        <v>0</v>
      </c>
      <c r="BG3">
        <v>0</v>
      </c>
      <c r="BH3" t="s">
        <v>164</v>
      </c>
      <c r="BI3" t="s">
        <v>161</v>
      </c>
    </row>
    <row r="4" spans="1:61" x14ac:dyDescent="0.15">
      <c r="A4" t="s">
        <v>334</v>
      </c>
      <c r="B4" t="s">
        <v>164</v>
      </c>
      <c r="C4" t="s">
        <v>164</v>
      </c>
      <c r="D4" t="s">
        <v>164</v>
      </c>
      <c r="E4" t="s">
        <v>164</v>
      </c>
      <c r="F4" t="s">
        <v>164</v>
      </c>
      <c r="G4" t="s">
        <v>164</v>
      </c>
      <c r="H4" t="s">
        <v>164</v>
      </c>
      <c r="I4" t="s">
        <v>164</v>
      </c>
      <c r="J4" t="s">
        <v>164</v>
      </c>
      <c r="K4" t="s">
        <v>164</v>
      </c>
      <c r="L4" t="s">
        <v>164</v>
      </c>
      <c r="M4" t="s">
        <v>164</v>
      </c>
      <c r="N4" t="s">
        <v>164</v>
      </c>
      <c r="O4" t="s">
        <v>164</v>
      </c>
      <c r="P4" t="s">
        <v>164</v>
      </c>
      <c r="Q4" t="s">
        <v>164</v>
      </c>
      <c r="R4" t="s">
        <v>164</v>
      </c>
      <c r="S4" t="s">
        <v>164</v>
      </c>
      <c r="T4" t="s">
        <v>164</v>
      </c>
      <c r="U4" t="s">
        <v>164</v>
      </c>
      <c r="V4" t="s">
        <v>164</v>
      </c>
      <c r="W4" t="s">
        <v>164</v>
      </c>
      <c r="X4" t="s">
        <v>164</v>
      </c>
      <c r="Y4" t="s">
        <v>164</v>
      </c>
      <c r="Z4" t="s">
        <v>164</v>
      </c>
      <c r="AA4" t="s">
        <v>164</v>
      </c>
      <c r="AB4" t="s">
        <v>164</v>
      </c>
      <c r="AC4" t="s">
        <v>164</v>
      </c>
      <c r="AD4" t="s">
        <v>164</v>
      </c>
      <c r="AE4" t="s">
        <v>164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296</v>
      </c>
      <c r="AR4" t="s">
        <v>164</v>
      </c>
      <c r="AS4" t="s">
        <v>164</v>
      </c>
      <c r="AT4" t="s">
        <v>164</v>
      </c>
      <c r="AU4" t="s">
        <v>296</v>
      </c>
      <c r="AV4" t="s">
        <v>164</v>
      </c>
      <c r="AW4" t="s">
        <v>296</v>
      </c>
      <c r="AX4" t="s">
        <v>164</v>
      </c>
      <c r="AY4" t="s">
        <v>296</v>
      </c>
      <c r="AZ4" t="s">
        <v>296</v>
      </c>
      <c r="BA4" t="s">
        <v>296</v>
      </c>
      <c r="BB4" t="s">
        <v>164</v>
      </c>
      <c r="BC4" t="s">
        <v>296</v>
      </c>
      <c r="BD4" t="s">
        <v>164</v>
      </c>
      <c r="BE4" t="s">
        <v>296</v>
      </c>
      <c r="BF4" t="s">
        <v>296</v>
      </c>
      <c r="BG4" t="s">
        <v>296</v>
      </c>
      <c r="BH4" t="s">
        <v>164</v>
      </c>
      <c r="BI4" t="s">
        <v>161</v>
      </c>
    </row>
    <row r="5" spans="1:61" x14ac:dyDescent="0.15">
      <c r="A5" t="s">
        <v>335</v>
      </c>
      <c r="B5" t="s">
        <v>164</v>
      </c>
      <c r="C5" t="s">
        <v>164</v>
      </c>
      <c r="D5" t="s">
        <v>164</v>
      </c>
      <c r="E5" t="s">
        <v>164</v>
      </c>
      <c r="F5" t="s">
        <v>164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164</v>
      </c>
      <c r="P5" t="s">
        <v>164</v>
      </c>
      <c r="Q5" t="s">
        <v>164</v>
      </c>
      <c r="R5" t="s">
        <v>164</v>
      </c>
      <c r="S5" t="s">
        <v>164</v>
      </c>
      <c r="T5" t="s">
        <v>164</v>
      </c>
      <c r="U5" t="s">
        <v>164</v>
      </c>
      <c r="V5" t="s">
        <v>164</v>
      </c>
      <c r="W5" t="s">
        <v>164</v>
      </c>
      <c r="X5" t="s">
        <v>164</v>
      </c>
      <c r="Y5" t="s">
        <v>164</v>
      </c>
      <c r="Z5" t="s">
        <v>164</v>
      </c>
      <c r="AA5" t="s">
        <v>164</v>
      </c>
      <c r="AB5" t="s">
        <v>164</v>
      </c>
      <c r="AC5" t="s">
        <v>164</v>
      </c>
      <c r="AD5" t="s">
        <v>164</v>
      </c>
      <c r="AE5" t="s">
        <v>164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>
        <v>0</v>
      </c>
      <c r="AR5" t="s">
        <v>164</v>
      </c>
      <c r="AS5" t="s">
        <v>164</v>
      </c>
      <c r="AT5" t="s">
        <v>164</v>
      </c>
      <c r="AU5">
        <v>0</v>
      </c>
      <c r="AV5" t="s">
        <v>164</v>
      </c>
      <c r="AW5">
        <v>0</v>
      </c>
      <c r="AX5" t="s">
        <v>164</v>
      </c>
      <c r="AY5">
        <v>0</v>
      </c>
      <c r="AZ5">
        <v>0</v>
      </c>
      <c r="BA5">
        <v>0</v>
      </c>
      <c r="BB5" t="s">
        <v>164</v>
      </c>
      <c r="BC5">
        <v>0</v>
      </c>
      <c r="BD5" t="s">
        <v>164</v>
      </c>
      <c r="BE5">
        <v>0</v>
      </c>
      <c r="BF5">
        <v>0</v>
      </c>
      <c r="BG5">
        <v>0</v>
      </c>
      <c r="BH5" t="s">
        <v>164</v>
      </c>
      <c r="BI5" t="s">
        <v>161</v>
      </c>
    </row>
    <row r="6" spans="1:61" x14ac:dyDescent="0.15">
      <c r="A6" t="s">
        <v>336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J6" t="s">
        <v>164</v>
      </c>
      <c r="K6" t="s">
        <v>164</v>
      </c>
      <c r="L6" t="s">
        <v>164</v>
      </c>
      <c r="M6" t="s">
        <v>164</v>
      </c>
      <c r="N6" t="s">
        <v>164</v>
      </c>
      <c r="O6" t="s">
        <v>164</v>
      </c>
      <c r="P6" t="s">
        <v>164</v>
      </c>
      <c r="Q6" t="s">
        <v>164</v>
      </c>
      <c r="R6" t="s">
        <v>164</v>
      </c>
      <c r="S6" t="s">
        <v>164</v>
      </c>
      <c r="T6" t="s">
        <v>164</v>
      </c>
      <c r="U6" t="s">
        <v>164</v>
      </c>
      <c r="V6" t="s">
        <v>164</v>
      </c>
      <c r="W6" t="s">
        <v>164</v>
      </c>
      <c r="X6" t="s">
        <v>164</v>
      </c>
      <c r="Y6" t="s">
        <v>164</v>
      </c>
      <c r="Z6" t="s">
        <v>164</v>
      </c>
      <c r="AA6" t="s">
        <v>164</v>
      </c>
      <c r="AB6" t="s">
        <v>164</v>
      </c>
      <c r="AC6" t="s">
        <v>164</v>
      </c>
      <c r="AD6" t="s">
        <v>164</v>
      </c>
      <c r="AE6" t="s">
        <v>164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>
        <v>0</v>
      </c>
      <c r="AR6" t="s">
        <v>164</v>
      </c>
      <c r="AS6" t="s">
        <v>164</v>
      </c>
      <c r="AT6" t="s">
        <v>164</v>
      </c>
      <c r="AU6">
        <v>0</v>
      </c>
      <c r="AV6" t="s">
        <v>164</v>
      </c>
      <c r="AW6">
        <v>0</v>
      </c>
      <c r="AX6" t="s">
        <v>164</v>
      </c>
      <c r="AY6">
        <v>0</v>
      </c>
      <c r="AZ6">
        <v>0</v>
      </c>
      <c r="BA6">
        <v>0</v>
      </c>
      <c r="BB6" t="s">
        <v>164</v>
      </c>
      <c r="BC6">
        <v>0</v>
      </c>
      <c r="BD6" t="s">
        <v>164</v>
      </c>
      <c r="BE6">
        <v>0</v>
      </c>
      <c r="BF6">
        <v>0</v>
      </c>
      <c r="BG6">
        <v>0</v>
      </c>
      <c r="BH6" t="s">
        <v>164</v>
      </c>
      <c r="BI6" t="s">
        <v>161</v>
      </c>
    </row>
    <row r="7" spans="1:61" x14ac:dyDescent="0.15">
      <c r="A7" t="s">
        <v>337</v>
      </c>
      <c r="B7" t="s">
        <v>164</v>
      </c>
      <c r="C7" t="s">
        <v>164</v>
      </c>
      <c r="D7" t="s">
        <v>164</v>
      </c>
      <c r="E7" t="s">
        <v>164</v>
      </c>
      <c r="F7" t="s">
        <v>164</v>
      </c>
      <c r="G7" t="s">
        <v>164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  <c r="N7" t="s">
        <v>164</v>
      </c>
      <c r="O7" t="s">
        <v>164</v>
      </c>
      <c r="P7" t="s">
        <v>164</v>
      </c>
      <c r="Q7" t="s">
        <v>164</v>
      </c>
      <c r="R7" t="s">
        <v>164</v>
      </c>
      <c r="S7" t="s">
        <v>164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Z7" t="s">
        <v>164</v>
      </c>
      <c r="AA7" t="s">
        <v>164</v>
      </c>
      <c r="AB7" t="s">
        <v>164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>
        <v>0</v>
      </c>
      <c r="AR7" t="s">
        <v>164</v>
      </c>
      <c r="AS7" t="s">
        <v>164</v>
      </c>
      <c r="AT7" t="s">
        <v>164</v>
      </c>
      <c r="AU7">
        <v>0</v>
      </c>
      <c r="AV7" t="s">
        <v>164</v>
      </c>
      <c r="AW7">
        <v>0</v>
      </c>
      <c r="AX7" t="s">
        <v>164</v>
      </c>
      <c r="AY7">
        <v>0</v>
      </c>
      <c r="AZ7">
        <v>0</v>
      </c>
      <c r="BA7">
        <v>0</v>
      </c>
      <c r="BB7" t="s">
        <v>164</v>
      </c>
      <c r="BC7">
        <v>0</v>
      </c>
      <c r="BD7" t="s">
        <v>164</v>
      </c>
      <c r="BE7">
        <v>0</v>
      </c>
      <c r="BF7">
        <v>0</v>
      </c>
      <c r="BG7">
        <v>0</v>
      </c>
      <c r="BH7" t="s">
        <v>164</v>
      </c>
      <c r="BI7" t="s">
        <v>161</v>
      </c>
    </row>
    <row r="8" spans="1:61" x14ac:dyDescent="0.15">
      <c r="A8" t="s">
        <v>338</v>
      </c>
      <c r="B8" t="s">
        <v>164</v>
      </c>
      <c r="C8" t="s">
        <v>164</v>
      </c>
      <c r="D8" t="s">
        <v>164</v>
      </c>
      <c r="E8" t="s">
        <v>164</v>
      </c>
      <c r="F8" t="s">
        <v>164</v>
      </c>
      <c r="G8" t="s">
        <v>164</v>
      </c>
      <c r="H8" t="s">
        <v>164</v>
      </c>
      <c r="I8" t="s">
        <v>164</v>
      </c>
      <c r="J8" t="s">
        <v>164</v>
      </c>
      <c r="K8" t="s">
        <v>164</v>
      </c>
      <c r="L8" t="s">
        <v>164</v>
      </c>
      <c r="M8" t="s">
        <v>164</v>
      </c>
      <c r="N8" t="s">
        <v>164</v>
      </c>
      <c r="O8" t="s">
        <v>164</v>
      </c>
      <c r="P8" t="s">
        <v>164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164</v>
      </c>
      <c r="W8" t="s">
        <v>164</v>
      </c>
      <c r="X8" t="s">
        <v>164</v>
      </c>
      <c r="Y8" t="s">
        <v>164</v>
      </c>
      <c r="Z8" t="s">
        <v>164</v>
      </c>
      <c r="AA8" t="s">
        <v>164</v>
      </c>
      <c r="AB8" t="s">
        <v>164</v>
      </c>
      <c r="AC8" t="s">
        <v>164</v>
      </c>
      <c r="AD8" t="s">
        <v>164</v>
      </c>
      <c r="AE8" t="s">
        <v>164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>
        <v>0</v>
      </c>
      <c r="AR8" t="s">
        <v>164</v>
      </c>
      <c r="AS8" t="s">
        <v>164</v>
      </c>
      <c r="AT8" t="s">
        <v>164</v>
      </c>
      <c r="AU8">
        <v>0</v>
      </c>
      <c r="AV8" t="s">
        <v>164</v>
      </c>
      <c r="AW8">
        <v>0</v>
      </c>
      <c r="AX8" t="s">
        <v>164</v>
      </c>
      <c r="AY8">
        <v>0</v>
      </c>
      <c r="AZ8">
        <v>0</v>
      </c>
      <c r="BA8">
        <v>0</v>
      </c>
      <c r="BB8" t="s">
        <v>164</v>
      </c>
      <c r="BC8">
        <v>0</v>
      </c>
      <c r="BD8" t="s">
        <v>164</v>
      </c>
      <c r="BE8">
        <v>0</v>
      </c>
      <c r="BF8">
        <v>0</v>
      </c>
      <c r="BG8">
        <v>0</v>
      </c>
      <c r="BH8" t="s">
        <v>164</v>
      </c>
      <c r="BI8" t="s">
        <v>161</v>
      </c>
    </row>
    <row r="9" spans="1:61" x14ac:dyDescent="0.15">
      <c r="A9" t="s">
        <v>339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  <c r="G9" t="s">
        <v>164</v>
      </c>
      <c r="H9" t="s">
        <v>164</v>
      </c>
      <c r="I9" t="s">
        <v>164</v>
      </c>
      <c r="J9" t="s">
        <v>164</v>
      </c>
      <c r="K9" t="s">
        <v>164</v>
      </c>
      <c r="L9" t="s">
        <v>164</v>
      </c>
      <c r="M9" t="s">
        <v>164</v>
      </c>
      <c r="N9" t="s">
        <v>164</v>
      </c>
      <c r="O9" t="s">
        <v>164</v>
      </c>
      <c r="P9" t="s">
        <v>164</v>
      </c>
      <c r="Q9" t="s">
        <v>164</v>
      </c>
      <c r="R9" t="s">
        <v>164</v>
      </c>
      <c r="S9" t="s">
        <v>164</v>
      </c>
      <c r="T9" t="s">
        <v>164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164</v>
      </c>
      <c r="AA9" t="s">
        <v>164</v>
      </c>
      <c r="AB9" t="s">
        <v>164</v>
      </c>
      <c r="AC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>
        <v>0</v>
      </c>
      <c r="AR9" t="s">
        <v>164</v>
      </c>
      <c r="AS9" t="s">
        <v>164</v>
      </c>
      <c r="AT9" t="s">
        <v>164</v>
      </c>
      <c r="AU9">
        <v>0</v>
      </c>
      <c r="AV9" t="s">
        <v>164</v>
      </c>
      <c r="AW9">
        <v>0</v>
      </c>
      <c r="AX9" t="s">
        <v>164</v>
      </c>
      <c r="AY9">
        <v>0</v>
      </c>
      <c r="AZ9">
        <v>0</v>
      </c>
      <c r="BA9">
        <v>0</v>
      </c>
      <c r="BB9" t="s">
        <v>164</v>
      </c>
      <c r="BC9">
        <v>0</v>
      </c>
      <c r="BD9" t="s">
        <v>164</v>
      </c>
      <c r="BE9">
        <v>0</v>
      </c>
      <c r="BF9">
        <v>0</v>
      </c>
      <c r="BG9">
        <v>0</v>
      </c>
      <c r="BH9" t="s">
        <v>164</v>
      </c>
      <c r="BI9" t="s">
        <v>161</v>
      </c>
    </row>
    <row r="10" spans="1:61" x14ac:dyDescent="0.15">
      <c r="A10" t="s">
        <v>340</v>
      </c>
      <c r="B10" s="86">
        <v>527170000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164</v>
      </c>
      <c r="P10" t="s">
        <v>164</v>
      </c>
      <c r="Q10" t="s">
        <v>164</v>
      </c>
      <c r="R10" t="s">
        <v>164</v>
      </c>
      <c r="S10" t="s">
        <v>164</v>
      </c>
      <c r="T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164</v>
      </c>
      <c r="AA10" t="s">
        <v>164</v>
      </c>
      <c r="AB10" t="s">
        <v>164</v>
      </c>
      <c r="AC10" t="s">
        <v>164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>
        <v>0</v>
      </c>
      <c r="AR10" t="s">
        <v>164</v>
      </c>
      <c r="AS10" t="s">
        <v>164</v>
      </c>
      <c r="AT10" t="s">
        <v>164</v>
      </c>
      <c r="AU10">
        <v>0</v>
      </c>
      <c r="AV10" t="s">
        <v>164</v>
      </c>
      <c r="AW10">
        <v>0</v>
      </c>
      <c r="AX10" t="s">
        <v>164</v>
      </c>
      <c r="AY10">
        <v>0</v>
      </c>
      <c r="AZ10">
        <v>0</v>
      </c>
      <c r="BA10">
        <v>0</v>
      </c>
      <c r="BB10" t="s">
        <v>164</v>
      </c>
      <c r="BC10">
        <v>0</v>
      </c>
      <c r="BD10" t="s">
        <v>164</v>
      </c>
      <c r="BE10">
        <v>0</v>
      </c>
      <c r="BF10">
        <v>0</v>
      </c>
      <c r="BG10">
        <v>0</v>
      </c>
      <c r="BH10" t="s">
        <v>164</v>
      </c>
      <c r="BI10" t="s">
        <v>161</v>
      </c>
    </row>
    <row r="11" spans="1:61" x14ac:dyDescent="0.15">
      <c r="A11" t="s">
        <v>341</v>
      </c>
      <c r="B11" t="s">
        <v>164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  <c r="T11" t="s">
        <v>164</v>
      </c>
      <c r="U11" t="s">
        <v>164</v>
      </c>
      <c r="V11" t="s">
        <v>164</v>
      </c>
      <c r="W11" t="s">
        <v>164</v>
      </c>
      <c r="X11" t="s">
        <v>164</v>
      </c>
      <c r="Y11" t="s">
        <v>164</v>
      </c>
      <c r="Z11" t="s">
        <v>164</v>
      </c>
      <c r="AA11" t="s">
        <v>164</v>
      </c>
      <c r="AB11" t="s">
        <v>164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>
        <v>0</v>
      </c>
      <c r="AR11" t="s">
        <v>164</v>
      </c>
      <c r="AS11" t="s">
        <v>164</v>
      </c>
      <c r="AT11" t="s">
        <v>164</v>
      </c>
      <c r="AU11">
        <v>0</v>
      </c>
      <c r="AV11" t="s">
        <v>164</v>
      </c>
      <c r="AW11">
        <v>0</v>
      </c>
      <c r="AX11" t="s">
        <v>164</v>
      </c>
      <c r="AY11">
        <v>0</v>
      </c>
      <c r="AZ11">
        <v>0</v>
      </c>
      <c r="BA11">
        <v>0</v>
      </c>
      <c r="BB11" t="s">
        <v>164</v>
      </c>
      <c r="BC11">
        <v>0</v>
      </c>
      <c r="BD11" t="s">
        <v>164</v>
      </c>
      <c r="BE11">
        <v>0</v>
      </c>
      <c r="BF11">
        <v>0</v>
      </c>
      <c r="BG11">
        <v>0</v>
      </c>
      <c r="BH11" t="s">
        <v>164</v>
      </c>
      <c r="BI11" t="s">
        <v>161</v>
      </c>
    </row>
    <row r="12" spans="1:61" x14ac:dyDescent="0.15">
      <c r="A12" t="s">
        <v>342</v>
      </c>
      <c r="B12" t="s">
        <v>164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  <c r="K12" t="s">
        <v>164</v>
      </c>
      <c r="L12" t="s">
        <v>164</v>
      </c>
      <c r="M12" t="s">
        <v>164</v>
      </c>
      <c r="N12" t="s">
        <v>164</v>
      </c>
      <c r="O12" t="s">
        <v>164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164</v>
      </c>
      <c r="Y12" t="s">
        <v>164</v>
      </c>
      <c r="Z12" t="s">
        <v>164</v>
      </c>
      <c r="AA12" t="s">
        <v>164</v>
      </c>
      <c r="AB12" t="s">
        <v>164</v>
      </c>
      <c r="AC12" t="s">
        <v>164</v>
      </c>
      <c r="AD12" t="s">
        <v>164</v>
      </c>
      <c r="AE12" t="s">
        <v>164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>
        <v>0</v>
      </c>
      <c r="AR12" t="s">
        <v>164</v>
      </c>
      <c r="AS12" t="s">
        <v>164</v>
      </c>
      <c r="AT12" t="s">
        <v>164</v>
      </c>
      <c r="AU12">
        <v>0</v>
      </c>
      <c r="AV12" t="s">
        <v>164</v>
      </c>
      <c r="AW12">
        <v>0</v>
      </c>
      <c r="AX12" t="s">
        <v>164</v>
      </c>
      <c r="AY12">
        <v>0</v>
      </c>
      <c r="AZ12">
        <v>0</v>
      </c>
      <c r="BA12">
        <v>0</v>
      </c>
      <c r="BB12" t="s">
        <v>164</v>
      </c>
      <c r="BC12">
        <v>0</v>
      </c>
      <c r="BD12" t="s">
        <v>164</v>
      </c>
      <c r="BE12">
        <v>0</v>
      </c>
      <c r="BF12">
        <v>0</v>
      </c>
      <c r="BG12">
        <v>0</v>
      </c>
      <c r="BH12" t="s">
        <v>164</v>
      </c>
      <c r="BI12" t="s">
        <v>161</v>
      </c>
    </row>
    <row r="13" spans="1:61" x14ac:dyDescent="0.15">
      <c r="A13" t="s">
        <v>343</v>
      </c>
      <c r="B13" s="86">
        <v>839870000</v>
      </c>
      <c r="C13" s="86">
        <v>612540000</v>
      </c>
      <c r="D13" s="86">
        <v>243810000</v>
      </c>
      <c r="E13" s="86">
        <v>947890000</v>
      </c>
      <c r="F13" s="86">
        <v>865760000</v>
      </c>
      <c r="G13" s="86">
        <v>554740000</v>
      </c>
      <c r="H13" s="86">
        <v>505860000</v>
      </c>
      <c r="I13" s="86">
        <v>421380000</v>
      </c>
      <c r="J13" s="86">
        <v>341830000</v>
      </c>
      <c r="K13" s="86">
        <v>183910000</v>
      </c>
      <c r="L13" s="86">
        <v>130930000</v>
      </c>
      <c r="M13" s="86">
        <v>347040000</v>
      </c>
      <c r="N13" s="86">
        <v>146710000</v>
      </c>
      <c r="O13" s="86">
        <v>125380000</v>
      </c>
      <c r="P13" s="87">
        <v>94040000</v>
      </c>
      <c r="Q13" s="86">
        <v>177640000</v>
      </c>
      <c r="R13" s="87">
        <v>86780000</v>
      </c>
      <c r="S13" s="87">
        <v>67680000</v>
      </c>
      <c r="T13" s="87">
        <v>49350000</v>
      </c>
      <c r="U13" s="86">
        <v>250980000</v>
      </c>
      <c r="V13" s="86">
        <v>224860000</v>
      </c>
      <c r="W13" s="86">
        <v>167900000</v>
      </c>
      <c r="X13" s="87">
        <v>66730000</v>
      </c>
      <c r="Y13" s="86">
        <v>332440000</v>
      </c>
      <c r="Z13" s="86">
        <v>343120000</v>
      </c>
      <c r="AA13" s="86">
        <v>153360000</v>
      </c>
      <c r="AB13" t="s">
        <v>164</v>
      </c>
      <c r="AC13" s="86">
        <v>384480000</v>
      </c>
      <c r="AD13" s="86">
        <v>250600000</v>
      </c>
      <c r="AE13" s="86">
        <v>166390000</v>
      </c>
      <c r="AF13" s="87">
        <v>85220000</v>
      </c>
      <c r="AG13" s="86">
        <v>211480000</v>
      </c>
      <c r="AH13" s="86">
        <v>243830000</v>
      </c>
      <c r="AI13" s="86">
        <v>183070000</v>
      </c>
      <c r="AJ13" s="87">
        <v>7140000</v>
      </c>
      <c r="AK13" s="86">
        <v>146230000</v>
      </c>
      <c r="AL13" s="87">
        <v>16180000</v>
      </c>
      <c r="AM13" s="87">
        <v>15810000</v>
      </c>
      <c r="AN13" s="87">
        <v>15810000</v>
      </c>
      <c r="AO13" s="87">
        <v>81390000</v>
      </c>
      <c r="AP13" s="87">
        <v>62040000</v>
      </c>
      <c r="AQ13" s="87">
        <v>29940000</v>
      </c>
      <c r="AR13" s="87">
        <v>10310000</v>
      </c>
      <c r="AS13" s="86">
        <v>107880000</v>
      </c>
      <c r="AT13" s="87">
        <v>97080000</v>
      </c>
      <c r="AU13" s="87">
        <v>76390000</v>
      </c>
      <c r="AV13" s="87">
        <v>61510000</v>
      </c>
      <c r="AW13" s="86">
        <v>222390000</v>
      </c>
      <c r="AX13" s="86">
        <v>158030000</v>
      </c>
      <c r="AY13" s="87">
        <v>84870000</v>
      </c>
      <c r="AZ13" s="87">
        <v>37420000</v>
      </c>
      <c r="BA13" s="87">
        <v>48050000</v>
      </c>
      <c r="BB13" s="87">
        <v>30800000</v>
      </c>
      <c r="BC13" s="87">
        <v>29890000</v>
      </c>
      <c r="BD13" t="s">
        <v>164</v>
      </c>
      <c r="BE13" s="87">
        <v>270000</v>
      </c>
      <c r="BF13" s="87">
        <v>280000</v>
      </c>
      <c r="BG13" s="87">
        <v>160000</v>
      </c>
      <c r="BH13" t="s">
        <v>164</v>
      </c>
      <c r="BI13" t="s">
        <v>161</v>
      </c>
    </row>
    <row r="14" spans="1:61" x14ac:dyDescent="0.15">
      <c r="A14" t="s">
        <v>344</v>
      </c>
      <c r="B14" s="86">
        <v>557730000</v>
      </c>
      <c r="C14" s="86">
        <v>322120000</v>
      </c>
      <c r="D14" s="86">
        <v>214650000</v>
      </c>
      <c r="E14" s="86">
        <v>1026830000</v>
      </c>
      <c r="F14" s="86">
        <v>331900000</v>
      </c>
      <c r="G14" s="86">
        <v>236260000</v>
      </c>
      <c r="H14" s="87">
        <v>57310000</v>
      </c>
      <c r="I14" s="86">
        <v>1214250000</v>
      </c>
      <c r="J14" s="86">
        <v>493970000</v>
      </c>
      <c r="K14" s="86">
        <v>460550000</v>
      </c>
      <c r="L14" s="87">
        <v>72520000</v>
      </c>
      <c r="M14" s="86">
        <v>807980000</v>
      </c>
      <c r="N14" s="86">
        <v>328050000</v>
      </c>
      <c r="O14" s="86">
        <v>192960000</v>
      </c>
      <c r="P14" s="87">
        <v>73580000</v>
      </c>
      <c r="Q14" s="86">
        <v>616190000</v>
      </c>
      <c r="R14" s="86">
        <v>489120000</v>
      </c>
      <c r="S14" s="86">
        <v>438340000</v>
      </c>
      <c r="T14" s="87">
        <v>66230000</v>
      </c>
      <c r="U14" s="86">
        <v>1014770000</v>
      </c>
      <c r="V14" s="86">
        <v>773490000</v>
      </c>
      <c r="W14" s="86">
        <v>144140000</v>
      </c>
      <c r="X14" s="87">
        <v>94580000</v>
      </c>
      <c r="Y14" s="86">
        <v>1150010000</v>
      </c>
      <c r="Z14" s="86">
        <v>1476760000</v>
      </c>
      <c r="AA14" s="86">
        <v>235170000</v>
      </c>
      <c r="AB14" s="87">
        <v>82470000</v>
      </c>
      <c r="AC14" s="86">
        <v>2096870000</v>
      </c>
      <c r="AD14" s="86">
        <v>590110000</v>
      </c>
      <c r="AE14" s="86">
        <v>362690000</v>
      </c>
      <c r="AF14" s="86">
        <v>222480000</v>
      </c>
      <c r="AG14" s="86">
        <v>2312590000</v>
      </c>
      <c r="AH14" s="86">
        <v>757520000</v>
      </c>
      <c r="AI14" s="86">
        <v>670410000</v>
      </c>
      <c r="AJ14" s="87">
        <v>89590000</v>
      </c>
      <c r="AK14" s="86">
        <v>1115840000</v>
      </c>
      <c r="AL14" s="86">
        <v>686900000</v>
      </c>
      <c r="AM14" s="86">
        <v>444790000</v>
      </c>
      <c r="AN14" s="86">
        <v>306970000</v>
      </c>
      <c r="AO14" s="86">
        <v>738190000</v>
      </c>
      <c r="AP14" s="86">
        <v>724140000</v>
      </c>
      <c r="AQ14" s="86">
        <v>593460000</v>
      </c>
      <c r="AR14" s="87">
        <v>77710000</v>
      </c>
      <c r="AS14" s="86">
        <v>563000000</v>
      </c>
      <c r="AT14" s="86">
        <v>312430000</v>
      </c>
      <c r="AU14" s="86">
        <v>228390000</v>
      </c>
      <c r="AV14" s="87">
        <v>2840000</v>
      </c>
      <c r="AW14" s="86">
        <v>331620000</v>
      </c>
      <c r="AX14" s="86">
        <v>426880000</v>
      </c>
      <c r="AY14" s="86">
        <v>267280000</v>
      </c>
      <c r="AZ14" s="87">
        <v>8240000</v>
      </c>
      <c r="BA14" s="86">
        <v>282980000</v>
      </c>
      <c r="BB14" s="86">
        <v>278210000</v>
      </c>
      <c r="BC14" s="86">
        <v>266270000</v>
      </c>
      <c r="BD14" s="87">
        <v>2780000</v>
      </c>
      <c r="BE14" s="87">
        <v>81510000</v>
      </c>
      <c r="BF14" s="87">
        <v>72470000</v>
      </c>
      <c r="BG14" s="87">
        <v>14620000</v>
      </c>
      <c r="BH14" s="87">
        <v>3040000</v>
      </c>
      <c r="BI14" t="s">
        <v>161</v>
      </c>
    </row>
    <row r="15" spans="1:61" x14ac:dyDescent="0.15">
      <c r="A15" t="s">
        <v>115</v>
      </c>
      <c r="B15" s="86">
        <v>73303900000</v>
      </c>
      <c r="C15" s="86">
        <v>44890800000</v>
      </c>
      <c r="D15" s="86">
        <v>14956310000</v>
      </c>
      <c r="E15" s="86">
        <v>80739450000</v>
      </c>
      <c r="F15" s="86">
        <v>60490790000</v>
      </c>
      <c r="G15" s="86">
        <v>42760780000</v>
      </c>
      <c r="H15" s="86">
        <v>18796960000</v>
      </c>
      <c r="I15" s="86">
        <v>61281100000</v>
      </c>
      <c r="J15" s="86">
        <v>45662430000</v>
      </c>
      <c r="K15" s="86">
        <v>30898080000</v>
      </c>
      <c r="L15" s="86">
        <v>12700570000</v>
      </c>
      <c r="M15" s="86">
        <v>42595270000</v>
      </c>
      <c r="N15" s="86">
        <v>30922900000</v>
      </c>
      <c r="O15" s="86">
        <v>20393500000</v>
      </c>
      <c r="P15" s="86">
        <v>10041480000</v>
      </c>
      <c r="Q15" s="86">
        <v>26757830000</v>
      </c>
      <c r="R15" s="86">
        <v>17477560000</v>
      </c>
      <c r="S15" s="86">
        <v>11853630000</v>
      </c>
      <c r="T15" s="86">
        <v>5038680000</v>
      </c>
      <c r="U15" s="86">
        <v>25210120000</v>
      </c>
      <c r="V15" s="86">
        <v>17968110000</v>
      </c>
      <c r="W15" s="86">
        <v>11945650000</v>
      </c>
      <c r="X15" s="86">
        <v>5500100000</v>
      </c>
      <c r="Y15" s="86">
        <v>33925290000</v>
      </c>
      <c r="Z15" s="86">
        <v>27235800000</v>
      </c>
      <c r="AA15" s="86">
        <v>17659740000</v>
      </c>
      <c r="AB15" s="86">
        <v>8093070000</v>
      </c>
      <c r="AC15" s="86">
        <v>39787610000</v>
      </c>
      <c r="AD15" s="86">
        <v>27422870000</v>
      </c>
      <c r="AE15" s="86">
        <v>17023640000</v>
      </c>
      <c r="AF15" s="86">
        <v>6100400000</v>
      </c>
      <c r="AG15" s="86">
        <v>53051110000</v>
      </c>
      <c r="AH15" s="86">
        <v>40533280000</v>
      </c>
      <c r="AI15" s="86">
        <v>26030940000</v>
      </c>
      <c r="AJ15" s="86">
        <v>9190450000</v>
      </c>
      <c r="AK15" s="86">
        <v>53832290000</v>
      </c>
      <c r="AL15" s="86">
        <v>38849500000</v>
      </c>
      <c r="AM15" s="86">
        <v>28134330000</v>
      </c>
      <c r="AN15" s="86">
        <v>9072970000</v>
      </c>
      <c r="AO15" s="86">
        <v>38149410000</v>
      </c>
      <c r="AP15" s="86">
        <v>26790890000</v>
      </c>
      <c r="AQ15" s="86">
        <v>16400340000</v>
      </c>
      <c r="AR15" s="86">
        <v>4803820000</v>
      </c>
      <c r="AS15" s="86">
        <v>17247420000</v>
      </c>
      <c r="AT15" s="86">
        <v>10801360000</v>
      </c>
      <c r="AU15" s="86">
        <v>6208700000</v>
      </c>
      <c r="AV15" s="86">
        <v>2514840000</v>
      </c>
      <c r="AW15" s="86">
        <v>14758930000</v>
      </c>
      <c r="AX15" s="86">
        <v>9706790000</v>
      </c>
      <c r="AY15" s="86">
        <v>6204850000</v>
      </c>
      <c r="AZ15" s="86">
        <v>2190360000</v>
      </c>
      <c r="BA15" s="86">
        <v>8375270000</v>
      </c>
      <c r="BB15" s="86">
        <v>5652250000</v>
      </c>
      <c r="BC15" s="86">
        <v>3947930000</v>
      </c>
      <c r="BD15" s="86">
        <v>1277230000</v>
      </c>
      <c r="BE15" s="86">
        <v>6048710000</v>
      </c>
      <c r="BF15" s="86">
        <v>4135630000</v>
      </c>
      <c r="BG15" s="86">
        <v>2425110000</v>
      </c>
      <c r="BH15" s="86">
        <v>925000000</v>
      </c>
      <c r="BI15" t="s">
        <v>161</v>
      </c>
    </row>
    <row r="16" spans="1:61" x14ac:dyDescent="0.15">
      <c r="A16" t="s">
        <v>345</v>
      </c>
      <c r="B16" s="86">
        <v>45407500000</v>
      </c>
      <c r="C16" s="86">
        <v>27883610000</v>
      </c>
      <c r="D16" s="86">
        <v>12149300000</v>
      </c>
      <c r="E16" s="86">
        <v>51971760000</v>
      </c>
      <c r="F16" s="86">
        <v>39149560000</v>
      </c>
      <c r="G16" s="86">
        <v>26737210000</v>
      </c>
      <c r="H16" s="86">
        <v>11797860000</v>
      </c>
      <c r="I16" s="86">
        <v>38746040000</v>
      </c>
      <c r="J16" s="86">
        <v>29333380000</v>
      </c>
      <c r="K16" s="86">
        <v>19709450000</v>
      </c>
      <c r="L16" s="86">
        <v>7929320000</v>
      </c>
      <c r="M16" s="86">
        <v>25121740000</v>
      </c>
      <c r="N16" s="86">
        <v>17346240000</v>
      </c>
      <c r="O16" s="86">
        <v>10373550000</v>
      </c>
      <c r="P16" s="86">
        <v>5276390000</v>
      </c>
      <c r="Q16" s="86">
        <v>15857440000</v>
      </c>
      <c r="R16" s="86">
        <v>10756110000</v>
      </c>
      <c r="S16" s="86">
        <v>7411160000</v>
      </c>
      <c r="T16" s="86">
        <v>3997650000</v>
      </c>
      <c r="U16" s="86">
        <v>16417730000</v>
      </c>
      <c r="V16" s="86">
        <v>12007840000</v>
      </c>
      <c r="W16" s="86">
        <v>7795780000</v>
      </c>
      <c r="X16" s="86">
        <v>3929970000</v>
      </c>
      <c r="Y16" s="86">
        <v>20340270000</v>
      </c>
      <c r="Z16" s="86">
        <v>16972600000</v>
      </c>
      <c r="AA16" s="86">
        <v>11075360000</v>
      </c>
      <c r="AB16" s="86">
        <v>5553870000</v>
      </c>
      <c r="AC16" s="86">
        <v>24143680000</v>
      </c>
      <c r="AD16" s="86">
        <v>17358100000</v>
      </c>
      <c r="AE16" s="86">
        <v>11524040000</v>
      </c>
      <c r="AF16" s="86">
        <v>5883290000</v>
      </c>
      <c r="AG16" s="86">
        <v>34706030000</v>
      </c>
      <c r="AH16" s="86">
        <v>29062430000</v>
      </c>
      <c r="AI16" s="86">
        <v>19817640000</v>
      </c>
      <c r="AJ16" s="86">
        <v>9646270000</v>
      </c>
      <c r="AK16" s="86">
        <v>37571340000</v>
      </c>
      <c r="AL16" s="86">
        <v>30708170000</v>
      </c>
      <c r="AM16" s="86">
        <v>20811640000</v>
      </c>
      <c r="AN16" s="86">
        <v>9358490000</v>
      </c>
      <c r="AO16" s="86">
        <v>22789030000</v>
      </c>
      <c r="AP16" s="86">
        <v>17008680000</v>
      </c>
      <c r="AQ16" s="86">
        <v>10104870000</v>
      </c>
      <c r="AR16" s="86">
        <v>3989060000</v>
      </c>
      <c r="AS16" s="86">
        <v>10873980000</v>
      </c>
      <c r="AT16" s="86">
        <v>7020950000</v>
      </c>
      <c r="AU16" s="86">
        <v>4099600000</v>
      </c>
      <c r="AV16" s="86">
        <v>2241900000</v>
      </c>
      <c r="AW16" s="86">
        <v>11196220000</v>
      </c>
      <c r="AX16" s="86">
        <v>7579880000</v>
      </c>
      <c r="AY16" s="86">
        <v>4775930000</v>
      </c>
      <c r="AZ16" s="86">
        <v>1712040000</v>
      </c>
      <c r="BA16" s="86">
        <v>5746730000</v>
      </c>
      <c r="BB16" s="86">
        <v>4067500000</v>
      </c>
      <c r="BC16" s="86">
        <v>2760970000</v>
      </c>
      <c r="BD16" s="86">
        <v>1244120000</v>
      </c>
      <c r="BE16" s="86">
        <v>4235770000</v>
      </c>
      <c r="BF16" s="86">
        <v>2732180000</v>
      </c>
      <c r="BG16" s="86">
        <v>1630610000</v>
      </c>
      <c r="BH16" s="86">
        <v>742280000</v>
      </c>
      <c r="BI16" t="s">
        <v>161</v>
      </c>
    </row>
    <row r="17" spans="1:61" x14ac:dyDescent="0.15">
      <c r="A17" t="s">
        <v>346</v>
      </c>
      <c r="B17" s="86">
        <v>778220000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>
        <v>164</v>
      </c>
      <c r="O17" t="s">
        <v>164</v>
      </c>
      <c r="P17" t="s">
        <v>164</v>
      </c>
      <c r="Q17" t="s">
        <v>164</v>
      </c>
      <c r="R17" t="s">
        <v>164</v>
      </c>
      <c r="S17" t="s">
        <v>164</v>
      </c>
      <c r="T17" t="s">
        <v>164</v>
      </c>
      <c r="U17" t="s">
        <v>164</v>
      </c>
      <c r="V17" t="s">
        <v>164</v>
      </c>
      <c r="W17" t="s">
        <v>164</v>
      </c>
      <c r="X17" t="s">
        <v>164</v>
      </c>
      <c r="Y17" t="s">
        <v>164</v>
      </c>
      <c r="Z17" t="s">
        <v>164</v>
      </c>
      <c r="AA17" t="s">
        <v>164</v>
      </c>
      <c r="AB17" t="s">
        <v>164</v>
      </c>
      <c r="AC17" t="s">
        <v>164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>
        <v>0</v>
      </c>
      <c r="AR17" t="s">
        <v>164</v>
      </c>
      <c r="AS17" t="s">
        <v>164</v>
      </c>
      <c r="AT17" t="s">
        <v>164</v>
      </c>
      <c r="AU17">
        <v>0</v>
      </c>
      <c r="AV17" t="s">
        <v>164</v>
      </c>
      <c r="AW17">
        <v>0</v>
      </c>
      <c r="AX17" t="s">
        <v>164</v>
      </c>
      <c r="AY17">
        <v>0</v>
      </c>
      <c r="AZ17">
        <v>0</v>
      </c>
      <c r="BA17">
        <v>0</v>
      </c>
      <c r="BB17" t="s">
        <v>164</v>
      </c>
      <c r="BC17">
        <v>0</v>
      </c>
      <c r="BD17" t="s">
        <v>164</v>
      </c>
      <c r="BE17">
        <v>0</v>
      </c>
      <c r="BF17">
        <v>0</v>
      </c>
      <c r="BG17">
        <v>0</v>
      </c>
      <c r="BH17" t="s">
        <v>164</v>
      </c>
      <c r="BI17" t="s">
        <v>161</v>
      </c>
    </row>
    <row r="18" spans="1:61" x14ac:dyDescent="0.15">
      <c r="A18" t="s">
        <v>347</v>
      </c>
      <c r="B18" s="86">
        <v>156510000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164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P18" t="s">
        <v>164</v>
      </c>
      <c r="Q18" t="s">
        <v>164</v>
      </c>
      <c r="R18" t="s">
        <v>164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164</v>
      </c>
      <c r="Z18" t="s">
        <v>164</v>
      </c>
      <c r="AA18" t="s">
        <v>164</v>
      </c>
      <c r="AB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>
        <v>0</v>
      </c>
      <c r="AR18" t="s">
        <v>164</v>
      </c>
      <c r="AS18" t="s">
        <v>164</v>
      </c>
      <c r="AT18" t="s">
        <v>164</v>
      </c>
      <c r="AU18">
        <v>0</v>
      </c>
      <c r="AV18" t="s">
        <v>164</v>
      </c>
      <c r="AW18">
        <v>0</v>
      </c>
      <c r="AX18" t="s">
        <v>164</v>
      </c>
      <c r="AY18">
        <v>0</v>
      </c>
      <c r="AZ18">
        <v>0</v>
      </c>
      <c r="BA18">
        <v>0</v>
      </c>
      <c r="BB18" t="s">
        <v>164</v>
      </c>
      <c r="BC18">
        <v>0</v>
      </c>
      <c r="BD18" t="s">
        <v>164</v>
      </c>
      <c r="BE18">
        <v>0</v>
      </c>
      <c r="BF18">
        <v>0</v>
      </c>
      <c r="BG18">
        <v>0</v>
      </c>
      <c r="BH18" t="s">
        <v>164</v>
      </c>
      <c r="BI18" t="s">
        <v>161</v>
      </c>
    </row>
    <row r="19" spans="1:61" x14ac:dyDescent="0.15">
      <c r="A19" t="s">
        <v>348</v>
      </c>
      <c r="B19" t="s">
        <v>164</v>
      </c>
      <c r="C19" t="s">
        <v>164</v>
      </c>
      <c r="D19" t="s">
        <v>164</v>
      </c>
      <c r="E19" t="s">
        <v>164</v>
      </c>
      <c r="F19" t="s">
        <v>164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164</v>
      </c>
      <c r="P19" t="s">
        <v>164</v>
      </c>
      <c r="Q19" t="s">
        <v>164</v>
      </c>
      <c r="R19" t="s">
        <v>164</v>
      </c>
      <c r="S19" t="s">
        <v>164</v>
      </c>
      <c r="T19" t="s">
        <v>164</v>
      </c>
      <c r="U19" t="s">
        <v>164</v>
      </c>
      <c r="V19" t="s">
        <v>164</v>
      </c>
      <c r="W19" t="s">
        <v>164</v>
      </c>
      <c r="X19" t="s">
        <v>164</v>
      </c>
      <c r="Y19" t="s">
        <v>164</v>
      </c>
      <c r="Z19" t="s">
        <v>164</v>
      </c>
      <c r="AA19" t="s">
        <v>164</v>
      </c>
      <c r="AB19" t="s">
        <v>164</v>
      </c>
      <c r="AC19" t="s">
        <v>164</v>
      </c>
      <c r="AD19" t="s">
        <v>164</v>
      </c>
      <c r="AE19" t="s">
        <v>164</v>
      </c>
      <c r="AF19" t="s">
        <v>164</v>
      </c>
      <c r="AG19" t="s">
        <v>164</v>
      </c>
      <c r="AH19" t="s">
        <v>164</v>
      </c>
      <c r="AI19" t="s">
        <v>164</v>
      </c>
      <c r="AJ19" t="s">
        <v>164</v>
      </c>
      <c r="AK19" t="s">
        <v>164</v>
      </c>
      <c r="AL19" t="s">
        <v>164</v>
      </c>
      <c r="AM19" t="s">
        <v>164</v>
      </c>
      <c r="AN19" t="s">
        <v>164</v>
      </c>
      <c r="AO19" t="s">
        <v>164</v>
      </c>
      <c r="AP19" t="s">
        <v>164</v>
      </c>
      <c r="AQ19">
        <v>0</v>
      </c>
      <c r="AR19" t="s">
        <v>164</v>
      </c>
      <c r="AS19" t="s">
        <v>164</v>
      </c>
      <c r="AT19" t="s">
        <v>164</v>
      </c>
      <c r="AU19">
        <v>0</v>
      </c>
      <c r="AV19" t="s">
        <v>164</v>
      </c>
      <c r="AW19">
        <v>0</v>
      </c>
      <c r="AX19" t="s">
        <v>164</v>
      </c>
      <c r="AY19">
        <v>0</v>
      </c>
      <c r="AZ19">
        <v>0</v>
      </c>
      <c r="BA19">
        <v>0</v>
      </c>
      <c r="BB19" t="s">
        <v>164</v>
      </c>
      <c r="BC19">
        <v>0</v>
      </c>
      <c r="BD19" t="s">
        <v>164</v>
      </c>
      <c r="BE19">
        <v>0</v>
      </c>
      <c r="BF19">
        <v>0</v>
      </c>
      <c r="BG19">
        <v>0</v>
      </c>
      <c r="BH19" t="s">
        <v>164</v>
      </c>
      <c r="BI19" t="s">
        <v>161</v>
      </c>
    </row>
    <row r="20" spans="1:61" x14ac:dyDescent="0.15">
      <c r="A20" t="s">
        <v>349</v>
      </c>
      <c r="B20" s="86">
        <v>255040000</v>
      </c>
      <c r="C20" t="s">
        <v>164</v>
      </c>
      <c r="D20" t="s">
        <v>164</v>
      </c>
      <c r="E20" t="s">
        <v>164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164</v>
      </c>
      <c r="T20" t="s">
        <v>164</v>
      </c>
      <c r="U20" t="s">
        <v>164</v>
      </c>
      <c r="V20" t="s">
        <v>164</v>
      </c>
      <c r="W20" t="s">
        <v>164</v>
      </c>
      <c r="X20" t="s">
        <v>164</v>
      </c>
      <c r="Y20" t="s">
        <v>164</v>
      </c>
      <c r="Z20" t="s">
        <v>164</v>
      </c>
      <c r="AA20" t="s">
        <v>164</v>
      </c>
      <c r="AB20" t="s">
        <v>164</v>
      </c>
      <c r="AC20" t="s">
        <v>164</v>
      </c>
      <c r="AD20" t="s">
        <v>164</v>
      </c>
      <c r="AE20" t="s">
        <v>164</v>
      </c>
      <c r="AF20" t="s">
        <v>164</v>
      </c>
      <c r="AG20" t="s">
        <v>164</v>
      </c>
      <c r="AH20" t="s">
        <v>164</v>
      </c>
      <c r="AI20" t="s">
        <v>164</v>
      </c>
      <c r="AJ20" t="s">
        <v>164</v>
      </c>
      <c r="AK20" t="s">
        <v>164</v>
      </c>
      <c r="AL20" t="s">
        <v>164</v>
      </c>
      <c r="AM20" t="s">
        <v>164</v>
      </c>
      <c r="AN20" t="s">
        <v>164</v>
      </c>
      <c r="AO20" t="s">
        <v>164</v>
      </c>
      <c r="AP20" t="s">
        <v>164</v>
      </c>
      <c r="AQ20">
        <v>0</v>
      </c>
      <c r="AR20" t="s">
        <v>164</v>
      </c>
      <c r="AS20" t="s">
        <v>164</v>
      </c>
      <c r="AT20" t="s">
        <v>164</v>
      </c>
      <c r="AU20">
        <v>0</v>
      </c>
      <c r="AV20" t="s">
        <v>164</v>
      </c>
      <c r="AW20">
        <v>0</v>
      </c>
      <c r="AX20" t="s">
        <v>164</v>
      </c>
      <c r="AY20">
        <v>0</v>
      </c>
      <c r="AZ20">
        <v>0</v>
      </c>
      <c r="BA20">
        <v>0</v>
      </c>
      <c r="BB20" t="s">
        <v>164</v>
      </c>
      <c r="BC20">
        <v>0</v>
      </c>
      <c r="BD20" t="s">
        <v>164</v>
      </c>
      <c r="BE20">
        <v>0</v>
      </c>
      <c r="BF20">
        <v>0</v>
      </c>
      <c r="BG20">
        <v>0</v>
      </c>
      <c r="BH20" t="s">
        <v>164</v>
      </c>
      <c r="BI20" t="s">
        <v>161</v>
      </c>
    </row>
    <row r="21" spans="1:61" x14ac:dyDescent="0.15">
      <c r="A21" t="s">
        <v>350</v>
      </c>
      <c r="B21" t="s">
        <v>164</v>
      </c>
      <c r="C21" t="s">
        <v>164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164</v>
      </c>
      <c r="R21" t="s">
        <v>164</v>
      </c>
      <c r="S21" t="s">
        <v>164</v>
      </c>
      <c r="T21" t="s">
        <v>164</v>
      </c>
      <c r="U21" t="s">
        <v>164</v>
      </c>
      <c r="V21" t="s">
        <v>164</v>
      </c>
      <c r="W21" t="s">
        <v>164</v>
      </c>
      <c r="X21" t="s">
        <v>164</v>
      </c>
      <c r="Y21" t="s">
        <v>164</v>
      </c>
      <c r="Z21" t="s">
        <v>164</v>
      </c>
      <c r="AA21" t="s">
        <v>164</v>
      </c>
      <c r="AB21" t="s">
        <v>164</v>
      </c>
      <c r="AC21" t="s">
        <v>164</v>
      </c>
      <c r="AD21" t="s">
        <v>164</v>
      </c>
      <c r="AE21" t="s">
        <v>164</v>
      </c>
      <c r="AF21" t="s">
        <v>164</v>
      </c>
      <c r="AG21" t="s">
        <v>164</v>
      </c>
      <c r="AH21" t="s">
        <v>164</v>
      </c>
      <c r="AI21" t="s">
        <v>164</v>
      </c>
      <c r="AJ21" t="s">
        <v>164</v>
      </c>
      <c r="AK21" t="s">
        <v>164</v>
      </c>
      <c r="AL21" t="s">
        <v>164</v>
      </c>
      <c r="AM21" t="s">
        <v>164</v>
      </c>
      <c r="AN21" t="s">
        <v>164</v>
      </c>
      <c r="AO21" t="s">
        <v>164</v>
      </c>
      <c r="AP21" t="s">
        <v>164</v>
      </c>
      <c r="AQ21">
        <v>0</v>
      </c>
      <c r="AR21" t="s">
        <v>164</v>
      </c>
      <c r="AS21" t="s">
        <v>164</v>
      </c>
      <c r="AT21" t="s">
        <v>164</v>
      </c>
      <c r="AU21">
        <v>0</v>
      </c>
      <c r="AV21" t="s">
        <v>164</v>
      </c>
      <c r="AW21">
        <v>0</v>
      </c>
      <c r="AX21" t="s">
        <v>164</v>
      </c>
      <c r="AY21">
        <v>0</v>
      </c>
      <c r="AZ21">
        <v>0</v>
      </c>
      <c r="BA21">
        <v>0</v>
      </c>
      <c r="BB21" t="s">
        <v>164</v>
      </c>
      <c r="BC21">
        <v>0</v>
      </c>
      <c r="BD21" t="s">
        <v>164</v>
      </c>
      <c r="BE21">
        <v>0</v>
      </c>
      <c r="BF21">
        <v>0</v>
      </c>
      <c r="BG21">
        <v>0</v>
      </c>
      <c r="BH21" t="s">
        <v>164</v>
      </c>
      <c r="BI21" t="s">
        <v>161</v>
      </c>
    </row>
    <row r="22" spans="1:61" x14ac:dyDescent="0.15">
      <c r="A22" t="s">
        <v>351</v>
      </c>
      <c r="B22" s="86">
        <v>4910690000</v>
      </c>
      <c r="C22" s="86">
        <v>3239870000</v>
      </c>
      <c r="D22" s="86">
        <v>1642880000</v>
      </c>
      <c r="E22" s="86">
        <v>5373890000</v>
      </c>
      <c r="F22" s="86">
        <v>3959770000</v>
      </c>
      <c r="G22" s="86">
        <v>2989400000</v>
      </c>
      <c r="H22" s="86">
        <v>1393450000</v>
      </c>
      <c r="I22" s="86">
        <v>4640720000</v>
      </c>
      <c r="J22" s="86">
        <v>3080570000</v>
      </c>
      <c r="K22" s="86">
        <v>2113660000</v>
      </c>
      <c r="L22" s="86">
        <v>1093890000</v>
      </c>
      <c r="M22" s="86">
        <v>3692930000</v>
      </c>
      <c r="N22" s="86">
        <v>2802390000</v>
      </c>
      <c r="O22" s="86">
        <v>1817850000</v>
      </c>
      <c r="P22" s="86">
        <v>492760000</v>
      </c>
      <c r="Q22" s="86">
        <v>3006240000</v>
      </c>
      <c r="R22" s="86">
        <v>2126310000</v>
      </c>
      <c r="S22" s="86">
        <v>1413440000</v>
      </c>
      <c r="T22" s="86">
        <v>615500000</v>
      </c>
      <c r="U22" s="86">
        <v>2879280000</v>
      </c>
      <c r="V22" s="86">
        <v>2250280000</v>
      </c>
      <c r="W22" s="86">
        <v>1708140000</v>
      </c>
      <c r="X22" s="86">
        <v>784080000</v>
      </c>
      <c r="Y22" s="86">
        <v>3774540000</v>
      </c>
      <c r="Z22" s="86">
        <v>2571090000</v>
      </c>
      <c r="AA22" s="86">
        <v>1868720000</v>
      </c>
      <c r="AB22" s="86">
        <v>860620000</v>
      </c>
      <c r="AC22" s="86">
        <v>3907620000</v>
      </c>
      <c r="AD22" s="86">
        <v>2743020000</v>
      </c>
      <c r="AE22" s="86">
        <v>1843350000</v>
      </c>
      <c r="AF22" s="86">
        <v>788720000</v>
      </c>
      <c r="AG22" s="86">
        <v>4236750000</v>
      </c>
      <c r="AH22" s="86">
        <v>3425320000</v>
      </c>
      <c r="AI22" s="86">
        <v>2349480000</v>
      </c>
      <c r="AJ22" s="86">
        <v>1084750000</v>
      </c>
      <c r="AK22" s="86">
        <v>3607860000</v>
      </c>
      <c r="AL22" s="86">
        <v>2502160000</v>
      </c>
      <c r="AM22" s="86">
        <v>1850920000</v>
      </c>
      <c r="AN22" s="86">
        <v>914410000</v>
      </c>
      <c r="AO22" s="86">
        <v>2205040000</v>
      </c>
      <c r="AP22" s="86">
        <v>1386460000</v>
      </c>
      <c r="AQ22" s="86">
        <v>950680000</v>
      </c>
      <c r="AR22" s="86">
        <v>384590000</v>
      </c>
      <c r="AS22" s="86">
        <v>904120000</v>
      </c>
      <c r="AT22" s="86">
        <v>671950000</v>
      </c>
      <c r="AU22" s="86">
        <v>445880000</v>
      </c>
      <c r="AV22" s="86">
        <v>224130000</v>
      </c>
      <c r="AW22" s="86">
        <v>814170000</v>
      </c>
      <c r="AX22" s="86">
        <v>653970000</v>
      </c>
      <c r="AY22" s="86">
        <v>479340000</v>
      </c>
      <c r="AZ22" s="86">
        <v>235560000</v>
      </c>
      <c r="BA22" s="86">
        <v>553950000</v>
      </c>
      <c r="BB22" s="86">
        <v>394310000</v>
      </c>
      <c r="BC22" s="86">
        <v>241940000</v>
      </c>
      <c r="BD22" s="86">
        <v>123290000</v>
      </c>
      <c r="BE22" s="86">
        <v>259530000</v>
      </c>
      <c r="BF22" s="86">
        <v>226270000</v>
      </c>
      <c r="BG22" s="86">
        <v>118980000</v>
      </c>
      <c r="BH22" s="87">
        <v>67240000</v>
      </c>
      <c r="BI22" t="s">
        <v>161</v>
      </c>
    </row>
    <row r="23" spans="1:61" x14ac:dyDescent="0.15">
      <c r="A23" t="s">
        <v>352</v>
      </c>
      <c r="B23" s="86">
        <v>3756700000</v>
      </c>
      <c r="C23" s="86">
        <v>2480810000</v>
      </c>
      <c r="D23" s="86">
        <v>838350000</v>
      </c>
      <c r="E23" s="86">
        <v>3879040000</v>
      </c>
      <c r="F23" s="86">
        <v>3332400000</v>
      </c>
      <c r="G23" s="86">
        <v>2190010000</v>
      </c>
      <c r="H23" s="86">
        <v>678140000</v>
      </c>
      <c r="I23" s="86">
        <v>2720840000</v>
      </c>
      <c r="J23" s="86">
        <v>2052310000</v>
      </c>
      <c r="K23" s="86">
        <v>1228060000</v>
      </c>
      <c r="L23" s="86">
        <v>315380000</v>
      </c>
      <c r="M23" s="86">
        <v>1807970000</v>
      </c>
      <c r="N23" s="86">
        <v>1453690000</v>
      </c>
      <c r="O23" s="86">
        <v>1093370000</v>
      </c>
      <c r="P23" s="86">
        <v>240540000</v>
      </c>
      <c r="Q23" s="86">
        <v>1207730000</v>
      </c>
      <c r="R23" s="86">
        <v>720460000</v>
      </c>
      <c r="S23" s="86">
        <v>519220000</v>
      </c>
      <c r="T23" s="86">
        <v>183550000</v>
      </c>
      <c r="U23" s="86">
        <v>1063490000</v>
      </c>
      <c r="V23" s="86">
        <v>833980000</v>
      </c>
      <c r="W23" s="86">
        <v>451220000</v>
      </c>
      <c r="X23" s="86">
        <v>298240000</v>
      </c>
      <c r="Y23" s="86">
        <v>2414700000</v>
      </c>
      <c r="Z23" s="86">
        <v>1763590000</v>
      </c>
      <c r="AA23" s="86">
        <v>1278650000</v>
      </c>
      <c r="AB23" s="86">
        <v>298120000</v>
      </c>
      <c r="AC23" s="86">
        <v>2618590000</v>
      </c>
      <c r="AD23" s="86">
        <v>2237520000</v>
      </c>
      <c r="AE23" s="86">
        <v>1631920000</v>
      </c>
      <c r="AF23" s="86">
        <v>477560000</v>
      </c>
      <c r="AG23" s="86">
        <v>3345070000</v>
      </c>
      <c r="AH23" s="86">
        <v>2942230000</v>
      </c>
      <c r="AI23" s="86">
        <v>2171630000</v>
      </c>
      <c r="AJ23" s="86">
        <v>981070000</v>
      </c>
      <c r="AK23" s="86">
        <v>4576910000</v>
      </c>
      <c r="AL23" s="86">
        <v>3454530000</v>
      </c>
      <c r="AM23" s="86">
        <v>2613990000</v>
      </c>
      <c r="AN23" s="86">
        <v>714520000</v>
      </c>
      <c r="AO23" s="86">
        <v>2315160000</v>
      </c>
      <c r="AP23" s="86">
        <v>1566680000</v>
      </c>
      <c r="AQ23" s="86">
        <v>1228600000</v>
      </c>
      <c r="AR23" s="86">
        <v>359030000</v>
      </c>
      <c r="AS23" s="86">
        <v>935830000</v>
      </c>
      <c r="AT23" s="86">
        <v>711860000</v>
      </c>
      <c r="AU23" s="86">
        <v>450730000</v>
      </c>
      <c r="AV23" s="86">
        <v>198930000</v>
      </c>
      <c r="AW23" s="86">
        <v>494900000</v>
      </c>
      <c r="AX23" s="86">
        <v>399580000</v>
      </c>
      <c r="AY23" s="86">
        <v>246260000</v>
      </c>
      <c r="AZ23" s="87">
        <v>83830000</v>
      </c>
      <c r="BA23" s="86">
        <v>426480000</v>
      </c>
      <c r="BB23" s="86">
        <v>298710000</v>
      </c>
      <c r="BC23" s="86">
        <v>148280000</v>
      </c>
      <c r="BD23" s="87">
        <v>68900000</v>
      </c>
      <c r="BE23" s="86">
        <v>336420000</v>
      </c>
      <c r="BF23" s="86">
        <v>195000000</v>
      </c>
      <c r="BG23" s="86">
        <v>134940000</v>
      </c>
      <c r="BH23" s="87">
        <v>35070000</v>
      </c>
      <c r="BI23" t="s">
        <v>161</v>
      </c>
    </row>
    <row r="24" spans="1:61" x14ac:dyDescent="0.15">
      <c r="A24" t="s">
        <v>353</v>
      </c>
      <c r="B24" s="86">
        <v>4467380000</v>
      </c>
      <c r="C24" s="86">
        <v>2738920000</v>
      </c>
      <c r="D24" s="86">
        <v>1220680000</v>
      </c>
      <c r="E24" s="86">
        <v>6249390000</v>
      </c>
      <c r="F24" s="86">
        <v>4604370000</v>
      </c>
      <c r="G24" s="86">
        <v>3248840000</v>
      </c>
      <c r="H24" s="86">
        <v>1104090000</v>
      </c>
      <c r="I24" s="86">
        <v>4646600000</v>
      </c>
      <c r="J24" s="86">
        <v>2464280000</v>
      </c>
      <c r="K24" s="86">
        <v>1626370000</v>
      </c>
      <c r="L24" s="86">
        <v>769690000</v>
      </c>
      <c r="M24" s="86">
        <v>3408120000</v>
      </c>
      <c r="N24" s="86">
        <v>2441050000</v>
      </c>
      <c r="O24" s="86">
        <v>1215020000</v>
      </c>
      <c r="P24" s="86">
        <v>1032670000</v>
      </c>
      <c r="Q24" s="86">
        <v>3436980000</v>
      </c>
      <c r="R24" s="86">
        <v>1839720000</v>
      </c>
      <c r="S24" s="86">
        <v>955640000</v>
      </c>
      <c r="T24" s="86">
        <v>528930000</v>
      </c>
      <c r="U24" s="86">
        <v>2713640000</v>
      </c>
      <c r="V24" s="86">
        <v>2222850000</v>
      </c>
      <c r="W24" s="86">
        <v>1712620000</v>
      </c>
      <c r="X24" s="86">
        <v>1450010000</v>
      </c>
      <c r="Y24" s="86">
        <v>6163840000</v>
      </c>
      <c r="Z24" s="86">
        <v>3245780000</v>
      </c>
      <c r="AA24" s="86">
        <v>2434760000</v>
      </c>
      <c r="AB24" s="86">
        <v>2186610000</v>
      </c>
      <c r="AC24" s="86">
        <v>6348390000</v>
      </c>
      <c r="AD24" s="86">
        <v>4787070000</v>
      </c>
      <c r="AE24" s="86">
        <v>3421310000</v>
      </c>
      <c r="AF24" s="86">
        <v>2344870000</v>
      </c>
      <c r="AG24" s="86">
        <v>5081510000</v>
      </c>
      <c r="AH24" s="86">
        <v>4275110000</v>
      </c>
      <c r="AI24" s="86">
        <v>3438940000</v>
      </c>
      <c r="AJ24" s="86">
        <v>1867620000</v>
      </c>
      <c r="AK24" s="86">
        <v>5797160000</v>
      </c>
      <c r="AL24" s="86">
        <v>3700140000</v>
      </c>
      <c r="AM24" s="86">
        <v>2606970000</v>
      </c>
      <c r="AN24" s="86">
        <v>1490990000</v>
      </c>
      <c r="AO24" s="86">
        <v>4091050000</v>
      </c>
      <c r="AP24" s="86">
        <v>2942500000</v>
      </c>
      <c r="AQ24" s="86">
        <v>1611720000</v>
      </c>
      <c r="AR24" s="86">
        <v>1044470000</v>
      </c>
      <c r="AS24" s="86">
        <v>2062350000</v>
      </c>
      <c r="AT24" s="86">
        <v>1343410000</v>
      </c>
      <c r="AU24" s="86">
        <v>1061770000</v>
      </c>
      <c r="AV24" s="86">
        <v>374320000</v>
      </c>
      <c r="AW24" s="86">
        <v>1613150000</v>
      </c>
      <c r="AX24" s="86">
        <v>1036700000</v>
      </c>
      <c r="AY24" s="86">
        <v>656750000</v>
      </c>
      <c r="AZ24" s="86">
        <v>359220000</v>
      </c>
      <c r="BA24" s="86">
        <v>1017530000</v>
      </c>
      <c r="BB24" s="86">
        <v>800200000</v>
      </c>
      <c r="BC24" s="86">
        <v>426910000</v>
      </c>
      <c r="BD24" s="86">
        <v>220810000</v>
      </c>
      <c r="BE24" s="86">
        <v>706970000</v>
      </c>
      <c r="BF24" s="86">
        <v>555130000</v>
      </c>
      <c r="BG24" s="86">
        <v>209820000</v>
      </c>
      <c r="BH24" s="86">
        <v>132700000</v>
      </c>
      <c r="BI24" t="s">
        <v>161</v>
      </c>
    </row>
    <row r="25" spans="1:61" x14ac:dyDescent="0.15">
      <c r="A25" t="s">
        <v>116</v>
      </c>
      <c r="B25" s="86">
        <v>62279630000</v>
      </c>
      <c r="C25" s="86">
        <v>36343200000</v>
      </c>
      <c r="D25" s="86">
        <v>15851200000</v>
      </c>
      <c r="E25" s="86">
        <v>67474080000</v>
      </c>
      <c r="F25" s="86">
        <v>51046100000</v>
      </c>
      <c r="G25" s="86">
        <v>35165470000</v>
      </c>
      <c r="H25" s="86">
        <v>14973540000</v>
      </c>
      <c r="I25" s="86">
        <v>50754200000</v>
      </c>
      <c r="J25" s="86">
        <v>36930540000</v>
      </c>
      <c r="K25" s="86">
        <v>24677540000</v>
      </c>
      <c r="L25" s="86">
        <v>10108290000</v>
      </c>
      <c r="M25" s="86">
        <v>34030770000</v>
      </c>
      <c r="N25" s="86">
        <v>24043370000</v>
      </c>
      <c r="O25" s="86">
        <v>14499790000</v>
      </c>
      <c r="P25" s="86">
        <v>7042360000</v>
      </c>
      <c r="Q25" s="86">
        <v>23508380000</v>
      </c>
      <c r="R25" s="86">
        <v>15442600000</v>
      </c>
      <c r="S25" s="86">
        <v>10299450000</v>
      </c>
      <c r="T25" s="86">
        <v>5325640000</v>
      </c>
      <c r="U25" s="86">
        <v>23074150000</v>
      </c>
      <c r="V25" s="86">
        <v>17314940000</v>
      </c>
      <c r="W25" s="86">
        <v>11667750000</v>
      </c>
      <c r="X25" s="86">
        <v>6462290000</v>
      </c>
      <c r="Y25" s="86">
        <v>32693350000</v>
      </c>
      <c r="Z25" s="86">
        <v>24553050000</v>
      </c>
      <c r="AA25" s="86">
        <v>16657490000</v>
      </c>
      <c r="AB25" s="86">
        <v>8899220000</v>
      </c>
      <c r="AC25" s="86">
        <v>37018280000</v>
      </c>
      <c r="AD25" s="86">
        <v>27125710000</v>
      </c>
      <c r="AE25" s="86">
        <v>18420620000</v>
      </c>
      <c r="AF25" s="86">
        <v>9494430000</v>
      </c>
      <c r="AG25" s="86">
        <v>47369370000</v>
      </c>
      <c r="AH25" s="86">
        <v>39705090000</v>
      </c>
      <c r="AI25" s="86">
        <v>27777690000</v>
      </c>
      <c r="AJ25" s="86">
        <v>13579710000</v>
      </c>
      <c r="AK25" s="86">
        <v>51553260000</v>
      </c>
      <c r="AL25" s="86">
        <v>40365000000</v>
      </c>
      <c r="AM25" s="86">
        <v>27883530000</v>
      </c>
      <c r="AN25" s="86">
        <v>12478410000</v>
      </c>
      <c r="AO25" s="86">
        <v>31400280000</v>
      </c>
      <c r="AP25" s="86">
        <v>22904320000</v>
      </c>
      <c r="AQ25" s="86">
        <v>13895860000</v>
      </c>
      <c r="AR25" s="86">
        <v>5777150000</v>
      </c>
      <c r="AS25" s="86">
        <v>14776290000</v>
      </c>
      <c r="AT25" s="86">
        <v>9748170000</v>
      </c>
      <c r="AU25" s="86">
        <v>6057980000</v>
      </c>
      <c r="AV25" s="86">
        <v>3039280000</v>
      </c>
      <c r="AW25" s="86">
        <v>14118430000</v>
      </c>
      <c r="AX25" s="86">
        <v>9670140000</v>
      </c>
      <c r="AY25" s="86">
        <v>6158280000</v>
      </c>
      <c r="AZ25" s="86">
        <v>2390650000</v>
      </c>
      <c r="BA25" s="86">
        <v>7744690000</v>
      </c>
      <c r="BB25" s="86">
        <v>5560710000</v>
      </c>
      <c r="BC25" s="86">
        <v>3578100000</v>
      </c>
      <c r="BD25" s="86">
        <v>1657120000</v>
      </c>
      <c r="BE25" s="86">
        <v>5538690000</v>
      </c>
      <c r="BF25" s="86">
        <v>3708590000</v>
      </c>
      <c r="BG25" s="86">
        <v>2094350000</v>
      </c>
      <c r="BH25" s="86">
        <v>977290000</v>
      </c>
      <c r="BI25" t="s">
        <v>161</v>
      </c>
    </row>
    <row r="26" spans="1:61" x14ac:dyDescent="0.15">
      <c r="A26" t="s">
        <v>9</v>
      </c>
      <c r="B26" s="86">
        <v>11024260000</v>
      </c>
      <c r="C26" s="86">
        <v>8547600000</v>
      </c>
      <c r="D26" s="86">
        <v>-894890000</v>
      </c>
      <c r="E26" s="86">
        <v>13265380000</v>
      </c>
      <c r="F26" s="86">
        <v>9444690000</v>
      </c>
      <c r="G26" s="86">
        <v>7595310000</v>
      </c>
      <c r="H26" s="86">
        <v>3823420000</v>
      </c>
      <c r="I26" s="86">
        <v>10526900000</v>
      </c>
      <c r="J26" s="86">
        <v>8731890000</v>
      </c>
      <c r="K26" s="86">
        <v>6220540000</v>
      </c>
      <c r="L26" s="86">
        <v>2592280000</v>
      </c>
      <c r="M26" s="86">
        <v>8564500000</v>
      </c>
      <c r="N26" s="86">
        <v>6879530000</v>
      </c>
      <c r="O26" s="86">
        <v>5893710000</v>
      </c>
      <c r="P26" s="86">
        <v>2999110000</v>
      </c>
      <c r="Q26" s="86">
        <v>3249450000</v>
      </c>
      <c r="R26" s="86">
        <v>2034960000</v>
      </c>
      <c r="S26" s="86">
        <v>1554180000</v>
      </c>
      <c r="T26" s="86">
        <v>-286960000</v>
      </c>
      <c r="U26" s="86">
        <v>2135980000</v>
      </c>
      <c r="V26" s="86">
        <v>653180000</v>
      </c>
      <c r="W26" s="86">
        <v>277900000</v>
      </c>
      <c r="X26" s="86">
        <v>-962200000</v>
      </c>
      <c r="Y26" s="86">
        <v>1231940000</v>
      </c>
      <c r="Z26" s="86">
        <v>2682740000</v>
      </c>
      <c r="AA26" s="86">
        <v>1002250000</v>
      </c>
      <c r="AB26" s="86">
        <v>-806150000</v>
      </c>
      <c r="AC26" s="86">
        <v>2769330000</v>
      </c>
      <c r="AD26" s="86">
        <v>297160000</v>
      </c>
      <c r="AE26" s="86">
        <v>-1396970000</v>
      </c>
      <c r="AF26" s="86">
        <v>-3394040000</v>
      </c>
      <c r="AG26" s="86">
        <v>5681740000</v>
      </c>
      <c r="AH26" s="86">
        <v>828190000</v>
      </c>
      <c r="AI26" s="86">
        <v>-1746750000</v>
      </c>
      <c r="AJ26" s="86">
        <v>-4389260000</v>
      </c>
      <c r="AK26" s="86">
        <v>2279030000</v>
      </c>
      <c r="AL26" s="86">
        <v>-1515510000</v>
      </c>
      <c r="AM26" s="86">
        <v>250800000</v>
      </c>
      <c r="AN26" s="86">
        <v>-3405450000</v>
      </c>
      <c r="AO26" s="86">
        <v>6749120000</v>
      </c>
      <c r="AP26" s="86">
        <v>3886570000</v>
      </c>
      <c r="AQ26" s="86">
        <v>2504480000</v>
      </c>
      <c r="AR26" s="86">
        <v>-973330000</v>
      </c>
      <c r="AS26" s="86">
        <v>2471130000</v>
      </c>
      <c r="AT26" s="86">
        <v>1053190000</v>
      </c>
      <c r="AU26" s="86">
        <v>150720000</v>
      </c>
      <c r="AV26" s="86">
        <v>-524430000</v>
      </c>
      <c r="AW26" s="86">
        <v>640500000</v>
      </c>
      <c r="AX26" s="87">
        <v>36660000</v>
      </c>
      <c r="AY26" s="87">
        <v>46570000</v>
      </c>
      <c r="AZ26" s="86">
        <v>-200290000</v>
      </c>
      <c r="BA26" s="86">
        <v>630590000</v>
      </c>
      <c r="BB26" s="87">
        <v>91540000</v>
      </c>
      <c r="BC26" s="86">
        <v>369830000</v>
      </c>
      <c r="BD26" s="86">
        <v>-379890000</v>
      </c>
      <c r="BE26" s="86">
        <v>510020000</v>
      </c>
      <c r="BF26" s="86">
        <v>427040000</v>
      </c>
      <c r="BG26" s="86">
        <v>330750000</v>
      </c>
      <c r="BH26" s="87">
        <v>-52290000</v>
      </c>
      <c r="BI26" t="s">
        <v>161</v>
      </c>
    </row>
    <row r="27" spans="1:61" x14ac:dyDescent="0.15">
      <c r="A27" t="s">
        <v>354</v>
      </c>
      <c r="B27" s="86">
        <v>5761170000</v>
      </c>
      <c r="C27" s="86">
        <v>2694530000</v>
      </c>
      <c r="D27" s="86">
        <v>2694530000</v>
      </c>
      <c r="E27" s="86">
        <v>14254340000</v>
      </c>
      <c r="F27" s="86">
        <v>10001360000</v>
      </c>
      <c r="G27" s="86">
        <v>4664130000</v>
      </c>
      <c r="H27" s="86">
        <v>110180000</v>
      </c>
      <c r="I27" s="86">
        <v>2192360000</v>
      </c>
      <c r="J27" s="87">
        <v>45660000</v>
      </c>
      <c r="K27" s="87">
        <v>21850000</v>
      </c>
      <c r="L27" s="87">
        <v>5590000</v>
      </c>
      <c r="M27" s="86">
        <v>402000000</v>
      </c>
      <c r="N27" s="86">
        <v>154450000</v>
      </c>
      <c r="O27" s="86">
        <v>154450000</v>
      </c>
      <c r="P27" s="86">
        <v>143120000</v>
      </c>
      <c r="Q27" s="87">
        <v>11680000</v>
      </c>
      <c r="R27" s="87">
        <v>10840000</v>
      </c>
      <c r="S27" t="s">
        <v>164</v>
      </c>
      <c r="T27" t="s">
        <v>164</v>
      </c>
      <c r="U27" s="87">
        <v>62690000</v>
      </c>
      <c r="V27" s="87">
        <v>61670000</v>
      </c>
      <c r="W27" s="87">
        <v>51160000</v>
      </c>
      <c r="X27" t="s">
        <v>164</v>
      </c>
      <c r="Y27" s="87">
        <v>5960000</v>
      </c>
      <c r="Z27" s="87">
        <v>12260000</v>
      </c>
      <c r="AA27" s="87">
        <v>2010000</v>
      </c>
      <c r="AB27" s="87">
        <v>2010000</v>
      </c>
      <c r="AC27" s="87">
        <v>2270000</v>
      </c>
      <c r="AD27" s="87">
        <v>20180000</v>
      </c>
      <c r="AE27" s="87">
        <v>20180000</v>
      </c>
      <c r="AF27" t="s">
        <v>164</v>
      </c>
      <c r="AG27" s="87">
        <v>79090000</v>
      </c>
      <c r="AH27" s="87">
        <v>86790000</v>
      </c>
      <c r="AI27" s="87">
        <v>85030000</v>
      </c>
      <c r="AJ27" s="87">
        <v>75030000</v>
      </c>
      <c r="AK27" s="87">
        <v>9730000</v>
      </c>
      <c r="AL27" t="s">
        <v>164</v>
      </c>
      <c r="AM27" t="s">
        <v>164</v>
      </c>
      <c r="AN27" t="s">
        <v>164</v>
      </c>
      <c r="AO27" s="86">
        <v>131600000</v>
      </c>
      <c r="AP27" s="87">
        <v>24660000</v>
      </c>
      <c r="AQ27" s="87">
        <v>9600000</v>
      </c>
      <c r="AR27" t="s">
        <v>164</v>
      </c>
      <c r="AS27" s="87">
        <v>1250000</v>
      </c>
      <c r="AT27" s="87">
        <v>1260000</v>
      </c>
      <c r="AU27" s="87">
        <v>1260000</v>
      </c>
      <c r="AV27" t="s">
        <v>164</v>
      </c>
      <c r="AW27" s="86">
        <v>368400000</v>
      </c>
      <c r="AX27" s="86">
        <v>278780000</v>
      </c>
      <c r="AY27" s="86">
        <v>161070000</v>
      </c>
      <c r="AZ27" s="87">
        <v>9170000</v>
      </c>
      <c r="BA27" s="86">
        <v>1354040000</v>
      </c>
      <c r="BB27" s="86">
        <v>962970000</v>
      </c>
      <c r="BC27" s="86">
        <v>601290000</v>
      </c>
      <c r="BD27" s="86">
        <v>447470000</v>
      </c>
      <c r="BE27" s="86">
        <v>498570000</v>
      </c>
      <c r="BF27" s="87">
        <v>74210000</v>
      </c>
      <c r="BG27" s="87">
        <v>25130000</v>
      </c>
      <c r="BH27" s="87">
        <v>24380000</v>
      </c>
      <c r="BI27" t="s">
        <v>161</v>
      </c>
    </row>
    <row r="28" spans="1:61" x14ac:dyDescent="0.15">
      <c r="A28" t="s">
        <v>355</v>
      </c>
      <c r="B28" s="86">
        <v>1233200000</v>
      </c>
      <c r="C28" s="86">
        <v>707190000</v>
      </c>
      <c r="D28" s="86">
        <v>314800000</v>
      </c>
      <c r="E28" s="86">
        <v>756150000</v>
      </c>
      <c r="F28" s="86">
        <v>447590000</v>
      </c>
      <c r="G28" s="86">
        <v>259470000</v>
      </c>
      <c r="H28" s="86">
        <v>116870000</v>
      </c>
      <c r="I28" s="86">
        <v>506030000</v>
      </c>
      <c r="J28" s="86">
        <v>446770000</v>
      </c>
      <c r="K28" s="86">
        <v>333270000</v>
      </c>
      <c r="L28" s="86">
        <v>230190000</v>
      </c>
      <c r="M28" s="86">
        <v>450340000</v>
      </c>
      <c r="N28" s="86">
        <v>372690000</v>
      </c>
      <c r="O28" s="86">
        <v>311730000</v>
      </c>
      <c r="P28" s="86">
        <v>246530000</v>
      </c>
      <c r="Q28" s="86">
        <v>219700000</v>
      </c>
      <c r="R28" s="86">
        <v>329540000</v>
      </c>
      <c r="S28" s="86">
        <v>146410000</v>
      </c>
      <c r="T28" s="87">
        <v>99430000</v>
      </c>
      <c r="U28" s="87">
        <v>83620000</v>
      </c>
      <c r="V28" s="87">
        <v>69960000</v>
      </c>
      <c r="W28" s="87">
        <v>44500000</v>
      </c>
      <c r="X28" s="87">
        <v>12050000</v>
      </c>
      <c r="Y28" s="86">
        <v>707210000</v>
      </c>
      <c r="Z28" s="86">
        <v>350200000</v>
      </c>
      <c r="AA28" s="86">
        <v>302210000</v>
      </c>
      <c r="AB28" s="86">
        <v>109760000</v>
      </c>
      <c r="AC28" s="86">
        <v>552600000</v>
      </c>
      <c r="AD28" s="86">
        <v>101600000</v>
      </c>
      <c r="AE28" s="87">
        <v>95460000</v>
      </c>
      <c r="AF28" s="87">
        <v>36220000</v>
      </c>
      <c r="AG28" s="86">
        <v>226510000</v>
      </c>
      <c r="AH28" s="86">
        <v>108610000</v>
      </c>
      <c r="AI28" s="87">
        <v>94920000</v>
      </c>
      <c r="AJ28" s="87">
        <v>12420000</v>
      </c>
      <c r="AK28" s="86">
        <v>131080000</v>
      </c>
      <c r="AL28" s="87">
        <v>76670000</v>
      </c>
      <c r="AM28" s="87">
        <v>59010000</v>
      </c>
      <c r="AN28" s="87">
        <v>26270000</v>
      </c>
      <c r="AO28" s="87">
        <v>29360000</v>
      </c>
      <c r="AP28" s="87">
        <v>2000000</v>
      </c>
      <c r="AQ28">
        <v>0</v>
      </c>
      <c r="AR28" t="s">
        <v>164</v>
      </c>
      <c r="AS28" s="87">
        <v>17140000</v>
      </c>
      <c r="AT28" s="87">
        <v>2110000</v>
      </c>
      <c r="AU28" s="87">
        <v>2110000</v>
      </c>
      <c r="AV28" s="87">
        <v>40000</v>
      </c>
      <c r="AW28" s="87">
        <v>3720000</v>
      </c>
      <c r="AX28" t="s">
        <v>164</v>
      </c>
      <c r="AY28">
        <v>0</v>
      </c>
      <c r="AZ28">
        <v>0</v>
      </c>
      <c r="BA28" s="87">
        <v>3200000</v>
      </c>
      <c r="BB28" s="87">
        <v>3200000</v>
      </c>
      <c r="BC28" s="87">
        <v>650000</v>
      </c>
      <c r="BD28" t="s">
        <v>164</v>
      </c>
      <c r="BE28" s="87">
        <v>5740000</v>
      </c>
      <c r="BF28" s="87">
        <v>2990000</v>
      </c>
      <c r="BG28" s="87">
        <v>2010000</v>
      </c>
      <c r="BH28" t="s">
        <v>164</v>
      </c>
      <c r="BI28" t="s">
        <v>161</v>
      </c>
    </row>
    <row r="29" spans="1:61" x14ac:dyDescent="0.15">
      <c r="A29" t="s">
        <v>356</v>
      </c>
      <c r="B29" s="86">
        <v>805150000</v>
      </c>
      <c r="C29" s="86">
        <v>720950000</v>
      </c>
      <c r="D29" s="86">
        <v>680520000</v>
      </c>
      <c r="E29" s="86">
        <v>197470000</v>
      </c>
      <c r="F29" s="86">
        <v>179530000</v>
      </c>
      <c r="G29" s="87">
        <v>75940000</v>
      </c>
      <c r="H29" s="87">
        <v>29540000</v>
      </c>
      <c r="I29" s="86">
        <v>377040000</v>
      </c>
      <c r="J29" s="86">
        <v>170550000</v>
      </c>
      <c r="K29" s="86">
        <v>132720000</v>
      </c>
      <c r="L29" s="87">
        <v>29790000</v>
      </c>
      <c r="M29" s="86">
        <v>481810000</v>
      </c>
      <c r="N29" s="86">
        <v>304530000</v>
      </c>
      <c r="O29" s="86">
        <v>237200000</v>
      </c>
      <c r="P29" s="87">
        <v>62740000</v>
      </c>
      <c r="Q29" s="86">
        <v>479960000</v>
      </c>
      <c r="R29" s="86">
        <v>270260000</v>
      </c>
      <c r="S29" s="86">
        <v>189710000</v>
      </c>
      <c r="T29" s="86">
        <v>106140000</v>
      </c>
      <c r="U29" s="86">
        <v>385030000</v>
      </c>
      <c r="V29" s="86">
        <v>172780000</v>
      </c>
      <c r="W29" s="86">
        <v>111980000</v>
      </c>
      <c r="X29" s="87">
        <v>44520000</v>
      </c>
      <c r="Y29" s="86">
        <v>474570000</v>
      </c>
      <c r="Z29" s="86">
        <v>156320000</v>
      </c>
      <c r="AA29" s="87">
        <v>54560000</v>
      </c>
      <c r="AB29" s="87">
        <v>23980000</v>
      </c>
      <c r="AC29" s="86">
        <v>499360000</v>
      </c>
      <c r="AD29" s="87">
        <v>97730000</v>
      </c>
      <c r="AE29" s="87">
        <v>97280000</v>
      </c>
      <c r="AF29" s="87">
        <v>53390000</v>
      </c>
      <c r="AG29" s="86">
        <v>357780000</v>
      </c>
      <c r="AH29" s="86">
        <v>379950000</v>
      </c>
      <c r="AI29" s="86">
        <v>355700000</v>
      </c>
      <c r="AJ29" s="87">
        <v>58570000</v>
      </c>
      <c r="AK29" s="86">
        <v>117160000</v>
      </c>
      <c r="AL29" s="86">
        <v>129220000</v>
      </c>
      <c r="AM29" s="86">
        <v>122530000</v>
      </c>
      <c r="AN29" s="87">
        <v>8040000</v>
      </c>
      <c r="AO29" s="86">
        <v>353820000</v>
      </c>
      <c r="AP29" s="87">
        <v>55410000</v>
      </c>
      <c r="AQ29" s="87">
        <v>50860000</v>
      </c>
      <c r="AR29" s="87">
        <v>28780000</v>
      </c>
      <c r="AS29" s="86">
        <v>139330000</v>
      </c>
      <c r="AT29" s="86">
        <v>105910000</v>
      </c>
      <c r="AU29" s="87">
        <v>85740000</v>
      </c>
      <c r="AV29" s="87">
        <v>50010000</v>
      </c>
      <c r="AW29" s="87">
        <v>52800000</v>
      </c>
      <c r="AX29" s="87">
        <v>27790000</v>
      </c>
      <c r="AY29" s="87">
        <v>11740000</v>
      </c>
      <c r="AZ29" s="87">
        <v>1690000</v>
      </c>
      <c r="BA29" s="87">
        <v>25740000</v>
      </c>
      <c r="BB29" s="87">
        <v>13720000</v>
      </c>
      <c r="BC29" s="87">
        <v>13720000</v>
      </c>
      <c r="BD29" s="87">
        <v>220000</v>
      </c>
      <c r="BE29" s="87">
        <v>19420000</v>
      </c>
      <c r="BF29" s="86">
        <v>178610000</v>
      </c>
      <c r="BG29" s="86">
        <v>178480000</v>
      </c>
      <c r="BH29" s="86">
        <v>178770000</v>
      </c>
      <c r="BI29" t="s">
        <v>161</v>
      </c>
    </row>
    <row r="30" spans="1:61" x14ac:dyDescent="0.15">
      <c r="A30" t="s">
        <v>357</v>
      </c>
      <c r="B30" s="87">
        <v>3530000</v>
      </c>
      <c r="C30" s="87">
        <v>3530000</v>
      </c>
      <c r="D30" t="s">
        <v>164</v>
      </c>
      <c r="E30" s="86">
        <v>153240000</v>
      </c>
      <c r="F30" s="86">
        <v>144920000</v>
      </c>
      <c r="G30" s="86">
        <v>143820000</v>
      </c>
      <c r="H30" s="86">
        <v>143000000</v>
      </c>
      <c r="I30" s="86">
        <v>310680000</v>
      </c>
      <c r="J30" s="87">
        <v>10000000</v>
      </c>
      <c r="K30" s="87">
        <v>10000000</v>
      </c>
      <c r="L30" s="87">
        <v>10000000</v>
      </c>
      <c r="M30" s="86">
        <v>2046250000</v>
      </c>
      <c r="N30" s="86">
        <v>815410000</v>
      </c>
      <c r="O30" s="86">
        <v>815410000</v>
      </c>
      <c r="P30" t="s">
        <v>164</v>
      </c>
      <c r="Q30" s="86">
        <v>2676410000</v>
      </c>
      <c r="R30" s="86">
        <v>466160000</v>
      </c>
      <c r="S30" s="86">
        <v>466160000</v>
      </c>
      <c r="T30" t="s">
        <v>164</v>
      </c>
      <c r="U30" t="s">
        <v>164</v>
      </c>
      <c r="V30" t="s">
        <v>164</v>
      </c>
      <c r="W30" s="87">
        <v>1740000</v>
      </c>
      <c r="X30" s="87">
        <v>500000</v>
      </c>
      <c r="Y30" t="s">
        <v>164</v>
      </c>
      <c r="Z30" t="s">
        <v>164</v>
      </c>
      <c r="AA30" t="s">
        <v>164</v>
      </c>
      <c r="AB30" t="s">
        <v>164</v>
      </c>
      <c r="AC30" s="87">
        <v>4720000</v>
      </c>
      <c r="AD30" t="s">
        <v>164</v>
      </c>
      <c r="AE30" t="s">
        <v>164</v>
      </c>
      <c r="AF30" t="s">
        <v>164</v>
      </c>
      <c r="AG30" s="87">
        <v>1460000</v>
      </c>
      <c r="AH30" t="s">
        <v>164</v>
      </c>
      <c r="AI30" t="s">
        <v>164</v>
      </c>
      <c r="AJ30" t="s">
        <v>164</v>
      </c>
      <c r="AK30" t="s">
        <v>164</v>
      </c>
      <c r="AL30" t="s">
        <v>164</v>
      </c>
      <c r="AM30" t="s">
        <v>164</v>
      </c>
      <c r="AN30" t="s">
        <v>164</v>
      </c>
      <c r="AO30" t="s">
        <v>164</v>
      </c>
      <c r="AP30" t="s">
        <v>164</v>
      </c>
      <c r="AQ30">
        <v>0</v>
      </c>
      <c r="AR30" t="s">
        <v>164</v>
      </c>
      <c r="AS30" t="s">
        <v>164</v>
      </c>
      <c r="AT30">
        <v>0</v>
      </c>
      <c r="AU30">
        <v>0</v>
      </c>
      <c r="AV30" t="s">
        <v>164</v>
      </c>
      <c r="AW30">
        <v>0</v>
      </c>
      <c r="AX30" t="s">
        <v>164</v>
      </c>
      <c r="AY30">
        <v>0</v>
      </c>
      <c r="AZ30">
        <v>0</v>
      </c>
      <c r="BA30">
        <v>0</v>
      </c>
      <c r="BB30">
        <v>0</v>
      </c>
      <c r="BC30">
        <v>0</v>
      </c>
      <c r="BD30" t="s">
        <v>164</v>
      </c>
      <c r="BE30" s="87">
        <v>66780000</v>
      </c>
      <c r="BF30">
        <v>0</v>
      </c>
      <c r="BG30">
        <v>0</v>
      </c>
      <c r="BH30" t="s">
        <v>164</v>
      </c>
      <c r="BI30" t="s">
        <v>161</v>
      </c>
    </row>
    <row r="31" spans="1:61" x14ac:dyDescent="0.15">
      <c r="A31" t="s">
        <v>358</v>
      </c>
      <c r="B31" s="86">
        <v>908680000</v>
      </c>
      <c r="C31" s="86">
        <v>364140000</v>
      </c>
      <c r="D31" s="86">
        <v>155400000</v>
      </c>
      <c r="E31" s="86">
        <v>521150000</v>
      </c>
      <c r="F31" s="86">
        <v>286380000</v>
      </c>
      <c r="G31" t="s">
        <v>164</v>
      </c>
      <c r="H31" t="s">
        <v>164</v>
      </c>
      <c r="I31">
        <v>0</v>
      </c>
      <c r="J31" s="87">
        <v>68410000</v>
      </c>
      <c r="K31" s="87">
        <v>37830000</v>
      </c>
      <c r="L31" t="s">
        <v>164</v>
      </c>
      <c r="M31" s="87">
        <v>14010000</v>
      </c>
      <c r="N31" s="86">
        <v>158540000</v>
      </c>
      <c r="O31" s="86">
        <v>158540000</v>
      </c>
      <c r="P31" s="86">
        <v>190620000</v>
      </c>
      <c r="Q31" s="86">
        <v>172080000</v>
      </c>
      <c r="R31" s="86">
        <v>274810000</v>
      </c>
      <c r="S31" s="86">
        <v>218970000</v>
      </c>
      <c r="T31" s="86">
        <v>106960000</v>
      </c>
      <c r="U31" s="86">
        <v>917160000</v>
      </c>
      <c r="V31" s="86">
        <v>865830000</v>
      </c>
      <c r="W31" s="86">
        <v>823070000</v>
      </c>
      <c r="X31" s="86">
        <v>717840000</v>
      </c>
      <c r="Y31" t="s">
        <v>164</v>
      </c>
      <c r="Z31" s="86">
        <v>404930000</v>
      </c>
      <c r="AA31" s="86">
        <v>116100000</v>
      </c>
      <c r="AB31" s="86">
        <v>116100000</v>
      </c>
      <c r="AC31" s="86">
        <v>324300000</v>
      </c>
      <c r="AD31" s="86">
        <v>289330000</v>
      </c>
      <c r="AE31" s="86">
        <v>165010000</v>
      </c>
      <c r="AF31" s="86">
        <v>157640000</v>
      </c>
      <c r="AG31" s="86">
        <v>731270000</v>
      </c>
      <c r="AH31" s="86">
        <v>757620000</v>
      </c>
      <c r="AI31" s="86">
        <v>607750000</v>
      </c>
      <c r="AJ31" s="86">
        <v>1112250000</v>
      </c>
      <c r="AK31" s="87">
        <v>75300000</v>
      </c>
      <c r="AL31" s="86">
        <v>295000000</v>
      </c>
      <c r="AM31" t="s">
        <v>164</v>
      </c>
      <c r="AN31" t="s">
        <v>164</v>
      </c>
      <c r="AO31" s="86">
        <v>550080000</v>
      </c>
      <c r="AP31" s="86">
        <v>496360000</v>
      </c>
      <c r="AQ31" s="86">
        <v>496360000</v>
      </c>
      <c r="AR31" t="s">
        <v>164</v>
      </c>
      <c r="AS31" t="s">
        <v>164</v>
      </c>
      <c r="AT31">
        <v>0</v>
      </c>
      <c r="AU31">
        <v>0</v>
      </c>
      <c r="AV31" t="s">
        <v>164</v>
      </c>
      <c r="AW31">
        <v>0</v>
      </c>
      <c r="AX31" t="s">
        <v>164</v>
      </c>
      <c r="AY31">
        <v>0</v>
      </c>
      <c r="AZ31">
        <v>0</v>
      </c>
      <c r="BA31">
        <v>0</v>
      </c>
      <c r="BB31">
        <v>0</v>
      </c>
      <c r="BC31">
        <v>0</v>
      </c>
      <c r="BD31" t="s">
        <v>164</v>
      </c>
      <c r="BE31">
        <v>0</v>
      </c>
      <c r="BF31" s="87">
        <v>4980000</v>
      </c>
      <c r="BG31">
        <v>0</v>
      </c>
      <c r="BH31" t="s">
        <v>164</v>
      </c>
      <c r="BI31" t="s">
        <v>161</v>
      </c>
    </row>
    <row r="32" spans="1:61" x14ac:dyDescent="0.15">
      <c r="A32" t="s">
        <v>359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  <c r="G32" t="s">
        <v>164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164</v>
      </c>
      <c r="R32" t="s">
        <v>164</v>
      </c>
      <c r="S32" t="s">
        <v>164</v>
      </c>
      <c r="T32" t="s">
        <v>164</v>
      </c>
      <c r="U32" t="s">
        <v>164</v>
      </c>
      <c r="V32" t="s">
        <v>164</v>
      </c>
      <c r="W32" t="s">
        <v>164</v>
      </c>
      <c r="X32" t="s">
        <v>164</v>
      </c>
      <c r="Y32" t="s">
        <v>164</v>
      </c>
      <c r="Z32" t="s">
        <v>164</v>
      </c>
      <c r="AA32" t="s">
        <v>164</v>
      </c>
      <c r="AB32" t="s">
        <v>164</v>
      </c>
      <c r="AC32" t="s">
        <v>164</v>
      </c>
      <c r="AD32" t="s">
        <v>164</v>
      </c>
      <c r="AE32" t="s">
        <v>164</v>
      </c>
      <c r="AF32" t="s">
        <v>164</v>
      </c>
      <c r="AG32" t="s">
        <v>164</v>
      </c>
      <c r="AH32" t="s">
        <v>164</v>
      </c>
      <c r="AI32" t="s">
        <v>164</v>
      </c>
      <c r="AJ32" t="s">
        <v>164</v>
      </c>
      <c r="AK32" t="s">
        <v>164</v>
      </c>
      <c r="AL32" t="s">
        <v>164</v>
      </c>
      <c r="AM32" t="s">
        <v>164</v>
      </c>
      <c r="AN32" t="s">
        <v>164</v>
      </c>
      <c r="AO32" t="s">
        <v>164</v>
      </c>
      <c r="AP32" t="s">
        <v>164</v>
      </c>
      <c r="AQ32">
        <v>0</v>
      </c>
      <c r="AR32" t="s">
        <v>164</v>
      </c>
      <c r="AS32" t="s">
        <v>164</v>
      </c>
      <c r="AT32" t="s">
        <v>164</v>
      </c>
      <c r="AU32">
        <v>0</v>
      </c>
      <c r="AV32" t="s">
        <v>164</v>
      </c>
      <c r="AW32">
        <v>0</v>
      </c>
      <c r="AX32" t="s">
        <v>164</v>
      </c>
      <c r="AY32">
        <v>0</v>
      </c>
      <c r="AZ32">
        <v>0</v>
      </c>
      <c r="BA32">
        <v>0</v>
      </c>
      <c r="BB32" t="s">
        <v>164</v>
      </c>
      <c r="BC32">
        <v>0</v>
      </c>
      <c r="BD32" t="s">
        <v>164</v>
      </c>
      <c r="BE32">
        <v>0</v>
      </c>
      <c r="BF32">
        <v>0</v>
      </c>
      <c r="BG32">
        <v>0</v>
      </c>
      <c r="BH32" t="s">
        <v>164</v>
      </c>
      <c r="BI32" t="s">
        <v>161</v>
      </c>
    </row>
    <row r="33" spans="1:61" x14ac:dyDescent="0.15">
      <c r="A33" t="s">
        <v>117</v>
      </c>
      <c r="B33" s="86">
        <v>8711740000</v>
      </c>
      <c r="C33" s="86">
        <v>4490340000</v>
      </c>
      <c r="D33" s="86">
        <v>3845230000</v>
      </c>
      <c r="E33" s="86">
        <v>15882350000</v>
      </c>
      <c r="F33" s="86">
        <v>11059770000</v>
      </c>
      <c r="G33" s="86">
        <v>5143360000</v>
      </c>
      <c r="H33" s="86">
        <v>399580000</v>
      </c>
      <c r="I33" s="86">
        <v>3386110000</v>
      </c>
      <c r="J33" s="86">
        <v>741380000</v>
      </c>
      <c r="K33" s="86">
        <v>535670000</v>
      </c>
      <c r="L33" s="86">
        <v>275580000</v>
      </c>
      <c r="M33" s="86">
        <v>3394400000</v>
      </c>
      <c r="N33" s="86">
        <v>1805630000</v>
      </c>
      <c r="O33" s="86">
        <v>1677330000</v>
      </c>
      <c r="P33" s="86">
        <v>643000000</v>
      </c>
      <c r="Q33" s="86">
        <v>3559830000</v>
      </c>
      <c r="R33" s="86">
        <v>1351600000</v>
      </c>
      <c r="S33" s="86">
        <v>1021260000</v>
      </c>
      <c r="T33" s="86">
        <v>312540000</v>
      </c>
      <c r="U33" s="86">
        <v>1448490000</v>
      </c>
      <c r="V33" s="86">
        <v>1170250000</v>
      </c>
      <c r="W33" s="86">
        <v>1032450000</v>
      </c>
      <c r="X33" s="86">
        <v>774900000</v>
      </c>
      <c r="Y33" s="86">
        <v>1187740000</v>
      </c>
      <c r="Z33" s="86">
        <v>923710000</v>
      </c>
      <c r="AA33" s="86">
        <v>474880000</v>
      </c>
      <c r="AB33" s="86">
        <v>251850000</v>
      </c>
      <c r="AC33" s="86">
        <v>1383250000</v>
      </c>
      <c r="AD33" s="86">
        <v>508830000</v>
      </c>
      <c r="AE33" s="86">
        <v>377930000</v>
      </c>
      <c r="AF33" s="86">
        <v>247240000</v>
      </c>
      <c r="AG33" s="86">
        <v>1396110000</v>
      </c>
      <c r="AH33" s="86">
        <v>1332980000</v>
      </c>
      <c r="AI33" s="86">
        <v>1143390000</v>
      </c>
      <c r="AJ33" s="86">
        <v>1258280000</v>
      </c>
      <c r="AK33" s="86">
        <v>333260000</v>
      </c>
      <c r="AL33" s="86">
        <v>500890000</v>
      </c>
      <c r="AM33" s="86">
        <v>181540000</v>
      </c>
      <c r="AN33" s="87">
        <v>34320000</v>
      </c>
      <c r="AO33" s="86">
        <v>1064860000</v>
      </c>
      <c r="AP33" s="86">
        <v>578430000</v>
      </c>
      <c r="AQ33" s="86">
        <v>556810000</v>
      </c>
      <c r="AR33" s="87">
        <v>28780000</v>
      </c>
      <c r="AS33" s="86">
        <v>157720000</v>
      </c>
      <c r="AT33" s="86">
        <v>109280000</v>
      </c>
      <c r="AU33" s="87">
        <v>89110000</v>
      </c>
      <c r="AV33" s="87">
        <v>50050000</v>
      </c>
      <c r="AW33" s="86">
        <v>424920000</v>
      </c>
      <c r="AX33" s="86">
        <v>306580000</v>
      </c>
      <c r="AY33" s="86">
        <v>172810000</v>
      </c>
      <c r="AZ33" s="87">
        <v>10860000</v>
      </c>
      <c r="BA33" s="86">
        <v>1382980000</v>
      </c>
      <c r="BB33" s="86">
        <v>979880000</v>
      </c>
      <c r="BC33" s="86">
        <v>615650000</v>
      </c>
      <c r="BD33" s="86">
        <v>447690000</v>
      </c>
      <c r="BE33" s="86">
        <v>590520000</v>
      </c>
      <c r="BF33" s="86">
        <v>260800000</v>
      </c>
      <c r="BG33" s="86">
        <v>205620000</v>
      </c>
      <c r="BH33" s="86">
        <v>203150000</v>
      </c>
      <c r="BI33" t="s">
        <v>161</v>
      </c>
    </row>
    <row r="34" spans="1:61" x14ac:dyDescent="0.15">
      <c r="A34" t="s">
        <v>360</v>
      </c>
      <c r="B34" s="86">
        <v>3225780000</v>
      </c>
      <c r="C34" s="86">
        <v>1657850000</v>
      </c>
      <c r="D34" s="86">
        <v>682250000</v>
      </c>
      <c r="E34" s="86">
        <v>2354630000</v>
      </c>
      <c r="F34" s="86">
        <v>1206320000</v>
      </c>
      <c r="G34" s="86">
        <v>739400000</v>
      </c>
      <c r="H34" s="86">
        <v>392000000</v>
      </c>
      <c r="I34" s="86">
        <v>1380220000</v>
      </c>
      <c r="J34" s="86">
        <v>879970000</v>
      </c>
      <c r="K34" s="86">
        <v>460170000</v>
      </c>
      <c r="L34" s="86">
        <v>137150000</v>
      </c>
      <c r="M34" s="86">
        <v>515330000</v>
      </c>
      <c r="N34" s="86">
        <v>383290000</v>
      </c>
      <c r="O34" s="86">
        <v>251720000</v>
      </c>
      <c r="P34" s="87">
        <v>49730000</v>
      </c>
      <c r="Q34" s="86">
        <v>704950000</v>
      </c>
      <c r="R34" s="86">
        <v>685160000</v>
      </c>
      <c r="S34" s="86">
        <v>488970000</v>
      </c>
      <c r="T34" s="86">
        <v>173670000</v>
      </c>
      <c r="U34" s="86">
        <v>1513770000</v>
      </c>
      <c r="V34" s="86">
        <v>654500000</v>
      </c>
      <c r="W34" s="86">
        <v>451990000</v>
      </c>
      <c r="X34" s="86">
        <v>132720000</v>
      </c>
      <c r="Y34" s="86">
        <v>1551050000</v>
      </c>
      <c r="Z34" s="86">
        <v>1198650000</v>
      </c>
      <c r="AA34" s="86">
        <v>878650000</v>
      </c>
      <c r="AB34" s="86">
        <v>261880000</v>
      </c>
      <c r="AC34" s="86">
        <v>2201900000</v>
      </c>
      <c r="AD34" s="86">
        <v>1366040000</v>
      </c>
      <c r="AE34" s="86">
        <v>1145960000</v>
      </c>
      <c r="AF34" s="86">
        <v>809580000</v>
      </c>
      <c r="AG34" s="86">
        <v>4792050000</v>
      </c>
      <c r="AH34" s="86">
        <v>3607960000</v>
      </c>
      <c r="AI34" s="86">
        <v>2773850000</v>
      </c>
      <c r="AJ34" s="86">
        <v>1265060000</v>
      </c>
      <c r="AK34" s="86">
        <v>7135570000</v>
      </c>
      <c r="AL34" s="86">
        <v>5222440000</v>
      </c>
      <c r="AM34" s="86">
        <v>3175970000</v>
      </c>
      <c r="AN34" s="86">
        <v>1367580000</v>
      </c>
      <c r="AO34" s="86">
        <v>4426180000</v>
      </c>
      <c r="AP34" s="86">
        <v>2666500000</v>
      </c>
      <c r="AQ34" s="86">
        <v>1290890000</v>
      </c>
      <c r="AR34" s="86">
        <v>736100000</v>
      </c>
      <c r="AS34" s="86">
        <v>1144750000</v>
      </c>
      <c r="AT34" s="86">
        <v>766840000</v>
      </c>
      <c r="AU34" s="86">
        <v>378640000</v>
      </c>
      <c r="AV34" s="86">
        <v>132400000</v>
      </c>
      <c r="AW34" s="86">
        <v>1195810000</v>
      </c>
      <c r="AX34" s="86">
        <v>763810000</v>
      </c>
      <c r="AY34" s="86">
        <v>450600000</v>
      </c>
      <c r="AZ34" s="86">
        <v>202620000</v>
      </c>
      <c r="BA34" s="86">
        <v>699870000</v>
      </c>
      <c r="BB34" s="86">
        <v>424190000</v>
      </c>
      <c r="BC34" s="86">
        <v>240570000</v>
      </c>
      <c r="BD34" s="87">
        <v>89060000</v>
      </c>
      <c r="BE34" s="86">
        <v>181520000</v>
      </c>
      <c r="BF34" s="86">
        <v>163790000</v>
      </c>
      <c r="BG34" s="86">
        <v>110400000</v>
      </c>
      <c r="BH34" s="87">
        <v>46490000</v>
      </c>
      <c r="BI34" t="s">
        <v>161</v>
      </c>
    </row>
    <row r="35" spans="1:61" x14ac:dyDescent="0.15">
      <c r="A35" t="s">
        <v>361</v>
      </c>
      <c r="B35" s="86">
        <v>17676330000</v>
      </c>
      <c r="C35" s="86">
        <v>18961330000</v>
      </c>
      <c r="D35" s="86">
        <v>3944760000</v>
      </c>
      <c r="E35" s="86">
        <v>24297620000</v>
      </c>
      <c r="F35" s="86">
        <v>22038100000</v>
      </c>
      <c r="G35" s="86">
        <v>14126580000</v>
      </c>
      <c r="H35" s="86">
        <v>4217440000</v>
      </c>
      <c r="I35" s="86">
        <v>12477750000</v>
      </c>
      <c r="J35" s="86">
        <v>2411360000</v>
      </c>
      <c r="K35" s="86">
        <v>1160440000</v>
      </c>
      <c r="L35" s="86">
        <v>1956950000</v>
      </c>
      <c r="M35" s="86">
        <v>1660080000</v>
      </c>
      <c r="N35" s="86">
        <v>3043090000</v>
      </c>
      <c r="O35" s="86">
        <v>2967710000</v>
      </c>
      <c r="P35" s="86">
        <v>513310000</v>
      </c>
      <c r="Q35" s="86">
        <v>592390000</v>
      </c>
      <c r="R35" s="86">
        <v>334950000</v>
      </c>
      <c r="S35" s="86">
        <v>100090000</v>
      </c>
      <c r="T35" s="87">
        <v>71370000</v>
      </c>
      <c r="U35" s="86">
        <v>163780000</v>
      </c>
      <c r="V35" s="87">
        <v>81520000</v>
      </c>
      <c r="W35" t="s">
        <v>164</v>
      </c>
      <c r="X35" s="87">
        <v>53610000</v>
      </c>
      <c r="Y35" s="86">
        <v>1442680000</v>
      </c>
      <c r="Z35" s="86">
        <v>1122950000</v>
      </c>
      <c r="AA35" s="86">
        <v>1087610000</v>
      </c>
      <c r="AB35" t="s">
        <v>164</v>
      </c>
      <c r="AC35" s="86">
        <v>1007000000</v>
      </c>
      <c r="AD35" s="87">
        <v>52960000</v>
      </c>
      <c r="AE35" s="87">
        <v>45000000</v>
      </c>
      <c r="AF35" s="87">
        <v>45000000</v>
      </c>
      <c r="AG35" s="86">
        <v>440200000</v>
      </c>
      <c r="AH35" s="86">
        <v>334500000</v>
      </c>
      <c r="AI35" s="86">
        <v>304560000</v>
      </c>
      <c r="AJ35" s="86">
        <v>302070000</v>
      </c>
      <c r="AK35" s="86">
        <v>145330000</v>
      </c>
      <c r="AL35" s="87">
        <v>21440000</v>
      </c>
      <c r="AM35" s="87">
        <v>16080000</v>
      </c>
      <c r="AN35" s="87">
        <v>10780000</v>
      </c>
      <c r="AO35" s="86">
        <v>185560000</v>
      </c>
      <c r="AP35" s="87">
        <v>49730000</v>
      </c>
      <c r="AQ35" s="87">
        <v>38650000</v>
      </c>
      <c r="AR35" s="87">
        <v>7270000</v>
      </c>
      <c r="AS35" s="86">
        <v>116920000</v>
      </c>
      <c r="AT35" s="87">
        <v>17100000</v>
      </c>
      <c r="AU35" s="87">
        <v>12600000</v>
      </c>
      <c r="AV35" s="87">
        <v>7200000</v>
      </c>
      <c r="AW35" s="86">
        <v>196840000</v>
      </c>
      <c r="AX35" s="86">
        <v>187510000</v>
      </c>
      <c r="AY35" s="86">
        <v>161140000</v>
      </c>
      <c r="AZ35" s="87">
        <v>97600000</v>
      </c>
      <c r="BA35" s="86">
        <v>1140400000</v>
      </c>
      <c r="BB35" s="86">
        <v>795100000</v>
      </c>
      <c r="BC35" s="86">
        <v>351240000</v>
      </c>
      <c r="BD35" s="86">
        <v>295950000</v>
      </c>
      <c r="BE35" s="86">
        <v>564870000</v>
      </c>
      <c r="BF35" s="86">
        <v>170850000</v>
      </c>
      <c r="BG35" s="87">
        <v>25070000</v>
      </c>
      <c r="BH35" s="87">
        <v>9370000</v>
      </c>
      <c r="BI35" t="s">
        <v>161</v>
      </c>
    </row>
    <row r="36" spans="1:61" x14ac:dyDescent="0.15">
      <c r="A36" t="s">
        <v>362</v>
      </c>
      <c r="B36" t="s">
        <v>164</v>
      </c>
      <c r="C36" t="s">
        <v>164</v>
      </c>
      <c r="D36" t="s">
        <v>164</v>
      </c>
      <c r="E36" t="s">
        <v>164</v>
      </c>
      <c r="F36" t="s">
        <v>164</v>
      </c>
      <c r="G36" t="s">
        <v>164</v>
      </c>
      <c r="H36" t="s">
        <v>164</v>
      </c>
      <c r="I36" t="s">
        <v>164</v>
      </c>
      <c r="J36" t="s">
        <v>164</v>
      </c>
      <c r="K36" t="s">
        <v>164</v>
      </c>
      <c r="L36" t="s">
        <v>164</v>
      </c>
      <c r="M36" t="s">
        <v>164</v>
      </c>
      <c r="N36" t="s">
        <v>164</v>
      </c>
      <c r="O36" t="s">
        <v>164</v>
      </c>
      <c r="P36" t="s">
        <v>164</v>
      </c>
      <c r="Q36" t="s">
        <v>164</v>
      </c>
      <c r="R36" t="s">
        <v>164</v>
      </c>
      <c r="S36" t="s">
        <v>164</v>
      </c>
      <c r="T36" t="s">
        <v>164</v>
      </c>
      <c r="U36" t="s">
        <v>164</v>
      </c>
      <c r="V36" t="s">
        <v>164</v>
      </c>
      <c r="W36" t="s">
        <v>164</v>
      </c>
      <c r="X36" t="s">
        <v>164</v>
      </c>
      <c r="Y36" t="s">
        <v>164</v>
      </c>
      <c r="Z36" t="s">
        <v>164</v>
      </c>
      <c r="AA36" t="s">
        <v>164</v>
      </c>
      <c r="AB36" t="s">
        <v>164</v>
      </c>
      <c r="AC36" t="s">
        <v>164</v>
      </c>
      <c r="AD36" t="s">
        <v>164</v>
      </c>
      <c r="AE36" t="s">
        <v>164</v>
      </c>
      <c r="AF36" t="s">
        <v>164</v>
      </c>
      <c r="AG36" t="s">
        <v>164</v>
      </c>
      <c r="AH36" t="s">
        <v>164</v>
      </c>
      <c r="AI36" t="s">
        <v>164</v>
      </c>
      <c r="AJ36" t="s">
        <v>164</v>
      </c>
      <c r="AK36" t="s">
        <v>164</v>
      </c>
      <c r="AL36" t="s">
        <v>164</v>
      </c>
      <c r="AM36" t="s">
        <v>164</v>
      </c>
      <c r="AN36" t="s">
        <v>164</v>
      </c>
      <c r="AO36" t="s">
        <v>164</v>
      </c>
      <c r="AP36" t="s">
        <v>164</v>
      </c>
      <c r="AQ36">
        <v>0</v>
      </c>
      <c r="AR36" t="s">
        <v>164</v>
      </c>
      <c r="AS36" t="s">
        <v>164</v>
      </c>
      <c r="AT36" t="s">
        <v>164</v>
      </c>
      <c r="AU36">
        <v>0</v>
      </c>
      <c r="AV36" t="s">
        <v>164</v>
      </c>
      <c r="AW36">
        <v>0</v>
      </c>
      <c r="AX36" t="s">
        <v>164</v>
      </c>
      <c r="AY36">
        <v>0</v>
      </c>
      <c r="AZ36">
        <v>0</v>
      </c>
      <c r="BA36">
        <v>0</v>
      </c>
      <c r="BB36" t="s">
        <v>164</v>
      </c>
      <c r="BC36">
        <v>0</v>
      </c>
      <c r="BD36" t="s">
        <v>164</v>
      </c>
      <c r="BE36">
        <v>0</v>
      </c>
      <c r="BF36">
        <v>0</v>
      </c>
      <c r="BG36">
        <v>0</v>
      </c>
      <c r="BH36" t="s">
        <v>164</v>
      </c>
      <c r="BI36" t="s">
        <v>161</v>
      </c>
    </row>
    <row r="37" spans="1:61" x14ac:dyDescent="0.15">
      <c r="A37" t="s">
        <v>363</v>
      </c>
      <c r="B37" t="s">
        <v>164</v>
      </c>
      <c r="C37" t="s">
        <v>164</v>
      </c>
      <c r="D37" t="s">
        <v>164</v>
      </c>
      <c r="E37" t="s">
        <v>164</v>
      </c>
      <c r="F37" t="s">
        <v>164</v>
      </c>
      <c r="G37" t="s">
        <v>164</v>
      </c>
      <c r="H37" t="s">
        <v>164</v>
      </c>
      <c r="I37" t="s">
        <v>164</v>
      </c>
      <c r="J37" t="s">
        <v>164</v>
      </c>
      <c r="K37" t="s">
        <v>164</v>
      </c>
      <c r="L37" t="s">
        <v>164</v>
      </c>
      <c r="M37" s="87">
        <v>890000</v>
      </c>
      <c r="N37" t="s">
        <v>164</v>
      </c>
      <c r="O37" t="s">
        <v>164</v>
      </c>
      <c r="P37" t="s">
        <v>164</v>
      </c>
      <c r="Q37" t="s">
        <v>164</v>
      </c>
      <c r="R37" s="86">
        <v>1012150000</v>
      </c>
      <c r="S37" s="86">
        <v>1012150000</v>
      </c>
      <c r="T37" s="86">
        <v>1012150000</v>
      </c>
      <c r="U37" t="s">
        <v>164</v>
      </c>
      <c r="V37" t="s">
        <v>164</v>
      </c>
      <c r="W37" t="s">
        <v>164</v>
      </c>
      <c r="X37" t="s">
        <v>164</v>
      </c>
      <c r="Y37" t="s">
        <v>164</v>
      </c>
      <c r="Z37" t="s">
        <v>164</v>
      </c>
      <c r="AA37" t="s">
        <v>164</v>
      </c>
      <c r="AB37" t="s">
        <v>164</v>
      </c>
      <c r="AC37" t="s">
        <v>164</v>
      </c>
      <c r="AD37" t="s">
        <v>164</v>
      </c>
      <c r="AE37" t="s">
        <v>164</v>
      </c>
      <c r="AF37" t="s">
        <v>164</v>
      </c>
      <c r="AG37" s="86">
        <v>2645530000</v>
      </c>
      <c r="AH37" s="86">
        <v>2692980000</v>
      </c>
      <c r="AI37" s="86">
        <v>2630160000</v>
      </c>
      <c r="AJ37" t="s">
        <v>164</v>
      </c>
      <c r="AK37" s="87">
        <v>59380000</v>
      </c>
      <c r="AL37" s="87">
        <v>59380000</v>
      </c>
      <c r="AM37" s="87">
        <v>59380000</v>
      </c>
      <c r="AN37" s="87">
        <v>59380000</v>
      </c>
      <c r="AO37" s="86">
        <v>2280160000</v>
      </c>
      <c r="AP37" s="86">
        <v>1668100000</v>
      </c>
      <c r="AQ37" s="86">
        <v>1368100000</v>
      </c>
      <c r="AR37" t="s">
        <v>164</v>
      </c>
      <c r="AS37" t="s">
        <v>164</v>
      </c>
      <c r="AT37" t="s">
        <v>164</v>
      </c>
      <c r="AU37">
        <v>0</v>
      </c>
      <c r="AV37" t="s">
        <v>164</v>
      </c>
      <c r="AW37">
        <v>0</v>
      </c>
      <c r="AX37" t="s">
        <v>164</v>
      </c>
      <c r="AY37">
        <v>0</v>
      </c>
      <c r="AZ37">
        <v>0</v>
      </c>
      <c r="BA37" s="86">
        <v>800000000</v>
      </c>
      <c r="BB37" s="86">
        <v>796250000</v>
      </c>
      <c r="BC37">
        <v>0</v>
      </c>
      <c r="BD37" t="s">
        <v>164</v>
      </c>
      <c r="BE37" s="87">
        <v>21130000</v>
      </c>
      <c r="BF37">
        <v>0</v>
      </c>
      <c r="BG37">
        <v>0</v>
      </c>
      <c r="BH37" t="s">
        <v>164</v>
      </c>
      <c r="BI37" t="s">
        <v>161</v>
      </c>
    </row>
    <row r="38" spans="1:61" x14ac:dyDescent="0.15">
      <c r="A38" t="s">
        <v>364</v>
      </c>
      <c r="B38" t="s">
        <v>164</v>
      </c>
      <c r="C38" t="s">
        <v>164</v>
      </c>
      <c r="D38" t="s">
        <v>164</v>
      </c>
      <c r="E38" s="86">
        <v>1210980000</v>
      </c>
      <c r="F38" s="86">
        <v>1204690000</v>
      </c>
      <c r="G38" s="86">
        <v>293110000</v>
      </c>
      <c r="H38" s="87">
        <v>81570000</v>
      </c>
      <c r="I38" s="86">
        <v>293280000</v>
      </c>
      <c r="J38" s="87">
        <v>43690000</v>
      </c>
      <c r="K38" t="s">
        <v>164</v>
      </c>
      <c r="L38" s="87">
        <v>35110000</v>
      </c>
      <c r="M38" t="s">
        <v>164</v>
      </c>
      <c r="N38" s="86">
        <v>363890000</v>
      </c>
      <c r="O38" t="s">
        <v>164</v>
      </c>
      <c r="P38" t="s">
        <v>164</v>
      </c>
      <c r="Q38" t="s">
        <v>164</v>
      </c>
      <c r="R38" t="s">
        <v>164</v>
      </c>
      <c r="S38" t="s">
        <v>164</v>
      </c>
      <c r="T38" t="s">
        <v>164</v>
      </c>
      <c r="U38" t="s">
        <v>164</v>
      </c>
      <c r="V38" t="s">
        <v>164</v>
      </c>
      <c r="W38" t="s">
        <v>164</v>
      </c>
      <c r="X38" t="s">
        <v>164</v>
      </c>
      <c r="Y38" s="86">
        <v>448530000</v>
      </c>
      <c r="Z38" s="86">
        <v>142590000</v>
      </c>
      <c r="AA38" s="86">
        <v>142590000</v>
      </c>
      <c r="AB38" t="s">
        <v>164</v>
      </c>
      <c r="AC38" t="s">
        <v>164</v>
      </c>
      <c r="AD38" t="s">
        <v>164</v>
      </c>
      <c r="AE38" t="s">
        <v>164</v>
      </c>
      <c r="AF38" t="s">
        <v>164</v>
      </c>
      <c r="AG38" t="s">
        <v>164</v>
      </c>
      <c r="AH38" t="s">
        <v>164</v>
      </c>
      <c r="AI38" t="s">
        <v>164</v>
      </c>
      <c r="AJ38" s="86">
        <v>2719790000</v>
      </c>
      <c r="AK38" s="86">
        <v>933170000</v>
      </c>
      <c r="AL38" s="86">
        <v>1396500000</v>
      </c>
      <c r="AM38" s="86">
        <v>1152080000</v>
      </c>
      <c r="AN38" s="86">
        <v>229800000</v>
      </c>
      <c r="AO38" s="86">
        <v>947100000</v>
      </c>
      <c r="AP38" s="86">
        <v>427580000</v>
      </c>
      <c r="AQ38" s="86">
        <v>202290000</v>
      </c>
      <c r="AR38" t="s">
        <v>164</v>
      </c>
      <c r="AS38" t="s">
        <v>164</v>
      </c>
      <c r="AT38" t="s">
        <v>164</v>
      </c>
      <c r="AU38">
        <v>0</v>
      </c>
      <c r="AV38" t="s">
        <v>164</v>
      </c>
      <c r="AW38">
        <v>0</v>
      </c>
      <c r="AX38" t="s">
        <v>164</v>
      </c>
      <c r="AY38">
        <v>0</v>
      </c>
      <c r="AZ38">
        <v>0</v>
      </c>
      <c r="BA38" s="87">
        <v>4000000</v>
      </c>
      <c r="BB38">
        <v>0</v>
      </c>
      <c r="BC38">
        <v>0</v>
      </c>
      <c r="BD38" t="s">
        <v>164</v>
      </c>
      <c r="BE38">
        <v>0</v>
      </c>
      <c r="BF38">
        <v>0</v>
      </c>
      <c r="BG38">
        <v>0</v>
      </c>
      <c r="BH38" t="s">
        <v>164</v>
      </c>
      <c r="BI38" t="s">
        <v>161</v>
      </c>
    </row>
    <row r="39" spans="1:61" x14ac:dyDescent="0.15">
      <c r="A39" t="s">
        <v>365</v>
      </c>
      <c r="B39" t="s">
        <v>164</v>
      </c>
      <c r="C39" t="s">
        <v>164</v>
      </c>
      <c r="D39" t="s">
        <v>164</v>
      </c>
      <c r="E39" t="s">
        <v>164</v>
      </c>
      <c r="F39" t="s">
        <v>164</v>
      </c>
      <c r="G39" t="s">
        <v>164</v>
      </c>
      <c r="H39" t="s">
        <v>164</v>
      </c>
      <c r="I39" t="s">
        <v>164</v>
      </c>
      <c r="J39" t="s">
        <v>164</v>
      </c>
      <c r="K39" t="s">
        <v>164</v>
      </c>
      <c r="L39" t="s">
        <v>164</v>
      </c>
      <c r="M39" t="s">
        <v>164</v>
      </c>
      <c r="N39" t="s">
        <v>164</v>
      </c>
      <c r="O39" t="s">
        <v>164</v>
      </c>
      <c r="P39" t="s">
        <v>164</v>
      </c>
      <c r="Q39" t="s">
        <v>164</v>
      </c>
      <c r="R39" t="s">
        <v>164</v>
      </c>
      <c r="S39" t="s">
        <v>164</v>
      </c>
      <c r="T39" t="s">
        <v>164</v>
      </c>
      <c r="U39" t="s">
        <v>164</v>
      </c>
      <c r="V39" t="s">
        <v>164</v>
      </c>
      <c r="W39" t="s">
        <v>164</v>
      </c>
      <c r="X39" t="s">
        <v>164</v>
      </c>
      <c r="Y39" t="s">
        <v>164</v>
      </c>
      <c r="Z39" t="s">
        <v>164</v>
      </c>
      <c r="AA39" t="s">
        <v>164</v>
      </c>
      <c r="AB39" t="s">
        <v>164</v>
      </c>
      <c r="AC39" t="s">
        <v>164</v>
      </c>
      <c r="AD39" t="s">
        <v>164</v>
      </c>
      <c r="AE39" t="s">
        <v>164</v>
      </c>
      <c r="AF39" t="s">
        <v>164</v>
      </c>
      <c r="AG39" t="s">
        <v>164</v>
      </c>
      <c r="AH39" t="s">
        <v>164</v>
      </c>
      <c r="AI39" t="s">
        <v>164</v>
      </c>
      <c r="AJ39" t="s">
        <v>164</v>
      </c>
      <c r="AK39" t="s">
        <v>164</v>
      </c>
      <c r="AL39" t="s">
        <v>164</v>
      </c>
      <c r="AM39" t="s">
        <v>164</v>
      </c>
      <c r="AN39" t="s">
        <v>164</v>
      </c>
      <c r="AO39" t="s">
        <v>164</v>
      </c>
      <c r="AP39" t="s">
        <v>164</v>
      </c>
      <c r="AQ39">
        <v>0</v>
      </c>
      <c r="AR39" t="s">
        <v>164</v>
      </c>
      <c r="AS39" t="s">
        <v>164</v>
      </c>
      <c r="AT39" t="s">
        <v>164</v>
      </c>
      <c r="AU39">
        <v>0</v>
      </c>
      <c r="AV39" t="s">
        <v>164</v>
      </c>
      <c r="AW39">
        <v>0</v>
      </c>
      <c r="AX39" t="s">
        <v>164</v>
      </c>
      <c r="AY39">
        <v>0</v>
      </c>
      <c r="AZ39">
        <v>0</v>
      </c>
      <c r="BA39">
        <v>0</v>
      </c>
      <c r="BB39" t="s">
        <v>164</v>
      </c>
      <c r="BC39">
        <v>0</v>
      </c>
      <c r="BD39" t="s">
        <v>164</v>
      </c>
      <c r="BE39">
        <v>0</v>
      </c>
      <c r="BF39">
        <v>0</v>
      </c>
      <c r="BG39">
        <v>0</v>
      </c>
      <c r="BH39" t="s">
        <v>164</v>
      </c>
      <c r="BI39" t="s">
        <v>161</v>
      </c>
    </row>
    <row r="40" spans="1:61" x14ac:dyDescent="0.15">
      <c r="A40" t="s">
        <v>118</v>
      </c>
      <c r="B40" s="86">
        <v>20902110000</v>
      </c>
      <c r="C40" s="86">
        <v>20619180000</v>
      </c>
      <c r="D40" s="86">
        <v>4627010000</v>
      </c>
      <c r="E40" s="86">
        <v>27863230000</v>
      </c>
      <c r="F40" s="86">
        <v>24449100000</v>
      </c>
      <c r="G40" s="86">
        <v>15159080000</v>
      </c>
      <c r="H40" s="86">
        <v>4691010000</v>
      </c>
      <c r="I40" s="86">
        <v>14151260000</v>
      </c>
      <c r="J40" s="86">
        <v>3335020000</v>
      </c>
      <c r="K40" s="86">
        <v>1620610000</v>
      </c>
      <c r="L40" s="86">
        <v>2129200000</v>
      </c>
      <c r="M40" s="86">
        <v>2176300000</v>
      </c>
      <c r="N40" s="86">
        <v>3790270000</v>
      </c>
      <c r="O40" s="86">
        <v>3219430000</v>
      </c>
      <c r="P40" s="86">
        <v>563040000</v>
      </c>
      <c r="Q40" s="86">
        <v>1297340000</v>
      </c>
      <c r="R40" s="86">
        <v>2032250000</v>
      </c>
      <c r="S40" s="86">
        <v>1601200000</v>
      </c>
      <c r="T40" s="86">
        <v>1257180000</v>
      </c>
      <c r="U40" s="86">
        <v>1677550000</v>
      </c>
      <c r="V40" s="86">
        <v>736020000</v>
      </c>
      <c r="W40" s="86">
        <v>451990000</v>
      </c>
      <c r="X40" s="86">
        <v>186330000</v>
      </c>
      <c r="Y40" s="86">
        <v>3442260000</v>
      </c>
      <c r="Z40" s="86">
        <v>2464190000</v>
      </c>
      <c r="AA40" s="86">
        <v>2108850000</v>
      </c>
      <c r="AB40" s="86">
        <v>261880000</v>
      </c>
      <c r="AC40" s="86">
        <v>3208900000</v>
      </c>
      <c r="AD40" s="86">
        <v>1419000000</v>
      </c>
      <c r="AE40" s="86">
        <v>1190960000</v>
      </c>
      <c r="AF40" s="86">
        <v>854580000</v>
      </c>
      <c r="AG40" s="86">
        <v>7877780000</v>
      </c>
      <c r="AH40" s="86">
        <v>6635440000</v>
      </c>
      <c r="AI40" s="86">
        <v>5708570000</v>
      </c>
      <c r="AJ40" s="86">
        <v>4286920000</v>
      </c>
      <c r="AK40" s="86">
        <v>8273460000</v>
      </c>
      <c r="AL40" s="86">
        <v>6699760000</v>
      </c>
      <c r="AM40" s="86">
        <v>4403510000</v>
      </c>
      <c r="AN40" s="86">
        <v>1667540000</v>
      </c>
      <c r="AO40" s="86">
        <v>7838990000</v>
      </c>
      <c r="AP40" s="86">
        <v>4811900000</v>
      </c>
      <c r="AQ40" s="86">
        <v>2899930000</v>
      </c>
      <c r="AR40" s="86">
        <v>743370000</v>
      </c>
      <c r="AS40" s="86">
        <v>1261660000</v>
      </c>
      <c r="AT40" s="86">
        <v>783940000</v>
      </c>
      <c r="AU40" s="86">
        <v>391240000</v>
      </c>
      <c r="AV40" s="86">
        <v>139600000</v>
      </c>
      <c r="AW40" s="86">
        <v>1392650000</v>
      </c>
      <c r="AX40" s="86">
        <v>951320000</v>
      </c>
      <c r="AY40" s="86">
        <v>611750000</v>
      </c>
      <c r="AZ40" s="86">
        <v>300230000</v>
      </c>
      <c r="BA40" s="86">
        <v>2644270000</v>
      </c>
      <c r="BB40" s="86">
        <v>2015540000</v>
      </c>
      <c r="BC40" s="86">
        <v>591810000</v>
      </c>
      <c r="BD40" s="86">
        <v>385010000</v>
      </c>
      <c r="BE40" s="86">
        <v>767520000</v>
      </c>
      <c r="BF40" s="86">
        <v>334640000</v>
      </c>
      <c r="BG40" s="86">
        <v>135470000</v>
      </c>
      <c r="BH40" s="87">
        <v>55860000</v>
      </c>
      <c r="BI40" t="s">
        <v>161</v>
      </c>
    </row>
    <row r="41" spans="1:61" x14ac:dyDescent="0.15">
      <c r="A41" t="s">
        <v>119</v>
      </c>
      <c r="B41" s="86">
        <v>-12190370000</v>
      </c>
      <c r="C41" s="86">
        <v>-16128840000</v>
      </c>
      <c r="D41" s="86">
        <v>-781770000</v>
      </c>
      <c r="E41" s="86">
        <v>-11980880000</v>
      </c>
      <c r="F41" s="86">
        <v>-13389330000</v>
      </c>
      <c r="G41" s="86">
        <v>-10015720000</v>
      </c>
      <c r="H41" s="86">
        <v>-4291430000</v>
      </c>
      <c r="I41" s="86">
        <v>-10765150000</v>
      </c>
      <c r="J41" s="86">
        <v>-2593640000</v>
      </c>
      <c r="K41" s="86">
        <v>-1084930000</v>
      </c>
      <c r="L41" s="86">
        <v>-1853630000</v>
      </c>
      <c r="M41" s="86">
        <v>1218100000</v>
      </c>
      <c r="N41" s="86">
        <v>-1984640000</v>
      </c>
      <c r="O41" s="86">
        <v>-1542100000</v>
      </c>
      <c r="P41" s="87">
        <v>79970000</v>
      </c>
      <c r="Q41" s="86">
        <v>2262500000</v>
      </c>
      <c r="R41" s="86">
        <v>-680650000</v>
      </c>
      <c r="S41" s="86">
        <v>-579940000</v>
      </c>
      <c r="T41" s="86">
        <v>-944640000</v>
      </c>
      <c r="U41" s="86">
        <v>-229050000</v>
      </c>
      <c r="V41" s="86">
        <v>434230000</v>
      </c>
      <c r="W41" s="86">
        <v>580460000</v>
      </c>
      <c r="X41" s="86">
        <v>588570000</v>
      </c>
      <c r="Y41" s="86">
        <v>-2254520000</v>
      </c>
      <c r="Z41" s="86">
        <v>-1540480000</v>
      </c>
      <c r="AA41" s="86">
        <v>-1633970000</v>
      </c>
      <c r="AB41" s="87">
        <v>-10040000</v>
      </c>
      <c r="AC41" s="86">
        <v>-1825650000</v>
      </c>
      <c r="AD41" s="86">
        <v>-910170000</v>
      </c>
      <c r="AE41" s="86">
        <v>-813030000</v>
      </c>
      <c r="AF41" s="86">
        <v>-607340000</v>
      </c>
      <c r="AG41" s="86">
        <v>-6481670000</v>
      </c>
      <c r="AH41" s="86">
        <v>-5302460000</v>
      </c>
      <c r="AI41" s="86">
        <v>-4565170000</v>
      </c>
      <c r="AJ41" s="86">
        <v>-3028640000</v>
      </c>
      <c r="AK41" s="86">
        <v>-7940190000</v>
      </c>
      <c r="AL41" s="86">
        <v>-6198870000</v>
      </c>
      <c r="AM41" s="86">
        <v>-4221960000</v>
      </c>
      <c r="AN41" s="86">
        <v>-1633220000</v>
      </c>
      <c r="AO41" s="86">
        <v>-6774140000</v>
      </c>
      <c r="AP41" s="86">
        <v>-4233470000</v>
      </c>
      <c r="AQ41" s="86">
        <v>-2343110000</v>
      </c>
      <c r="AR41" s="86">
        <v>-714590000</v>
      </c>
      <c r="AS41" s="86">
        <v>-1103950000</v>
      </c>
      <c r="AT41" s="86">
        <v>-674660000</v>
      </c>
      <c r="AU41" s="86">
        <v>-302130000</v>
      </c>
      <c r="AV41" s="87">
        <v>-89560000</v>
      </c>
      <c r="AW41" s="86">
        <v>-967730000</v>
      </c>
      <c r="AX41" s="86">
        <v>-644750000</v>
      </c>
      <c r="AY41" s="86">
        <v>-438940000</v>
      </c>
      <c r="AZ41" s="86">
        <v>-289370000</v>
      </c>
      <c r="BA41" s="86">
        <v>-1261280000</v>
      </c>
      <c r="BB41" s="86">
        <v>-1035660000</v>
      </c>
      <c r="BC41" s="87">
        <v>23850000</v>
      </c>
      <c r="BD41" s="87">
        <v>62680000</v>
      </c>
      <c r="BE41" s="86">
        <v>-177010000</v>
      </c>
      <c r="BF41" s="87">
        <v>-73850000</v>
      </c>
      <c r="BG41" s="87">
        <v>70140000</v>
      </c>
      <c r="BH41" s="86">
        <v>147290000</v>
      </c>
      <c r="BI41" t="s">
        <v>161</v>
      </c>
    </row>
    <row r="42" spans="1:61" x14ac:dyDescent="0.15">
      <c r="A42" t="s">
        <v>366</v>
      </c>
      <c r="B42" s="86">
        <v>280260000</v>
      </c>
      <c r="C42" s="86">
        <v>194810000</v>
      </c>
      <c r="D42" s="87">
        <v>54370000</v>
      </c>
      <c r="E42" s="86">
        <v>427740000</v>
      </c>
      <c r="F42" s="86">
        <v>350100000</v>
      </c>
      <c r="G42" s="87">
        <v>62150000</v>
      </c>
      <c r="H42" s="87">
        <v>54860000</v>
      </c>
      <c r="I42" s="86">
        <v>537730000</v>
      </c>
      <c r="J42" s="86">
        <v>496370000</v>
      </c>
      <c r="K42" s="86">
        <v>171210000</v>
      </c>
      <c r="L42" t="s">
        <v>164</v>
      </c>
      <c r="M42" s="87">
        <v>43110000</v>
      </c>
      <c r="N42" t="s">
        <v>164</v>
      </c>
      <c r="O42" t="s">
        <v>164</v>
      </c>
      <c r="P42" t="s">
        <v>164</v>
      </c>
      <c r="Q42" s="86">
        <v>132760000</v>
      </c>
      <c r="R42" t="s">
        <v>164</v>
      </c>
      <c r="S42" t="s">
        <v>164</v>
      </c>
      <c r="T42" t="s">
        <v>164</v>
      </c>
      <c r="U42" s="87">
        <v>5300000</v>
      </c>
      <c r="V42" t="s">
        <v>164</v>
      </c>
      <c r="W42" t="s">
        <v>164</v>
      </c>
      <c r="X42" t="s">
        <v>164</v>
      </c>
      <c r="Y42" s="86">
        <v>939810000</v>
      </c>
      <c r="Z42" s="86">
        <v>972130000</v>
      </c>
      <c r="AA42" s="86">
        <v>972130000</v>
      </c>
      <c r="AB42" t="s">
        <v>164</v>
      </c>
      <c r="AC42" s="86">
        <v>179870000</v>
      </c>
      <c r="AD42" s="86">
        <v>179870000</v>
      </c>
      <c r="AE42" s="86">
        <v>179870000</v>
      </c>
      <c r="AF42" s="86">
        <v>106920000</v>
      </c>
      <c r="AG42" s="86">
        <v>309470000</v>
      </c>
      <c r="AH42" s="86">
        <v>291470000</v>
      </c>
      <c r="AI42" s="86">
        <v>291470000</v>
      </c>
      <c r="AJ42" s="86">
        <v>289180000</v>
      </c>
      <c r="AK42" s="87">
        <v>3000000</v>
      </c>
      <c r="AL42" s="87">
        <v>3000000</v>
      </c>
      <c r="AM42" s="87">
        <v>3000000</v>
      </c>
      <c r="AN42" t="s">
        <v>164</v>
      </c>
      <c r="AO42" s="86">
        <v>119940000</v>
      </c>
      <c r="AP42" s="86">
        <v>118410000</v>
      </c>
      <c r="AQ42" s="86">
        <v>101910000</v>
      </c>
      <c r="AR42" t="s">
        <v>164</v>
      </c>
      <c r="AS42" s="87">
        <v>3000000</v>
      </c>
      <c r="AT42">
        <v>0</v>
      </c>
      <c r="AU42">
        <v>0</v>
      </c>
      <c r="AV42" t="s">
        <v>164</v>
      </c>
      <c r="AW42" s="87">
        <v>360000</v>
      </c>
      <c r="AX42" s="87">
        <v>350000</v>
      </c>
      <c r="AY42" s="87">
        <v>350000</v>
      </c>
      <c r="AZ42">
        <v>0</v>
      </c>
      <c r="BA42" s="86">
        <v>1066240000</v>
      </c>
      <c r="BB42" s="86">
        <v>1037740000</v>
      </c>
      <c r="BC42" s="87">
        <v>2500000</v>
      </c>
      <c r="BD42" t="s">
        <v>164</v>
      </c>
      <c r="BE42" s="86">
        <v>105970000</v>
      </c>
      <c r="BF42" s="87">
        <v>100000000</v>
      </c>
      <c r="BG42">
        <v>0</v>
      </c>
      <c r="BH42" t="s">
        <v>164</v>
      </c>
      <c r="BI42" t="s">
        <v>161</v>
      </c>
    </row>
    <row r="43" spans="1:61" x14ac:dyDescent="0.15">
      <c r="A43" t="s">
        <v>367</v>
      </c>
      <c r="B43" t="s">
        <v>164</v>
      </c>
      <c r="C43" t="s">
        <v>164</v>
      </c>
      <c r="D43" t="s">
        <v>164</v>
      </c>
      <c r="E43" s="87">
        <v>32530000</v>
      </c>
      <c r="F43" s="87">
        <v>25290000</v>
      </c>
      <c r="G43" s="87">
        <v>7290000</v>
      </c>
      <c r="H43" t="s">
        <v>164</v>
      </c>
      <c r="I43" s="87">
        <v>10430000</v>
      </c>
      <c r="J43" s="87">
        <v>7430000</v>
      </c>
      <c r="K43" s="87">
        <v>7430000</v>
      </c>
      <c r="L43" t="s">
        <v>164</v>
      </c>
      <c r="M43" t="s">
        <v>164</v>
      </c>
      <c r="N43" t="s">
        <v>164</v>
      </c>
      <c r="O43" t="s">
        <v>164</v>
      </c>
      <c r="P43" t="s">
        <v>164</v>
      </c>
      <c r="Q43" t="s">
        <v>164</v>
      </c>
      <c r="R43" t="s">
        <v>164</v>
      </c>
      <c r="S43" t="s">
        <v>164</v>
      </c>
      <c r="T43" t="s">
        <v>164</v>
      </c>
      <c r="U43" s="87">
        <v>5300000</v>
      </c>
      <c r="V43" t="s">
        <v>164</v>
      </c>
      <c r="W43" t="s">
        <v>164</v>
      </c>
      <c r="X43" t="s">
        <v>164</v>
      </c>
      <c r="Y43" s="86">
        <v>939810000</v>
      </c>
      <c r="Z43" s="86">
        <v>972130000</v>
      </c>
      <c r="AA43" s="86">
        <v>972130000</v>
      </c>
      <c r="AB43" t="s">
        <v>164</v>
      </c>
      <c r="AC43" s="86">
        <v>179870000</v>
      </c>
      <c r="AD43" s="87">
        <v>72950000</v>
      </c>
      <c r="AE43" s="87">
        <v>72950000</v>
      </c>
      <c r="AF43" t="s">
        <v>164</v>
      </c>
      <c r="AG43" s="86">
        <v>309470000</v>
      </c>
      <c r="AH43" t="s">
        <v>164</v>
      </c>
      <c r="AI43" t="s">
        <v>164</v>
      </c>
      <c r="AJ43" t="s">
        <v>164</v>
      </c>
      <c r="AK43" t="s">
        <v>164</v>
      </c>
      <c r="AL43" t="s">
        <v>164</v>
      </c>
      <c r="AM43" t="s">
        <v>164</v>
      </c>
      <c r="AN43" t="s">
        <v>164</v>
      </c>
      <c r="AO43" t="s">
        <v>164</v>
      </c>
      <c r="AP43" t="s">
        <v>164</v>
      </c>
      <c r="AQ43">
        <v>0</v>
      </c>
      <c r="AR43" t="s">
        <v>164</v>
      </c>
      <c r="AS43" t="s">
        <v>164</v>
      </c>
      <c r="AT43">
        <v>0</v>
      </c>
      <c r="AU43">
        <v>0</v>
      </c>
      <c r="AV43" t="s">
        <v>164</v>
      </c>
      <c r="AW43">
        <v>0</v>
      </c>
      <c r="AX43" t="s">
        <v>164</v>
      </c>
      <c r="AY43" s="87">
        <v>350000</v>
      </c>
      <c r="AZ43">
        <v>0</v>
      </c>
      <c r="BA43" s="87">
        <v>35000000</v>
      </c>
      <c r="BB43" s="87">
        <v>6500000</v>
      </c>
      <c r="BC43" s="87">
        <v>2500000</v>
      </c>
      <c r="BD43" t="s">
        <v>164</v>
      </c>
      <c r="BE43" s="86">
        <v>105970000</v>
      </c>
      <c r="BF43">
        <v>0</v>
      </c>
      <c r="BG43">
        <v>0</v>
      </c>
      <c r="BH43" t="s">
        <v>164</v>
      </c>
      <c r="BI43" t="s">
        <v>161</v>
      </c>
    </row>
    <row r="44" spans="1:61" x14ac:dyDescent="0.15">
      <c r="A44" t="s">
        <v>368</v>
      </c>
      <c r="B44" s="86">
        <v>17256080000</v>
      </c>
      <c r="C44" s="86">
        <v>15461140000</v>
      </c>
      <c r="D44" s="86">
        <v>8223430000</v>
      </c>
      <c r="E44" s="86">
        <v>15749740000</v>
      </c>
      <c r="F44" s="86">
        <v>11959700000</v>
      </c>
      <c r="G44" s="86">
        <v>9658880000</v>
      </c>
      <c r="H44" s="86">
        <v>5556560000</v>
      </c>
      <c r="I44" s="86">
        <v>9526910000</v>
      </c>
      <c r="J44" s="86">
        <v>6576320000</v>
      </c>
      <c r="K44" s="86">
        <v>5819030000</v>
      </c>
      <c r="L44" s="86">
        <v>4650000000</v>
      </c>
      <c r="M44" s="86">
        <v>6540510000</v>
      </c>
      <c r="N44" s="86">
        <v>5106780000</v>
      </c>
      <c r="O44" s="86">
        <v>3032240000</v>
      </c>
      <c r="P44" s="86">
        <v>1477280000</v>
      </c>
      <c r="Q44" s="86">
        <v>17271240000</v>
      </c>
      <c r="R44" s="86">
        <v>10040720000</v>
      </c>
      <c r="S44" s="86">
        <v>8461660000</v>
      </c>
      <c r="T44" s="86">
        <v>6111510000</v>
      </c>
      <c r="U44" s="86">
        <v>24218470000</v>
      </c>
      <c r="V44" s="86">
        <v>12321310000</v>
      </c>
      <c r="W44" s="86">
        <v>7385250000</v>
      </c>
      <c r="X44" s="86">
        <v>6523290000</v>
      </c>
      <c r="Y44" s="86">
        <v>13366590000</v>
      </c>
      <c r="Z44" s="86">
        <v>10515570000</v>
      </c>
      <c r="AA44" s="86">
        <v>6061540000</v>
      </c>
      <c r="AB44" s="86">
        <v>2968050000</v>
      </c>
      <c r="AC44" s="86">
        <v>23701080000</v>
      </c>
      <c r="AD44" s="86">
        <v>17158790000</v>
      </c>
      <c r="AE44" s="86">
        <v>13954380000</v>
      </c>
      <c r="AF44" s="86">
        <v>7796640000</v>
      </c>
      <c r="AG44" s="86">
        <v>32850690000</v>
      </c>
      <c r="AH44" s="86">
        <v>28949540000</v>
      </c>
      <c r="AI44" s="86">
        <v>20847730000</v>
      </c>
      <c r="AJ44" s="86">
        <v>9900180000</v>
      </c>
      <c r="AK44" s="86">
        <v>24793800000</v>
      </c>
      <c r="AL44" s="86">
        <v>22443570000</v>
      </c>
      <c r="AM44" s="86">
        <v>14030640000</v>
      </c>
      <c r="AN44" s="86">
        <v>10987190000</v>
      </c>
      <c r="AO44" s="86">
        <v>6874510000</v>
      </c>
      <c r="AP44" s="86">
        <v>5655600000</v>
      </c>
      <c r="AQ44" s="86">
        <v>4391910000</v>
      </c>
      <c r="AR44" s="86">
        <v>1756820000</v>
      </c>
      <c r="AS44" s="86">
        <v>2187060000</v>
      </c>
      <c r="AT44" s="86">
        <v>1954110000</v>
      </c>
      <c r="AU44" s="86">
        <v>1503040000</v>
      </c>
      <c r="AV44" s="86">
        <v>504630000</v>
      </c>
      <c r="AW44" s="86">
        <v>3596810000</v>
      </c>
      <c r="AX44" s="86">
        <v>2419680000</v>
      </c>
      <c r="AY44" s="86">
        <v>1323980000</v>
      </c>
      <c r="AZ44" s="86">
        <v>639880000</v>
      </c>
      <c r="BA44" s="86">
        <v>4211640000</v>
      </c>
      <c r="BB44" s="86">
        <v>3492850000</v>
      </c>
      <c r="BC44" s="86">
        <v>1885980000</v>
      </c>
      <c r="BD44" s="86">
        <v>574630000</v>
      </c>
      <c r="BE44" s="86">
        <v>2220410000</v>
      </c>
      <c r="BF44" s="86">
        <v>1593140000</v>
      </c>
      <c r="BG44" s="86">
        <v>1117140000</v>
      </c>
      <c r="BH44" s="86">
        <v>567140000</v>
      </c>
      <c r="BI44" t="s">
        <v>161</v>
      </c>
    </row>
    <row r="45" spans="1:61" x14ac:dyDescent="0.15">
      <c r="A45" t="s">
        <v>369</v>
      </c>
      <c r="B45" t="s">
        <v>164</v>
      </c>
      <c r="C45" t="s">
        <v>164</v>
      </c>
      <c r="D45" t="s">
        <v>164</v>
      </c>
      <c r="E45" t="s">
        <v>164</v>
      </c>
      <c r="F45" t="s">
        <v>164</v>
      </c>
      <c r="G45" t="s">
        <v>164</v>
      </c>
      <c r="H45" t="s">
        <v>164</v>
      </c>
      <c r="I45" t="s">
        <v>164</v>
      </c>
      <c r="J45" t="s">
        <v>164</v>
      </c>
      <c r="K45" t="s">
        <v>164</v>
      </c>
      <c r="L45" t="s">
        <v>164</v>
      </c>
      <c r="M45" t="s">
        <v>164</v>
      </c>
      <c r="N45" t="s">
        <v>164</v>
      </c>
      <c r="O45" t="s">
        <v>164</v>
      </c>
      <c r="P45" t="s">
        <v>164</v>
      </c>
      <c r="Q45" s="86">
        <v>4455000000</v>
      </c>
      <c r="R45" s="86">
        <v>4455000000</v>
      </c>
      <c r="S45" s="86">
        <v>4455000000</v>
      </c>
      <c r="T45" s="86">
        <v>4455000000</v>
      </c>
      <c r="U45" t="s">
        <v>164</v>
      </c>
      <c r="V45" t="s">
        <v>164</v>
      </c>
      <c r="W45" t="s">
        <v>164</v>
      </c>
      <c r="X45" t="s">
        <v>164</v>
      </c>
      <c r="Y45" t="s">
        <v>164</v>
      </c>
      <c r="Z45" t="s">
        <v>164</v>
      </c>
      <c r="AA45" t="s">
        <v>164</v>
      </c>
      <c r="AB45" t="s">
        <v>164</v>
      </c>
      <c r="AC45" t="s">
        <v>164</v>
      </c>
      <c r="AD45" t="s">
        <v>164</v>
      </c>
      <c r="AE45" t="s">
        <v>164</v>
      </c>
      <c r="AF45" t="s">
        <v>164</v>
      </c>
      <c r="AG45" t="s">
        <v>164</v>
      </c>
      <c r="AH45" t="s">
        <v>164</v>
      </c>
      <c r="AI45" t="s">
        <v>164</v>
      </c>
      <c r="AJ45" t="s">
        <v>164</v>
      </c>
      <c r="AK45" t="s">
        <v>164</v>
      </c>
      <c r="AL45" t="s">
        <v>164</v>
      </c>
      <c r="AM45" t="s">
        <v>164</v>
      </c>
      <c r="AN45" t="s">
        <v>164</v>
      </c>
      <c r="AO45" t="s">
        <v>164</v>
      </c>
      <c r="AP45" t="s">
        <v>164</v>
      </c>
      <c r="AQ45">
        <v>0</v>
      </c>
      <c r="AR45" t="s">
        <v>164</v>
      </c>
      <c r="AS45" t="s">
        <v>164</v>
      </c>
      <c r="AT45">
        <v>0</v>
      </c>
      <c r="AU45">
        <v>0</v>
      </c>
      <c r="AV45" t="s">
        <v>164</v>
      </c>
      <c r="AW45">
        <v>0</v>
      </c>
      <c r="AX45" t="s">
        <v>164</v>
      </c>
      <c r="AY45">
        <v>0</v>
      </c>
      <c r="AZ45">
        <v>0</v>
      </c>
      <c r="BA45" s="86">
        <v>493570000</v>
      </c>
      <c r="BB45" s="86">
        <v>493000000</v>
      </c>
      <c r="BC45">
        <v>0</v>
      </c>
      <c r="BD45" t="s">
        <v>164</v>
      </c>
      <c r="BE45">
        <v>0</v>
      </c>
      <c r="BF45">
        <v>0</v>
      </c>
      <c r="BG45">
        <v>0</v>
      </c>
      <c r="BH45" t="s">
        <v>164</v>
      </c>
      <c r="BI45" t="s">
        <v>161</v>
      </c>
    </row>
    <row r="46" spans="1:61" x14ac:dyDescent="0.15">
      <c r="A46" t="s">
        <v>370</v>
      </c>
      <c r="B46" s="86">
        <v>1920430000</v>
      </c>
      <c r="C46" s="86">
        <v>1732970000</v>
      </c>
      <c r="D46" s="86">
        <v>642750000</v>
      </c>
      <c r="E46" s="86">
        <v>988530000</v>
      </c>
      <c r="F46" s="86">
        <v>929780000</v>
      </c>
      <c r="G46" s="86">
        <v>119000000</v>
      </c>
      <c r="H46" s="86">
        <v>119000000</v>
      </c>
      <c r="I46" s="86">
        <v>442100000</v>
      </c>
      <c r="J46" t="s">
        <v>164</v>
      </c>
      <c r="K46" t="s">
        <v>164</v>
      </c>
      <c r="L46" t="s">
        <v>164</v>
      </c>
      <c r="M46" t="s">
        <v>164</v>
      </c>
      <c r="N46" t="s">
        <v>164</v>
      </c>
      <c r="O46" t="s">
        <v>164</v>
      </c>
      <c r="P46" t="s">
        <v>164</v>
      </c>
      <c r="Q46" t="s">
        <v>164</v>
      </c>
      <c r="R46" s="86">
        <v>1000000000</v>
      </c>
      <c r="S46" t="s">
        <v>164</v>
      </c>
      <c r="T46" t="s">
        <v>164</v>
      </c>
      <c r="U46" t="s">
        <v>164</v>
      </c>
      <c r="V46" t="s">
        <v>164</v>
      </c>
      <c r="W46" t="s">
        <v>164</v>
      </c>
      <c r="X46" t="s">
        <v>164</v>
      </c>
      <c r="Y46" t="s">
        <v>164</v>
      </c>
      <c r="Z46" t="s">
        <v>164</v>
      </c>
      <c r="AA46" t="s">
        <v>164</v>
      </c>
      <c r="AB46" t="s">
        <v>164</v>
      </c>
      <c r="AC46" t="s">
        <v>164</v>
      </c>
      <c r="AD46" t="s">
        <v>164</v>
      </c>
      <c r="AE46" t="s">
        <v>164</v>
      </c>
      <c r="AF46" t="s">
        <v>164</v>
      </c>
      <c r="AG46" s="86">
        <v>900000000</v>
      </c>
      <c r="AH46" t="s">
        <v>164</v>
      </c>
      <c r="AI46" t="s">
        <v>164</v>
      </c>
      <c r="AJ46" t="s">
        <v>164</v>
      </c>
      <c r="AK46" t="s">
        <v>164</v>
      </c>
      <c r="AL46" t="s">
        <v>164</v>
      </c>
      <c r="AM46" t="s">
        <v>164</v>
      </c>
      <c r="AN46" t="s">
        <v>164</v>
      </c>
      <c r="AO46" t="s">
        <v>164</v>
      </c>
      <c r="AP46" t="s">
        <v>164</v>
      </c>
      <c r="AQ46">
        <v>0</v>
      </c>
      <c r="AR46" t="s">
        <v>164</v>
      </c>
      <c r="AS46" t="s">
        <v>164</v>
      </c>
      <c r="AT46">
        <v>0</v>
      </c>
      <c r="AU46">
        <v>0</v>
      </c>
      <c r="AV46" t="s">
        <v>164</v>
      </c>
      <c r="AW46">
        <v>0</v>
      </c>
      <c r="AX46" t="s">
        <v>164</v>
      </c>
      <c r="AY46">
        <v>0</v>
      </c>
      <c r="AZ46">
        <v>0</v>
      </c>
      <c r="BA46">
        <v>0</v>
      </c>
      <c r="BB46">
        <v>0</v>
      </c>
      <c r="BC46">
        <v>0</v>
      </c>
      <c r="BD46" t="s">
        <v>164</v>
      </c>
      <c r="BE46" s="87">
        <v>30000000</v>
      </c>
      <c r="BF46" s="87">
        <v>30000000</v>
      </c>
      <c r="BG46" s="87">
        <v>30000000</v>
      </c>
      <c r="BH46" t="s">
        <v>164</v>
      </c>
      <c r="BI46" t="s">
        <v>161</v>
      </c>
    </row>
    <row r="47" spans="1:61" x14ac:dyDescent="0.15">
      <c r="A47" t="s">
        <v>120</v>
      </c>
      <c r="B47" s="86">
        <v>19456770000</v>
      </c>
      <c r="C47" s="86">
        <v>17388910000</v>
      </c>
      <c r="D47" s="86">
        <v>8920550000</v>
      </c>
      <c r="E47" s="86">
        <v>17166020000</v>
      </c>
      <c r="F47" s="86">
        <v>13239580000</v>
      </c>
      <c r="G47" s="86">
        <v>9840030000</v>
      </c>
      <c r="H47" s="86">
        <v>5730410000</v>
      </c>
      <c r="I47" s="86">
        <v>10506740000</v>
      </c>
      <c r="J47" s="86">
        <v>7072680000</v>
      </c>
      <c r="K47" s="86">
        <v>5990230000</v>
      </c>
      <c r="L47" s="86">
        <v>4650000000</v>
      </c>
      <c r="M47" s="86">
        <v>6583620000</v>
      </c>
      <c r="N47" s="86">
        <v>5106780000</v>
      </c>
      <c r="O47" s="86">
        <v>3032240000</v>
      </c>
      <c r="P47" s="86">
        <v>1477280000</v>
      </c>
      <c r="Q47" s="86">
        <v>21859000000</v>
      </c>
      <c r="R47" s="86">
        <v>15495720000</v>
      </c>
      <c r="S47" s="86">
        <v>12916660000</v>
      </c>
      <c r="T47" s="86">
        <v>10566510000</v>
      </c>
      <c r="U47" s="86">
        <v>24223770000</v>
      </c>
      <c r="V47" s="86">
        <v>12321310000</v>
      </c>
      <c r="W47" s="86">
        <v>7385250000</v>
      </c>
      <c r="X47" s="86">
        <v>6523290000</v>
      </c>
      <c r="Y47" s="86">
        <v>14306400000</v>
      </c>
      <c r="Z47" s="86">
        <v>11487700000</v>
      </c>
      <c r="AA47" s="86">
        <v>7033670000</v>
      </c>
      <c r="AB47" s="86">
        <v>2968050000</v>
      </c>
      <c r="AC47" s="86">
        <v>23880950000</v>
      </c>
      <c r="AD47" s="86">
        <v>17338660000</v>
      </c>
      <c r="AE47" s="86">
        <v>14134240000</v>
      </c>
      <c r="AF47" s="86">
        <v>7903560000</v>
      </c>
      <c r="AG47" s="86">
        <v>34060160000</v>
      </c>
      <c r="AH47" s="86">
        <v>29241010000</v>
      </c>
      <c r="AI47" s="86">
        <v>21139210000</v>
      </c>
      <c r="AJ47" s="86">
        <v>10189360000</v>
      </c>
      <c r="AK47" s="86">
        <v>24796800000</v>
      </c>
      <c r="AL47" s="86">
        <v>22446570000</v>
      </c>
      <c r="AM47" s="86">
        <v>14033640000</v>
      </c>
      <c r="AN47" s="86">
        <v>10987190000</v>
      </c>
      <c r="AO47" s="86">
        <v>6994450000</v>
      </c>
      <c r="AP47" s="86">
        <v>5774020000</v>
      </c>
      <c r="AQ47" s="86">
        <v>4493820000</v>
      </c>
      <c r="AR47" s="86">
        <v>1756820000</v>
      </c>
      <c r="AS47" s="86">
        <v>2190060000</v>
      </c>
      <c r="AT47" s="86">
        <v>1954110000</v>
      </c>
      <c r="AU47" s="86">
        <v>1503040000</v>
      </c>
      <c r="AV47" s="86">
        <v>504630000</v>
      </c>
      <c r="AW47" s="86">
        <v>3597170000</v>
      </c>
      <c r="AX47" s="86">
        <v>2420020000</v>
      </c>
      <c r="AY47" s="86">
        <v>1324320000</v>
      </c>
      <c r="AZ47" s="86">
        <v>639880000</v>
      </c>
      <c r="BA47" s="86">
        <v>5771450000</v>
      </c>
      <c r="BB47" s="86">
        <v>5023590000</v>
      </c>
      <c r="BC47" s="86">
        <v>1888480000</v>
      </c>
      <c r="BD47" s="86">
        <v>574630000</v>
      </c>
      <c r="BE47" s="86">
        <v>2356380000</v>
      </c>
      <c r="BF47" s="86">
        <v>1723140000</v>
      </c>
      <c r="BG47" s="86">
        <v>1147140000</v>
      </c>
      <c r="BH47" s="86">
        <v>567140000</v>
      </c>
      <c r="BI47" t="s">
        <v>161</v>
      </c>
    </row>
    <row r="48" spans="1:61" x14ac:dyDescent="0.15">
      <c r="A48" t="s">
        <v>371</v>
      </c>
      <c r="B48" s="86">
        <v>12971040000</v>
      </c>
      <c r="C48" s="86">
        <v>9566460000</v>
      </c>
      <c r="D48" s="86">
        <v>5422400000</v>
      </c>
      <c r="E48" s="86">
        <v>13993940000</v>
      </c>
      <c r="F48" s="86">
        <v>7348260000</v>
      </c>
      <c r="G48" s="86">
        <v>5643890000</v>
      </c>
      <c r="H48" s="86">
        <v>3291920000</v>
      </c>
      <c r="I48" s="86">
        <v>7942650000</v>
      </c>
      <c r="J48" s="86">
        <v>4593870000</v>
      </c>
      <c r="K48" s="86">
        <v>4080830000</v>
      </c>
      <c r="L48" s="86">
        <v>3224230000</v>
      </c>
      <c r="M48" s="86">
        <v>18698930000</v>
      </c>
      <c r="N48" s="86">
        <v>13547570000</v>
      </c>
      <c r="O48" s="86">
        <v>10606560000</v>
      </c>
      <c r="P48" s="86">
        <v>5754310000</v>
      </c>
      <c r="Q48" s="86">
        <v>24530480000</v>
      </c>
      <c r="R48" s="86">
        <v>18280110000</v>
      </c>
      <c r="S48" s="86">
        <v>14280220000</v>
      </c>
      <c r="T48" s="86">
        <v>9832090000</v>
      </c>
      <c r="U48" s="86">
        <v>23176270000</v>
      </c>
      <c r="V48" s="86">
        <v>14818300000</v>
      </c>
      <c r="W48" s="86">
        <v>10112970000</v>
      </c>
      <c r="X48" s="86">
        <v>7361110000</v>
      </c>
      <c r="Y48" s="86">
        <v>11429140000</v>
      </c>
      <c r="Z48" s="86">
        <v>9543590000</v>
      </c>
      <c r="AA48" s="86">
        <v>5655810000</v>
      </c>
      <c r="AB48" s="86">
        <v>1528940000</v>
      </c>
      <c r="AC48" s="86">
        <v>23321140000</v>
      </c>
      <c r="AD48" s="86">
        <v>16499200000</v>
      </c>
      <c r="AE48" s="86">
        <v>13097640000</v>
      </c>
      <c r="AF48" s="86">
        <v>6750590000</v>
      </c>
      <c r="AG48" s="86">
        <v>29060240000</v>
      </c>
      <c r="AH48" s="86">
        <v>21404900000</v>
      </c>
      <c r="AI48" s="86">
        <v>12867220000</v>
      </c>
      <c r="AJ48" s="86">
        <v>4807470000</v>
      </c>
      <c r="AK48" s="86">
        <v>14034290000</v>
      </c>
      <c r="AL48" s="86">
        <v>9916420000</v>
      </c>
      <c r="AM48" s="86">
        <v>4735220000</v>
      </c>
      <c r="AN48" s="86">
        <v>1958770000</v>
      </c>
      <c r="AO48" s="86">
        <v>3451470000</v>
      </c>
      <c r="AP48" s="86">
        <v>2897950000</v>
      </c>
      <c r="AQ48" s="86">
        <v>2094550000</v>
      </c>
      <c r="AR48" s="86">
        <v>593790000</v>
      </c>
      <c r="AS48" s="86">
        <v>2998990000</v>
      </c>
      <c r="AT48" s="86">
        <v>2596490000</v>
      </c>
      <c r="AU48" s="86">
        <v>1471510000</v>
      </c>
      <c r="AV48" s="86">
        <v>289720000</v>
      </c>
      <c r="AW48" s="86">
        <v>2474830000</v>
      </c>
      <c r="AX48" s="86">
        <v>1110720000</v>
      </c>
      <c r="AY48" s="86">
        <v>340070000</v>
      </c>
      <c r="AZ48" s="86">
        <v>112520000</v>
      </c>
      <c r="BA48" s="86">
        <v>3419550000</v>
      </c>
      <c r="BB48" s="86">
        <v>2938890000</v>
      </c>
      <c r="BC48" s="86">
        <v>1688420000</v>
      </c>
      <c r="BD48" s="86">
        <v>378310000</v>
      </c>
      <c r="BE48" s="86">
        <v>2134980000</v>
      </c>
      <c r="BF48" s="86">
        <v>1719430000</v>
      </c>
      <c r="BG48" s="86">
        <v>1557710000</v>
      </c>
      <c r="BH48" s="86">
        <v>395000000</v>
      </c>
      <c r="BI48" t="s">
        <v>161</v>
      </c>
    </row>
    <row r="49" spans="1:61" x14ac:dyDescent="0.15">
      <c r="A49" t="s">
        <v>372</v>
      </c>
      <c r="B49" s="86">
        <v>3840430000</v>
      </c>
      <c r="C49" s="86">
        <v>237670000</v>
      </c>
      <c r="D49" s="86">
        <v>129720000</v>
      </c>
      <c r="E49" s="86">
        <v>2883280000</v>
      </c>
      <c r="F49" s="86">
        <v>2716690000</v>
      </c>
      <c r="G49" s="86">
        <v>403110000</v>
      </c>
      <c r="H49" s="86">
        <v>152120000</v>
      </c>
      <c r="I49" s="86">
        <v>1732810000</v>
      </c>
      <c r="J49" s="86">
        <v>1625570000</v>
      </c>
      <c r="K49" s="86">
        <v>252070000</v>
      </c>
      <c r="L49" s="86">
        <v>151520000</v>
      </c>
      <c r="M49" s="86">
        <v>759060000</v>
      </c>
      <c r="N49" s="86">
        <v>544410000</v>
      </c>
      <c r="O49" s="86">
        <v>315720000</v>
      </c>
      <c r="P49" s="86">
        <v>191160000</v>
      </c>
      <c r="Q49" s="86">
        <v>977490000</v>
      </c>
      <c r="R49" s="86">
        <v>799440000</v>
      </c>
      <c r="S49" s="86">
        <v>565710000</v>
      </c>
      <c r="T49" s="86">
        <v>243120000</v>
      </c>
      <c r="U49" s="86">
        <v>1245990000</v>
      </c>
      <c r="V49" s="86">
        <v>1104550000</v>
      </c>
      <c r="W49" s="86">
        <v>860980000</v>
      </c>
      <c r="X49" s="86">
        <v>199280000</v>
      </c>
      <c r="Y49" s="86">
        <v>2604320000</v>
      </c>
      <c r="Z49" s="86">
        <v>2367130000</v>
      </c>
      <c r="AA49" s="86">
        <v>987910000</v>
      </c>
      <c r="AB49" s="86">
        <v>368510000</v>
      </c>
      <c r="AC49" s="86">
        <v>3141930000</v>
      </c>
      <c r="AD49" s="86">
        <v>1860080000</v>
      </c>
      <c r="AE49" s="86">
        <v>676530000</v>
      </c>
      <c r="AF49" s="86">
        <v>295630000</v>
      </c>
      <c r="AG49" s="86">
        <v>4071270000</v>
      </c>
      <c r="AH49" s="86">
        <v>3886420000</v>
      </c>
      <c r="AI49" s="86">
        <v>1121810000</v>
      </c>
      <c r="AJ49" s="86">
        <v>294700000</v>
      </c>
      <c r="AK49" s="86">
        <v>1657110000</v>
      </c>
      <c r="AL49" s="86">
        <v>1408040000</v>
      </c>
      <c r="AM49" s="86">
        <v>1053170000</v>
      </c>
      <c r="AN49" s="86">
        <v>305470000</v>
      </c>
      <c r="AO49" s="86">
        <v>1413060000</v>
      </c>
      <c r="AP49" s="86">
        <v>977330000</v>
      </c>
      <c r="AQ49" s="86">
        <v>717750000</v>
      </c>
      <c r="AR49" s="87">
        <v>31010000</v>
      </c>
      <c r="AS49" s="86">
        <v>399430000</v>
      </c>
      <c r="AT49" s="86">
        <v>385270000</v>
      </c>
      <c r="AU49" s="86">
        <v>338040000</v>
      </c>
      <c r="AV49" s="87">
        <v>39160000</v>
      </c>
      <c r="AW49" s="86">
        <v>433260000</v>
      </c>
      <c r="AX49" s="86">
        <v>296690000</v>
      </c>
      <c r="AY49" s="87">
        <v>53200000</v>
      </c>
      <c r="AZ49" s="87">
        <v>20560000</v>
      </c>
      <c r="BA49" s="86">
        <v>276440000</v>
      </c>
      <c r="BB49" s="86">
        <v>231810000</v>
      </c>
      <c r="BC49" s="86">
        <v>204570000</v>
      </c>
      <c r="BD49" s="87">
        <v>27510000</v>
      </c>
      <c r="BE49" s="86">
        <v>109960000</v>
      </c>
      <c r="BF49" s="87">
        <v>75910000</v>
      </c>
      <c r="BG49" s="87">
        <v>51120000</v>
      </c>
      <c r="BH49" s="87">
        <v>26270000</v>
      </c>
      <c r="BI49" t="s">
        <v>161</v>
      </c>
    </row>
    <row r="50" spans="1:61" x14ac:dyDescent="0.15">
      <c r="A50" t="s">
        <v>373</v>
      </c>
      <c r="B50" s="87">
        <v>5730000</v>
      </c>
      <c r="C50" s="87">
        <v>650000</v>
      </c>
      <c r="D50" s="87">
        <v>650000</v>
      </c>
      <c r="E50" s="86">
        <v>127130000</v>
      </c>
      <c r="F50" s="86">
        <v>101930000</v>
      </c>
      <c r="G50" s="86">
        <v>101930000</v>
      </c>
      <c r="H50" t="s">
        <v>164</v>
      </c>
      <c r="I50" s="87">
        <v>50950000</v>
      </c>
      <c r="J50" s="87">
        <v>50950000</v>
      </c>
      <c r="K50" s="87">
        <v>31420000</v>
      </c>
      <c r="L50" t="s">
        <v>164</v>
      </c>
      <c r="M50" s="87">
        <v>13500000</v>
      </c>
      <c r="N50" s="86">
        <v>107300000</v>
      </c>
      <c r="O50" s="87">
        <v>10000000</v>
      </c>
      <c r="P50" t="s">
        <v>164</v>
      </c>
      <c r="Q50" s="87">
        <v>53560000</v>
      </c>
      <c r="R50" s="87">
        <v>79260000</v>
      </c>
      <c r="S50" s="87">
        <v>79260000</v>
      </c>
      <c r="T50" t="s">
        <v>164</v>
      </c>
      <c r="U50" t="s">
        <v>164</v>
      </c>
      <c r="V50" t="s">
        <v>164</v>
      </c>
      <c r="W50" t="s">
        <v>164</v>
      </c>
      <c r="X50" t="s">
        <v>164</v>
      </c>
      <c r="Y50" s="86">
        <v>638970000</v>
      </c>
      <c r="Z50" s="86">
        <v>426960000</v>
      </c>
      <c r="AA50" s="86">
        <v>429700000</v>
      </c>
      <c r="AB50" s="86">
        <v>161420000</v>
      </c>
      <c r="AC50" t="s">
        <v>164</v>
      </c>
      <c r="AD50" s="86">
        <v>224140000</v>
      </c>
      <c r="AE50" s="86">
        <v>134380000</v>
      </c>
      <c r="AF50" t="s">
        <v>164</v>
      </c>
      <c r="AG50" t="s">
        <v>164</v>
      </c>
      <c r="AH50" t="s">
        <v>164</v>
      </c>
      <c r="AI50" t="s">
        <v>164</v>
      </c>
      <c r="AJ50" t="s">
        <v>164</v>
      </c>
      <c r="AK50" t="s">
        <v>164</v>
      </c>
      <c r="AL50" t="s">
        <v>164</v>
      </c>
      <c r="AM50" t="s">
        <v>164</v>
      </c>
      <c r="AN50" t="s">
        <v>164</v>
      </c>
      <c r="AO50" t="s">
        <v>164</v>
      </c>
      <c r="AP50" t="s">
        <v>164</v>
      </c>
      <c r="AQ50">
        <v>0</v>
      </c>
      <c r="AR50" t="s">
        <v>164</v>
      </c>
      <c r="AS50" t="s">
        <v>164</v>
      </c>
      <c r="AT50">
        <v>0</v>
      </c>
      <c r="AU50">
        <v>0</v>
      </c>
      <c r="AV50" t="s">
        <v>164</v>
      </c>
      <c r="AW50">
        <v>0</v>
      </c>
      <c r="AX50" t="s">
        <v>164</v>
      </c>
      <c r="AY50">
        <v>0</v>
      </c>
      <c r="AZ50">
        <v>0</v>
      </c>
      <c r="BA50" s="87">
        <v>48960000</v>
      </c>
      <c r="BB50" s="87">
        <v>48960000</v>
      </c>
      <c r="BC50" s="87">
        <v>47790000</v>
      </c>
      <c r="BD50" t="s">
        <v>164</v>
      </c>
      <c r="BE50">
        <v>0</v>
      </c>
      <c r="BF50">
        <v>0</v>
      </c>
      <c r="BG50" s="87">
        <v>6980000</v>
      </c>
      <c r="BH50" t="s">
        <v>164</v>
      </c>
      <c r="BI50" t="s">
        <v>161</v>
      </c>
    </row>
    <row r="51" spans="1:61" x14ac:dyDescent="0.15">
      <c r="A51" t="s">
        <v>374</v>
      </c>
      <c r="B51" s="86">
        <v>3751930000</v>
      </c>
      <c r="C51" t="s">
        <v>164</v>
      </c>
      <c r="D51" t="s">
        <v>164</v>
      </c>
      <c r="E51" s="86">
        <v>1439530000</v>
      </c>
      <c r="F51" s="86">
        <v>1281270000</v>
      </c>
      <c r="G51" s="86">
        <v>1006410000</v>
      </c>
      <c r="H51" s="86">
        <v>217660000</v>
      </c>
      <c r="I51" s="87">
        <v>4340000</v>
      </c>
      <c r="J51" s="87">
        <v>1940000</v>
      </c>
      <c r="K51" s="87">
        <v>1940000</v>
      </c>
      <c r="L51" s="87">
        <v>550000</v>
      </c>
      <c r="M51" s="86">
        <v>210180000</v>
      </c>
      <c r="N51" s="87">
        <v>94130000</v>
      </c>
      <c r="O51" s="87">
        <v>26530000</v>
      </c>
      <c r="P51" s="87">
        <v>21920000</v>
      </c>
      <c r="Q51" s="86">
        <v>1012150000</v>
      </c>
      <c r="R51" s="86">
        <v>351540000</v>
      </c>
      <c r="S51" s="86">
        <v>351540000</v>
      </c>
      <c r="T51" t="s">
        <v>164</v>
      </c>
      <c r="U51" t="s">
        <v>164</v>
      </c>
      <c r="V51" t="s">
        <v>164</v>
      </c>
      <c r="W51" t="s">
        <v>164</v>
      </c>
      <c r="X51" s="87">
        <v>8690000</v>
      </c>
      <c r="Y51" s="87">
        <v>11960000</v>
      </c>
      <c r="Z51" t="s">
        <v>164</v>
      </c>
      <c r="AA51" t="s">
        <v>164</v>
      </c>
      <c r="AB51" t="s">
        <v>164</v>
      </c>
      <c r="AC51" s="86">
        <v>1243140000</v>
      </c>
      <c r="AD51" s="86">
        <v>355390000</v>
      </c>
      <c r="AE51" s="86">
        <v>350530000</v>
      </c>
      <c r="AF51" s="87">
        <v>10450000</v>
      </c>
      <c r="AG51" s="87">
        <v>58650000</v>
      </c>
      <c r="AH51" t="s">
        <v>164</v>
      </c>
      <c r="AI51" t="s">
        <v>164</v>
      </c>
      <c r="AJ51" t="s">
        <v>164</v>
      </c>
      <c r="AK51" s="86">
        <v>103710000</v>
      </c>
      <c r="AL51" s="86">
        <v>112870000</v>
      </c>
      <c r="AM51" s="86">
        <v>112870000</v>
      </c>
      <c r="AN51" t="s">
        <v>164</v>
      </c>
      <c r="AO51" s="86">
        <v>1311100000</v>
      </c>
      <c r="AP51" s="86">
        <v>1311100000</v>
      </c>
      <c r="AQ51" s="86">
        <v>1311100000</v>
      </c>
      <c r="AR51" s="87">
        <v>6550000</v>
      </c>
      <c r="AS51" t="s">
        <v>164</v>
      </c>
      <c r="AT51" s="87">
        <v>19670000</v>
      </c>
      <c r="AU51" s="87">
        <v>15970000</v>
      </c>
      <c r="AV51" t="s">
        <v>164</v>
      </c>
      <c r="AW51">
        <v>0</v>
      </c>
      <c r="AX51" s="87">
        <v>5720000</v>
      </c>
      <c r="AY51">
        <v>0</v>
      </c>
      <c r="AZ51">
        <v>0</v>
      </c>
      <c r="BA51" s="87">
        <v>19480000</v>
      </c>
      <c r="BB51" s="87">
        <v>10790000</v>
      </c>
      <c r="BC51" s="87">
        <v>10790000</v>
      </c>
      <c r="BD51" s="87">
        <v>1640000</v>
      </c>
      <c r="BE51">
        <v>0</v>
      </c>
      <c r="BF51">
        <v>0</v>
      </c>
      <c r="BG51">
        <v>0</v>
      </c>
      <c r="BH51" t="s">
        <v>164</v>
      </c>
      <c r="BI51" t="s">
        <v>161</v>
      </c>
    </row>
    <row r="52" spans="1:61" x14ac:dyDescent="0.15">
      <c r="A52" t="s">
        <v>121</v>
      </c>
      <c r="B52" s="86">
        <v>20563390000</v>
      </c>
      <c r="C52" s="86">
        <v>9804130000</v>
      </c>
      <c r="D52" s="86">
        <v>5552120000</v>
      </c>
      <c r="E52" s="86">
        <v>18316750000</v>
      </c>
      <c r="F52" s="86">
        <v>11346230000</v>
      </c>
      <c r="G52" s="86">
        <v>7053400000</v>
      </c>
      <c r="H52" s="86">
        <v>3661690000</v>
      </c>
      <c r="I52" s="86">
        <v>9679810000</v>
      </c>
      <c r="J52" s="86">
        <v>6221390000</v>
      </c>
      <c r="K52" s="86">
        <v>4334850000</v>
      </c>
      <c r="L52" s="86">
        <v>3376310000</v>
      </c>
      <c r="M52" s="86">
        <v>19668170000</v>
      </c>
      <c r="N52" s="86">
        <v>14186110000</v>
      </c>
      <c r="O52" s="86">
        <v>10948810000</v>
      </c>
      <c r="P52" s="86">
        <v>5967390000</v>
      </c>
      <c r="Q52" s="86">
        <v>26520110000</v>
      </c>
      <c r="R52" s="86">
        <v>19431080000</v>
      </c>
      <c r="S52" s="86">
        <v>15197470000</v>
      </c>
      <c r="T52" s="86">
        <v>10075200000</v>
      </c>
      <c r="U52" s="86">
        <v>24422260000</v>
      </c>
      <c r="V52" s="86">
        <v>15922860000</v>
      </c>
      <c r="W52" s="86">
        <v>10973950000</v>
      </c>
      <c r="X52" s="86">
        <v>7569080000</v>
      </c>
      <c r="Y52" s="86">
        <v>14045420000</v>
      </c>
      <c r="Z52" s="86">
        <v>11910720000</v>
      </c>
      <c r="AA52" s="86">
        <v>6643720000</v>
      </c>
      <c r="AB52" s="86">
        <v>1897450000</v>
      </c>
      <c r="AC52" s="86">
        <v>27706220000</v>
      </c>
      <c r="AD52" s="86">
        <v>18714670000</v>
      </c>
      <c r="AE52" s="86">
        <v>14124700000</v>
      </c>
      <c r="AF52" s="86">
        <v>7056680000</v>
      </c>
      <c r="AG52" s="86">
        <v>33190170000</v>
      </c>
      <c r="AH52" s="86">
        <v>25291320000</v>
      </c>
      <c r="AI52" s="86">
        <v>13989030000</v>
      </c>
      <c r="AJ52" s="86">
        <v>5102170000</v>
      </c>
      <c r="AK52" s="86">
        <v>15795120000</v>
      </c>
      <c r="AL52" s="86">
        <v>11437330000</v>
      </c>
      <c r="AM52" s="86">
        <v>5901260000</v>
      </c>
      <c r="AN52" s="86">
        <v>2264250000</v>
      </c>
      <c r="AO52" s="86">
        <v>6175630000</v>
      </c>
      <c r="AP52" s="86">
        <v>5186380000</v>
      </c>
      <c r="AQ52" s="86">
        <v>4123400000</v>
      </c>
      <c r="AR52" s="86">
        <v>631350000</v>
      </c>
      <c r="AS52" s="86">
        <v>3398420000</v>
      </c>
      <c r="AT52" s="86">
        <v>3001430000</v>
      </c>
      <c r="AU52" s="86">
        <v>1825520000</v>
      </c>
      <c r="AV52" s="86">
        <v>328890000</v>
      </c>
      <c r="AW52" s="86">
        <v>2908080000</v>
      </c>
      <c r="AX52" s="86">
        <v>1413130000</v>
      </c>
      <c r="AY52" s="86">
        <v>393260000</v>
      </c>
      <c r="AZ52" s="86">
        <v>133070000</v>
      </c>
      <c r="BA52" s="86">
        <v>3715470000</v>
      </c>
      <c r="BB52" s="86">
        <v>3181490000</v>
      </c>
      <c r="BC52" s="86">
        <v>1903780000</v>
      </c>
      <c r="BD52" s="86">
        <v>407460000</v>
      </c>
      <c r="BE52" s="86">
        <v>2244940000</v>
      </c>
      <c r="BF52" s="86">
        <v>1795330000</v>
      </c>
      <c r="BG52" s="86">
        <v>1608830000</v>
      </c>
      <c r="BH52" s="86">
        <v>421270000</v>
      </c>
      <c r="BI52" t="s">
        <v>161</v>
      </c>
    </row>
    <row r="53" spans="1:61" x14ac:dyDescent="0.15">
      <c r="A53" t="s">
        <v>122</v>
      </c>
      <c r="B53" s="86">
        <v>-1106620000</v>
      </c>
      <c r="C53" s="86">
        <v>7584780000</v>
      </c>
      <c r="D53" s="86">
        <v>3368440000</v>
      </c>
      <c r="E53" s="86">
        <v>-1150730000</v>
      </c>
      <c r="F53" s="86">
        <v>1893350000</v>
      </c>
      <c r="G53" s="86">
        <v>2786630000</v>
      </c>
      <c r="H53" s="86">
        <v>2068720000</v>
      </c>
      <c r="I53" s="86">
        <v>826930000</v>
      </c>
      <c r="J53" s="86">
        <v>851300000</v>
      </c>
      <c r="K53" s="86">
        <v>1655380000</v>
      </c>
      <c r="L53" s="86">
        <v>1273690000</v>
      </c>
      <c r="M53" s="86">
        <v>-13084550000</v>
      </c>
      <c r="N53" s="86">
        <v>-9079330000</v>
      </c>
      <c r="O53" s="86">
        <v>-7916570000</v>
      </c>
      <c r="P53" s="86">
        <v>-4490110000</v>
      </c>
      <c r="Q53" s="86">
        <v>-4661120000</v>
      </c>
      <c r="R53" s="86">
        <v>-3935370000</v>
      </c>
      <c r="S53" s="86">
        <v>-2280810000</v>
      </c>
      <c r="T53" s="86">
        <v>491310000</v>
      </c>
      <c r="U53" s="86">
        <v>-198490000</v>
      </c>
      <c r="V53" s="86">
        <v>-3601550000</v>
      </c>
      <c r="W53" s="86">
        <v>-3588700000</v>
      </c>
      <c r="X53" s="86">
        <v>-1045800000</v>
      </c>
      <c r="Y53" s="86">
        <v>260980000</v>
      </c>
      <c r="Z53" s="86">
        <v>-423020000</v>
      </c>
      <c r="AA53" s="86">
        <v>389950000</v>
      </c>
      <c r="AB53" s="86">
        <v>1070600000</v>
      </c>
      <c r="AC53" s="86">
        <v>-3825260000</v>
      </c>
      <c r="AD53" s="86">
        <v>-1376020000</v>
      </c>
      <c r="AE53" s="87">
        <v>9540000</v>
      </c>
      <c r="AF53" s="86">
        <v>846880000</v>
      </c>
      <c r="AG53" s="86">
        <v>869990000</v>
      </c>
      <c r="AH53" s="86">
        <v>3949690000</v>
      </c>
      <c r="AI53" s="86">
        <v>7150170000</v>
      </c>
      <c r="AJ53" s="86">
        <v>5087180000</v>
      </c>
      <c r="AK53" s="86">
        <v>9001680000</v>
      </c>
      <c r="AL53" s="86">
        <v>11009240000</v>
      </c>
      <c r="AM53" s="86">
        <v>8132380000</v>
      </c>
      <c r="AN53" s="86">
        <v>8722950000</v>
      </c>
      <c r="AO53" s="86">
        <v>818820000</v>
      </c>
      <c r="AP53" s="86">
        <v>587640000</v>
      </c>
      <c r="AQ53" s="86">
        <v>370420000</v>
      </c>
      <c r="AR53" s="86">
        <v>1125470000</v>
      </c>
      <c r="AS53" s="86">
        <v>-1208360000</v>
      </c>
      <c r="AT53" s="86">
        <v>-1047320000</v>
      </c>
      <c r="AU53" s="86">
        <v>-322480000</v>
      </c>
      <c r="AV53" s="86">
        <v>175740000</v>
      </c>
      <c r="AW53" s="86">
        <v>689080000</v>
      </c>
      <c r="AX53" s="86">
        <v>1006890000</v>
      </c>
      <c r="AY53" s="86">
        <v>931060000</v>
      </c>
      <c r="AZ53" s="86">
        <v>506810000</v>
      </c>
      <c r="BA53" s="86">
        <v>2055990000</v>
      </c>
      <c r="BB53" s="86">
        <v>1842100000</v>
      </c>
      <c r="BC53" s="87">
        <v>-15300000</v>
      </c>
      <c r="BD53" s="86">
        <v>167170000</v>
      </c>
      <c r="BE53" s="86">
        <v>111440000</v>
      </c>
      <c r="BF53" s="87">
        <v>-72200000</v>
      </c>
      <c r="BG53" s="86">
        <v>-461700000</v>
      </c>
      <c r="BH53" s="86">
        <v>145860000</v>
      </c>
      <c r="BI53" t="s">
        <v>161</v>
      </c>
    </row>
    <row r="54" spans="1:61" x14ac:dyDescent="0.15">
      <c r="A54" t="s">
        <v>123</v>
      </c>
      <c r="B54" s="87">
        <v>67500000</v>
      </c>
      <c r="C54" s="87">
        <v>4260000</v>
      </c>
      <c r="D54" s="87">
        <v>3010000</v>
      </c>
      <c r="E54" s="87">
        <v>-3180000</v>
      </c>
      <c r="F54" s="87">
        <v>-9110000</v>
      </c>
      <c r="G54" s="87">
        <v>-6370000</v>
      </c>
      <c r="H54" s="87">
        <v>-1880000</v>
      </c>
      <c r="I54" s="87">
        <v>6430000</v>
      </c>
      <c r="J54" s="87">
        <v>5370000</v>
      </c>
      <c r="K54" s="87">
        <v>7500000</v>
      </c>
      <c r="L54" s="87">
        <v>12850000</v>
      </c>
      <c r="M54" s="87">
        <v>-22460000</v>
      </c>
      <c r="N54" s="87">
        <v>11360000</v>
      </c>
      <c r="O54" s="87">
        <v>10870000</v>
      </c>
      <c r="P54" s="87">
        <v>6120000</v>
      </c>
      <c r="Q54" s="86">
        <v>-107710000</v>
      </c>
      <c r="R54" s="87">
        <v>-59660000</v>
      </c>
      <c r="S54" s="87">
        <v>-26750000</v>
      </c>
      <c r="T54" s="87">
        <v>12800000</v>
      </c>
      <c r="U54" s="87">
        <v>330000</v>
      </c>
      <c r="V54" s="87">
        <v>-28960000</v>
      </c>
      <c r="W54" s="87">
        <v>-44130000</v>
      </c>
      <c r="X54" s="87">
        <v>-49940000</v>
      </c>
      <c r="Y54" s="87">
        <v>-17960000</v>
      </c>
      <c r="Z54" s="87">
        <v>-3920000</v>
      </c>
      <c r="AA54" s="87">
        <v>-6990000</v>
      </c>
      <c r="AB54" s="87">
        <v>3510000</v>
      </c>
      <c r="AC54" s="87">
        <v>-44930000</v>
      </c>
      <c r="AD54" s="87">
        <v>-47280000</v>
      </c>
      <c r="AE54" s="87">
        <v>-45280000</v>
      </c>
      <c r="AF54" s="87">
        <v>-48090000</v>
      </c>
      <c r="AG54" s="87">
        <v>-12420000</v>
      </c>
      <c r="AH54" s="87">
        <v>72030000</v>
      </c>
      <c r="AI54" s="87">
        <v>81370000</v>
      </c>
      <c r="AJ54" s="87">
        <v>74770000</v>
      </c>
      <c r="AK54" s="87">
        <v>2910000</v>
      </c>
      <c r="AL54" s="87">
        <v>-4870000</v>
      </c>
      <c r="AM54" s="87">
        <v>-17960000</v>
      </c>
      <c r="AN54" s="87">
        <v>4130000</v>
      </c>
      <c r="AO54" s="87">
        <v>-10270000</v>
      </c>
      <c r="AP54" s="87">
        <v>-2330000</v>
      </c>
      <c r="AQ54" s="87">
        <v>5190000</v>
      </c>
      <c r="AR54" s="87">
        <v>-3640000</v>
      </c>
      <c r="AS54" s="87">
        <v>-19450000</v>
      </c>
      <c r="AT54" s="87">
        <v>3230000</v>
      </c>
      <c r="AU54" s="87">
        <v>2380000</v>
      </c>
      <c r="AV54" s="87">
        <v>1880000</v>
      </c>
      <c r="AW54" s="87">
        <v>-29740000</v>
      </c>
      <c r="AX54" s="87">
        <v>-44600000</v>
      </c>
      <c r="AY54" s="87">
        <v>-33270000</v>
      </c>
      <c r="AZ54" s="87">
        <v>-8780000</v>
      </c>
      <c r="BA54" s="87">
        <v>-19730000</v>
      </c>
      <c r="BB54" t="s">
        <v>164</v>
      </c>
      <c r="BC54">
        <v>0</v>
      </c>
      <c r="BD54" t="s">
        <v>164</v>
      </c>
      <c r="BE54">
        <v>0</v>
      </c>
      <c r="BF54">
        <v>0</v>
      </c>
      <c r="BG54">
        <v>0</v>
      </c>
      <c r="BH54" s="87">
        <v>30000</v>
      </c>
      <c r="BI54" t="s">
        <v>161</v>
      </c>
    </row>
    <row r="55" spans="1:61" x14ac:dyDescent="0.15">
      <c r="A55" t="s">
        <v>124</v>
      </c>
      <c r="B55" s="86">
        <v>-2205230000</v>
      </c>
      <c r="C55" s="87">
        <v>7790000</v>
      </c>
      <c r="D55" s="86">
        <v>1694790000</v>
      </c>
      <c r="E55" s="86">
        <v>130590000</v>
      </c>
      <c r="F55" s="86">
        <v>-2060400000</v>
      </c>
      <c r="G55" s="86">
        <v>359850000</v>
      </c>
      <c r="H55" s="86">
        <v>1598830000</v>
      </c>
      <c r="I55" s="86">
        <v>595110000</v>
      </c>
      <c r="J55" s="86">
        <v>6994930000</v>
      </c>
      <c r="K55" s="86">
        <v>6798490000</v>
      </c>
      <c r="L55" s="86">
        <v>2025200000</v>
      </c>
      <c r="M55" s="86">
        <v>-3324410000</v>
      </c>
      <c r="N55" s="86">
        <v>-4173080000</v>
      </c>
      <c r="O55" s="86">
        <v>-3554090000</v>
      </c>
      <c r="P55" s="86">
        <v>-1404910000</v>
      </c>
      <c r="Q55" s="86">
        <v>743120000</v>
      </c>
      <c r="R55" s="86">
        <v>-2640720000</v>
      </c>
      <c r="S55" s="86">
        <v>-1333320000</v>
      </c>
      <c r="T55" s="86">
        <v>-727490000</v>
      </c>
      <c r="U55" s="86">
        <v>1708760000</v>
      </c>
      <c r="V55" s="86">
        <v>-2543100000</v>
      </c>
      <c r="W55" s="86">
        <v>-2774480000</v>
      </c>
      <c r="X55" s="86">
        <v>-1469360000</v>
      </c>
      <c r="Y55" s="86">
        <v>-779550000</v>
      </c>
      <c r="Z55" s="86">
        <v>715330000</v>
      </c>
      <c r="AA55" s="86">
        <v>-248760000</v>
      </c>
      <c r="AB55" s="86">
        <v>257930000</v>
      </c>
      <c r="AC55" s="86">
        <v>-2926510000</v>
      </c>
      <c r="AD55" s="86">
        <v>-2036310000</v>
      </c>
      <c r="AE55" s="86">
        <v>-2245750000</v>
      </c>
      <c r="AF55" s="86">
        <v>-3202580000</v>
      </c>
      <c r="AG55" s="87">
        <v>57640000</v>
      </c>
      <c r="AH55" s="86">
        <v>-452550000</v>
      </c>
      <c r="AI55" s="86">
        <v>919620000</v>
      </c>
      <c r="AJ55" s="86">
        <v>-2255950000</v>
      </c>
      <c r="AK55" s="86">
        <v>3343420000</v>
      </c>
      <c r="AL55" s="86">
        <v>3289990000</v>
      </c>
      <c r="AM55" s="86">
        <v>4143260000</v>
      </c>
      <c r="AN55" s="86">
        <v>3688410000</v>
      </c>
      <c r="AO55" s="86">
        <v>783540000</v>
      </c>
      <c r="AP55" s="86">
        <v>238410000</v>
      </c>
      <c r="AQ55" s="86">
        <v>536980000</v>
      </c>
      <c r="AR55" s="86">
        <v>-566090000</v>
      </c>
      <c r="AS55" s="86">
        <v>139370000</v>
      </c>
      <c r="AT55" s="86">
        <v>-665560000</v>
      </c>
      <c r="AU55" s="86">
        <v>-471510000</v>
      </c>
      <c r="AV55" s="86">
        <v>-436370000</v>
      </c>
      <c r="AW55" s="86">
        <v>332110000</v>
      </c>
      <c r="AX55" s="86">
        <v>354200000</v>
      </c>
      <c r="AY55" s="86">
        <v>505420000</v>
      </c>
      <c r="AZ55" s="87">
        <v>8370000</v>
      </c>
      <c r="BA55" s="86">
        <v>1405570000</v>
      </c>
      <c r="BB55" s="86">
        <v>897980000</v>
      </c>
      <c r="BC55" s="86">
        <v>378380000</v>
      </c>
      <c r="BD55" s="86">
        <v>-150040000</v>
      </c>
      <c r="BE55" s="86">
        <v>444460000</v>
      </c>
      <c r="BF55" s="86">
        <v>281000000</v>
      </c>
      <c r="BG55" s="87">
        <v>-60800000</v>
      </c>
      <c r="BH55" s="86">
        <v>240890000</v>
      </c>
      <c r="BI55" t="s">
        <v>161</v>
      </c>
    </row>
    <row r="56" spans="1:61" x14ac:dyDescent="0.15">
      <c r="A56" t="s">
        <v>375</v>
      </c>
      <c r="B56" s="86">
        <v>4541400000</v>
      </c>
      <c r="C56" s="86">
        <v>4451480000</v>
      </c>
      <c r="D56" s="86">
        <v>4451480000</v>
      </c>
      <c r="E56" s="86">
        <v>4320890000</v>
      </c>
      <c r="F56" s="86">
        <v>4320890000</v>
      </c>
      <c r="G56" s="86">
        <v>4320890000</v>
      </c>
      <c r="H56" s="86">
        <v>4320890000</v>
      </c>
      <c r="I56" s="86">
        <v>3725780000</v>
      </c>
      <c r="J56" s="86">
        <v>3725780000</v>
      </c>
      <c r="K56" s="86">
        <v>3725780000</v>
      </c>
      <c r="L56" s="86">
        <v>3725780000</v>
      </c>
      <c r="M56" s="86">
        <v>7050190000</v>
      </c>
      <c r="N56" s="86">
        <v>7050190000</v>
      </c>
      <c r="O56" s="86">
        <v>7050190000</v>
      </c>
      <c r="P56" s="86">
        <v>7050190000</v>
      </c>
      <c r="Q56" s="86">
        <v>6307070000</v>
      </c>
      <c r="R56" s="86">
        <v>6307070000</v>
      </c>
      <c r="S56" s="86">
        <v>6307070000</v>
      </c>
      <c r="T56" s="86">
        <v>6307070000</v>
      </c>
      <c r="U56" s="86">
        <v>4568150000</v>
      </c>
      <c r="V56" s="86">
        <v>4568150000</v>
      </c>
      <c r="W56" s="86">
        <v>4568150000</v>
      </c>
      <c r="X56" s="86">
        <v>4568150000</v>
      </c>
      <c r="Y56" s="86">
        <v>5347710000</v>
      </c>
      <c r="Z56" s="86">
        <v>5347710000</v>
      </c>
      <c r="AA56" s="86">
        <v>5347710000</v>
      </c>
      <c r="AB56" s="86">
        <v>5347710000</v>
      </c>
      <c r="AC56" s="86">
        <v>8274220000</v>
      </c>
      <c r="AD56" s="86">
        <v>8274220000</v>
      </c>
      <c r="AE56" s="86">
        <v>8274220000</v>
      </c>
      <c r="AF56" s="86">
        <v>8274220000</v>
      </c>
      <c r="AG56" s="86">
        <v>8216580000</v>
      </c>
      <c r="AH56" s="86">
        <v>8216580000</v>
      </c>
      <c r="AI56" s="86">
        <v>8216580000</v>
      </c>
      <c r="AJ56" s="86">
        <v>8216580000</v>
      </c>
      <c r="AK56" s="86">
        <v>4873150000</v>
      </c>
      <c r="AL56" s="86">
        <v>4873150000</v>
      </c>
      <c r="AM56" s="86">
        <v>4873150000</v>
      </c>
      <c r="AN56" s="86">
        <v>4873150000</v>
      </c>
      <c r="AO56" s="86">
        <v>4089610000</v>
      </c>
      <c r="AP56" s="86">
        <v>4089610000</v>
      </c>
      <c r="AQ56" s="86">
        <v>4089610000</v>
      </c>
      <c r="AR56" s="86">
        <v>3712040000</v>
      </c>
      <c r="AS56" s="86">
        <v>2937560000</v>
      </c>
      <c r="AT56" s="86">
        <v>2937560000</v>
      </c>
      <c r="AU56" s="86">
        <v>2937560000</v>
      </c>
      <c r="AV56" s="86">
        <v>2937560000</v>
      </c>
      <c r="AW56" s="86">
        <v>2605450000</v>
      </c>
      <c r="AX56" s="86">
        <v>2605450000</v>
      </c>
      <c r="AY56" s="86">
        <v>2605450000</v>
      </c>
      <c r="AZ56" s="86">
        <v>2605450000</v>
      </c>
      <c r="BA56" s="86">
        <v>1199890000</v>
      </c>
      <c r="BB56" t="s">
        <v>164</v>
      </c>
      <c r="BC56" s="86">
        <v>1179660000</v>
      </c>
      <c r="BD56" s="86">
        <v>1179660000</v>
      </c>
      <c r="BE56" s="86">
        <v>755430000</v>
      </c>
      <c r="BF56">
        <v>0</v>
      </c>
      <c r="BG56" s="86">
        <v>753310000</v>
      </c>
      <c r="BH56" s="86">
        <v>750470000</v>
      </c>
      <c r="BI56" t="s">
        <v>161</v>
      </c>
    </row>
    <row r="57" spans="1:61" x14ac:dyDescent="0.15">
      <c r="A57" t="s">
        <v>125</v>
      </c>
      <c r="B57" s="86">
        <v>2336160000</v>
      </c>
      <c r="C57" s="86">
        <v>4459270000</v>
      </c>
      <c r="D57" s="86">
        <v>6146270000</v>
      </c>
      <c r="E57" s="86">
        <v>4451480000</v>
      </c>
      <c r="F57" s="86">
        <v>2260490000</v>
      </c>
      <c r="G57" s="86">
        <v>4680740000</v>
      </c>
      <c r="H57" s="86">
        <v>5919720000</v>
      </c>
      <c r="I57" s="86">
        <v>4320890000</v>
      </c>
      <c r="J57" s="86">
        <v>10720710000</v>
      </c>
      <c r="K57" s="86">
        <v>10524270000</v>
      </c>
      <c r="L57" s="86">
        <v>5750980000</v>
      </c>
      <c r="M57" s="86">
        <v>3725780000</v>
      </c>
      <c r="N57" s="86">
        <v>2877110000</v>
      </c>
      <c r="O57" s="86">
        <v>3496100000</v>
      </c>
      <c r="P57" s="86">
        <v>5645280000</v>
      </c>
      <c r="Q57" s="86">
        <v>7050190000</v>
      </c>
      <c r="R57" s="86">
        <v>3666350000</v>
      </c>
      <c r="S57" s="86">
        <v>4973740000</v>
      </c>
      <c r="T57" s="86">
        <v>5579570000</v>
      </c>
      <c r="U57" s="86">
        <v>6276920000</v>
      </c>
      <c r="V57" s="86">
        <v>2025050000</v>
      </c>
      <c r="W57" s="86">
        <v>1793680000</v>
      </c>
      <c r="X57" s="86">
        <v>3098790000</v>
      </c>
      <c r="Y57" s="86">
        <v>4568150000</v>
      </c>
      <c r="Z57" s="86">
        <v>6063040000</v>
      </c>
      <c r="AA57" s="86">
        <v>5098940000</v>
      </c>
      <c r="AB57" s="86">
        <v>5605640000</v>
      </c>
      <c r="AC57" s="86">
        <v>5347710000</v>
      </c>
      <c r="AD57" s="86">
        <v>6237910000</v>
      </c>
      <c r="AE57" s="86">
        <v>6028470000</v>
      </c>
      <c r="AF57" s="86">
        <v>5071640000</v>
      </c>
      <c r="AG57" s="86">
        <v>8274220000</v>
      </c>
      <c r="AH57" s="86">
        <v>7764020000</v>
      </c>
      <c r="AI57" s="86">
        <v>9136200000</v>
      </c>
      <c r="AJ57" s="86">
        <v>5960630000</v>
      </c>
      <c r="AK57" s="86">
        <v>8216580000</v>
      </c>
      <c r="AL57" s="86">
        <v>8163140000</v>
      </c>
      <c r="AM57" s="86">
        <v>9016410000</v>
      </c>
      <c r="AN57" s="86">
        <v>8561560000</v>
      </c>
      <c r="AO57" s="86">
        <v>4873150000</v>
      </c>
      <c r="AP57" s="86">
        <v>4328020000</v>
      </c>
      <c r="AQ57" s="86">
        <v>4626590000</v>
      </c>
      <c r="AR57" s="86">
        <v>3145950000</v>
      </c>
      <c r="AS57" s="86">
        <v>3076930000</v>
      </c>
      <c r="AT57" s="86">
        <v>2272000000</v>
      </c>
      <c r="AU57" s="86">
        <v>2466050000</v>
      </c>
      <c r="AV57" s="86">
        <v>2501190000</v>
      </c>
      <c r="AW57" s="86">
        <v>2937560000</v>
      </c>
      <c r="AX57" s="86">
        <v>2959650000</v>
      </c>
      <c r="AY57" s="86">
        <v>3110870000</v>
      </c>
      <c r="AZ57" s="86">
        <v>2613830000</v>
      </c>
      <c r="BA57" s="86">
        <v>2605450000</v>
      </c>
      <c r="BB57" t="s">
        <v>164</v>
      </c>
      <c r="BC57" s="86">
        <v>1558030000</v>
      </c>
      <c r="BD57" s="86">
        <v>1029620000</v>
      </c>
      <c r="BE57" s="86">
        <v>1199890000</v>
      </c>
      <c r="BF57">
        <v>0</v>
      </c>
      <c r="BG57" s="86">
        <v>692510000</v>
      </c>
      <c r="BH57" s="86">
        <v>991360000</v>
      </c>
      <c r="BI57" t="s">
        <v>161</v>
      </c>
    </row>
    <row r="58" spans="1:61" x14ac:dyDescent="0.15">
      <c r="A58" t="s">
        <v>6</v>
      </c>
      <c r="B58" t="s">
        <v>164</v>
      </c>
      <c r="C58" s="86">
        <v>8638490000</v>
      </c>
      <c r="D58" t="s">
        <v>164</v>
      </c>
      <c r="E58" s="86">
        <v>11494450000</v>
      </c>
      <c r="F58" t="s">
        <v>164</v>
      </c>
      <c r="G58" s="86">
        <v>6935870000</v>
      </c>
      <c r="H58" t="s">
        <v>164</v>
      </c>
      <c r="I58" s="86">
        <v>6303490000</v>
      </c>
      <c r="J58" t="s">
        <v>164</v>
      </c>
      <c r="K58" s="86">
        <v>3514460000</v>
      </c>
      <c r="L58" t="s">
        <v>164</v>
      </c>
      <c r="M58" s="86">
        <v>2227090000</v>
      </c>
      <c r="N58" t="s">
        <v>164</v>
      </c>
      <c r="O58" s="86">
        <v>1270190000</v>
      </c>
      <c r="P58" t="s">
        <v>164</v>
      </c>
      <c r="Q58" s="86">
        <v>163800000</v>
      </c>
      <c r="R58" t="s">
        <v>164</v>
      </c>
      <c r="S58" s="86">
        <v>155830000</v>
      </c>
      <c r="T58" t="s">
        <v>164</v>
      </c>
      <c r="U58" s="86">
        <v>138150000</v>
      </c>
      <c r="V58" t="s">
        <v>164</v>
      </c>
      <c r="W58" s="86">
        <v>364570000</v>
      </c>
      <c r="X58" t="s">
        <v>164</v>
      </c>
      <c r="Y58" s="86">
        <v>755970000</v>
      </c>
      <c r="Z58" t="s">
        <v>164</v>
      </c>
      <c r="AA58" s="86">
        <v>1430910000</v>
      </c>
      <c r="AB58" t="s">
        <v>164</v>
      </c>
      <c r="AC58" s="86">
        <v>3094850000</v>
      </c>
      <c r="AD58" t="s">
        <v>164</v>
      </c>
      <c r="AE58" s="86">
        <v>2843250000</v>
      </c>
      <c r="AF58" t="s">
        <v>164</v>
      </c>
      <c r="AG58" s="86">
        <v>6010680000</v>
      </c>
      <c r="AH58" t="s">
        <v>164</v>
      </c>
      <c r="AI58" s="86">
        <v>5433200000</v>
      </c>
      <c r="AJ58" t="s">
        <v>164</v>
      </c>
      <c r="AK58" s="86">
        <v>9361550000</v>
      </c>
      <c r="AL58" t="s">
        <v>164</v>
      </c>
      <c r="AM58" s="86">
        <v>6347800000</v>
      </c>
      <c r="AN58" t="s">
        <v>164</v>
      </c>
      <c r="AO58" s="86">
        <v>6164030000</v>
      </c>
      <c r="AP58" t="s">
        <v>164</v>
      </c>
      <c r="AQ58" s="86">
        <v>3155290000</v>
      </c>
      <c r="AR58" t="s">
        <v>164</v>
      </c>
      <c r="AS58" s="86">
        <v>2369960000</v>
      </c>
      <c r="AT58" t="s">
        <v>164</v>
      </c>
      <c r="AU58" s="86">
        <v>959940000</v>
      </c>
      <c r="AV58">
        <v>0</v>
      </c>
      <c r="AW58" s="86">
        <v>1474410000</v>
      </c>
      <c r="AX58">
        <v>0</v>
      </c>
      <c r="AY58" s="86">
        <v>954390000</v>
      </c>
      <c r="AZ58">
        <v>0</v>
      </c>
      <c r="BA58" s="86">
        <v>1905790000</v>
      </c>
      <c r="BB58" t="s">
        <v>164</v>
      </c>
      <c r="BC58" s="86">
        <v>944620000</v>
      </c>
      <c r="BD58" t="s">
        <v>164</v>
      </c>
      <c r="BE58" s="86">
        <v>741200000</v>
      </c>
      <c r="BF58">
        <v>0</v>
      </c>
      <c r="BG58">
        <v>0</v>
      </c>
      <c r="BH58" t="s">
        <v>164</v>
      </c>
      <c r="BI58" t="s">
        <v>161</v>
      </c>
    </row>
    <row r="59" spans="1:61" x14ac:dyDescent="0.15">
      <c r="A59" t="s">
        <v>111</v>
      </c>
      <c r="B59" t="s">
        <v>164</v>
      </c>
      <c r="C59" t="s">
        <v>164</v>
      </c>
      <c r="D59" t="s">
        <v>164</v>
      </c>
      <c r="E59" t="s">
        <v>164</v>
      </c>
      <c r="F59" t="s">
        <v>164</v>
      </c>
      <c r="G59" t="s">
        <v>164</v>
      </c>
      <c r="H59" t="s">
        <v>164</v>
      </c>
      <c r="I59" t="s">
        <v>164</v>
      </c>
      <c r="J59" t="s">
        <v>164</v>
      </c>
      <c r="K59" t="s">
        <v>164</v>
      </c>
      <c r="L59" t="s">
        <v>164</v>
      </c>
      <c r="M59" t="s">
        <v>164</v>
      </c>
      <c r="N59" t="s">
        <v>164</v>
      </c>
      <c r="O59" t="s">
        <v>164</v>
      </c>
      <c r="P59" t="s">
        <v>164</v>
      </c>
      <c r="Q59" t="s">
        <v>164</v>
      </c>
      <c r="R59" t="s">
        <v>164</v>
      </c>
      <c r="S59" t="s">
        <v>164</v>
      </c>
      <c r="T59" t="s">
        <v>164</v>
      </c>
      <c r="U59" t="s">
        <v>164</v>
      </c>
      <c r="V59" t="s">
        <v>164</v>
      </c>
      <c r="W59" t="s">
        <v>164</v>
      </c>
      <c r="X59" t="s">
        <v>164</v>
      </c>
      <c r="Y59" t="s">
        <v>164</v>
      </c>
      <c r="Z59" t="s">
        <v>164</v>
      </c>
      <c r="AA59" t="s">
        <v>164</v>
      </c>
      <c r="AB59" t="s">
        <v>164</v>
      </c>
      <c r="AC59" t="s">
        <v>164</v>
      </c>
      <c r="AD59" t="s">
        <v>164</v>
      </c>
      <c r="AE59" t="s">
        <v>164</v>
      </c>
      <c r="AF59" t="s">
        <v>164</v>
      </c>
      <c r="AG59" t="s">
        <v>164</v>
      </c>
      <c r="AH59" t="s">
        <v>164</v>
      </c>
      <c r="AI59" t="s">
        <v>164</v>
      </c>
      <c r="AJ59" t="s">
        <v>164</v>
      </c>
      <c r="AK59" t="s">
        <v>164</v>
      </c>
      <c r="AL59" t="s">
        <v>164</v>
      </c>
      <c r="AM59" t="s">
        <v>164</v>
      </c>
      <c r="AN59" t="s">
        <v>164</v>
      </c>
      <c r="AO59" t="s">
        <v>164</v>
      </c>
      <c r="AP59" t="s">
        <v>164</v>
      </c>
      <c r="AQ59">
        <v>0</v>
      </c>
      <c r="AR59" t="s">
        <v>164</v>
      </c>
      <c r="AS59" t="s">
        <v>164</v>
      </c>
      <c r="AT59" t="s">
        <v>164</v>
      </c>
      <c r="AU59">
        <v>0</v>
      </c>
      <c r="AV59" t="s">
        <v>164</v>
      </c>
      <c r="AW59">
        <v>0</v>
      </c>
      <c r="AX59" t="s">
        <v>164</v>
      </c>
      <c r="AY59">
        <v>0</v>
      </c>
      <c r="AZ59">
        <v>0</v>
      </c>
      <c r="BA59">
        <v>0</v>
      </c>
      <c r="BB59" t="s">
        <v>164</v>
      </c>
      <c r="BC59">
        <v>0</v>
      </c>
      <c r="BD59" t="s">
        <v>164</v>
      </c>
      <c r="BE59">
        <v>0</v>
      </c>
      <c r="BF59">
        <v>0</v>
      </c>
      <c r="BG59">
        <v>0</v>
      </c>
      <c r="BH59" t="s">
        <v>164</v>
      </c>
      <c r="BI59" t="s">
        <v>161</v>
      </c>
    </row>
    <row r="60" spans="1:61" x14ac:dyDescent="0.15">
      <c r="A60" t="s">
        <v>376</v>
      </c>
      <c r="B60" t="s">
        <v>164</v>
      </c>
      <c r="C60" t="s">
        <v>164</v>
      </c>
      <c r="D60" t="s">
        <v>164</v>
      </c>
      <c r="E60" t="s">
        <v>164</v>
      </c>
      <c r="F60" t="s">
        <v>164</v>
      </c>
      <c r="G60" t="s">
        <v>164</v>
      </c>
      <c r="H60" t="s">
        <v>164</v>
      </c>
      <c r="I60" t="s">
        <v>164</v>
      </c>
      <c r="J60" t="s">
        <v>164</v>
      </c>
      <c r="K60" t="s">
        <v>164</v>
      </c>
      <c r="L60" t="s">
        <v>164</v>
      </c>
      <c r="M60" t="s">
        <v>164</v>
      </c>
      <c r="N60" t="s">
        <v>164</v>
      </c>
      <c r="O60" t="s">
        <v>164</v>
      </c>
      <c r="P60" t="s">
        <v>164</v>
      </c>
      <c r="Q60" t="s">
        <v>164</v>
      </c>
      <c r="R60" t="s">
        <v>164</v>
      </c>
      <c r="S60" t="s">
        <v>164</v>
      </c>
      <c r="T60" t="s">
        <v>164</v>
      </c>
      <c r="U60" t="s">
        <v>164</v>
      </c>
      <c r="V60" t="s">
        <v>164</v>
      </c>
      <c r="W60" t="s">
        <v>164</v>
      </c>
      <c r="X60" t="s">
        <v>164</v>
      </c>
      <c r="Y60" t="s">
        <v>164</v>
      </c>
      <c r="Z60" t="s">
        <v>164</v>
      </c>
      <c r="AA60" t="s">
        <v>164</v>
      </c>
      <c r="AB60" t="s">
        <v>164</v>
      </c>
      <c r="AC60" t="s">
        <v>164</v>
      </c>
      <c r="AD60" t="s">
        <v>164</v>
      </c>
      <c r="AE60" t="s">
        <v>164</v>
      </c>
      <c r="AF60" t="s">
        <v>164</v>
      </c>
      <c r="AG60" t="s">
        <v>164</v>
      </c>
      <c r="AH60" t="s">
        <v>164</v>
      </c>
      <c r="AI60" t="s">
        <v>164</v>
      </c>
      <c r="AJ60" t="s">
        <v>164</v>
      </c>
      <c r="AK60" t="s">
        <v>164</v>
      </c>
      <c r="AL60" t="s">
        <v>164</v>
      </c>
      <c r="AM60" t="s">
        <v>164</v>
      </c>
      <c r="AN60" t="s">
        <v>164</v>
      </c>
      <c r="AO60" t="s">
        <v>164</v>
      </c>
      <c r="AP60" t="s">
        <v>164</v>
      </c>
      <c r="AQ60">
        <v>0</v>
      </c>
      <c r="AR60" t="s">
        <v>164</v>
      </c>
      <c r="AS60" t="s">
        <v>164</v>
      </c>
      <c r="AT60" t="s">
        <v>164</v>
      </c>
      <c r="AU60">
        <v>0</v>
      </c>
      <c r="AV60" t="s">
        <v>164</v>
      </c>
      <c r="AW60">
        <v>0</v>
      </c>
      <c r="AX60" t="s">
        <v>164</v>
      </c>
      <c r="AY60">
        <v>0</v>
      </c>
      <c r="AZ60">
        <v>0</v>
      </c>
      <c r="BA60">
        <v>0</v>
      </c>
      <c r="BB60" t="s">
        <v>164</v>
      </c>
      <c r="BC60">
        <v>0</v>
      </c>
      <c r="BD60" t="s">
        <v>164</v>
      </c>
      <c r="BE60">
        <v>0</v>
      </c>
      <c r="BF60">
        <v>0</v>
      </c>
      <c r="BG60">
        <v>0</v>
      </c>
      <c r="BH60" t="s">
        <v>164</v>
      </c>
      <c r="BI60" t="s">
        <v>161</v>
      </c>
    </row>
    <row r="61" spans="1:61" x14ac:dyDescent="0.15">
      <c r="A61" t="s">
        <v>377</v>
      </c>
      <c r="B61" t="s">
        <v>164</v>
      </c>
      <c r="C61" s="87">
        <v>12940000</v>
      </c>
      <c r="D61" t="s">
        <v>164</v>
      </c>
      <c r="E61" s="86">
        <v>249040000</v>
      </c>
      <c r="F61" t="s">
        <v>164</v>
      </c>
      <c r="G61" s="86">
        <v>-103460000</v>
      </c>
      <c r="H61" t="s">
        <v>164</v>
      </c>
      <c r="I61" s="87">
        <v>-7520000</v>
      </c>
      <c r="J61" t="s">
        <v>164</v>
      </c>
      <c r="K61" s="86">
        <v>115440000</v>
      </c>
      <c r="L61" t="s">
        <v>164</v>
      </c>
      <c r="M61" s="86">
        <v>903110000</v>
      </c>
      <c r="N61" t="s">
        <v>164</v>
      </c>
      <c r="O61" s="86">
        <v>359470000</v>
      </c>
      <c r="P61" t="s">
        <v>164</v>
      </c>
      <c r="Q61" s="86">
        <v>203590000</v>
      </c>
      <c r="R61" t="s">
        <v>164</v>
      </c>
      <c r="S61" s="86">
        <v>234240000</v>
      </c>
      <c r="T61" t="s">
        <v>164</v>
      </c>
      <c r="U61" s="86">
        <v>435710000</v>
      </c>
      <c r="V61" t="s">
        <v>164</v>
      </c>
      <c r="W61" s="86">
        <v>289390000</v>
      </c>
      <c r="X61" t="s">
        <v>164</v>
      </c>
      <c r="Y61" s="86">
        <v>581650000</v>
      </c>
      <c r="Z61" t="s">
        <v>164</v>
      </c>
      <c r="AA61" s="86">
        <v>433330000</v>
      </c>
      <c r="AB61" t="s">
        <v>164</v>
      </c>
      <c r="AC61" s="86">
        <v>338300000</v>
      </c>
      <c r="AD61" t="s">
        <v>164</v>
      </c>
      <c r="AE61" s="86">
        <v>202050000</v>
      </c>
      <c r="AF61" t="s">
        <v>164</v>
      </c>
      <c r="AG61" s="86">
        <v>-194910000</v>
      </c>
      <c r="AH61" t="s">
        <v>164</v>
      </c>
      <c r="AI61" s="86">
        <v>343090000</v>
      </c>
      <c r="AJ61" t="s">
        <v>164</v>
      </c>
      <c r="AK61" s="86">
        <v>288800000</v>
      </c>
      <c r="AL61" t="s">
        <v>164</v>
      </c>
      <c r="AM61" s="86">
        <v>214190000</v>
      </c>
      <c r="AN61" t="s">
        <v>164</v>
      </c>
      <c r="AO61" s="86">
        <v>126920000</v>
      </c>
      <c r="AP61" t="s">
        <v>164</v>
      </c>
      <c r="AQ61" s="86">
        <v>222870000</v>
      </c>
      <c r="AR61" t="s">
        <v>164</v>
      </c>
      <c r="AS61" s="87">
        <v>72320000</v>
      </c>
      <c r="AT61" t="s">
        <v>164</v>
      </c>
      <c r="AU61" s="87">
        <v>72030000</v>
      </c>
      <c r="AV61" t="s">
        <v>164</v>
      </c>
      <c r="AW61" s="87">
        <v>84240000</v>
      </c>
      <c r="AX61" t="s">
        <v>164</v>
      </c>
      <c r="AY61" s="87">
        <v>60530000</v>
      </c>
      <c r="AZ61">
        <v>0</v>
      </c>
      <c r="BA61" s="87">
        <v>81000000</v>
      </c>
      <c r="BB61" t="s">
        <v>164</v>
      </c>
      <c r="BC61" s="87">
        <v>32220000</v>
      </c>
      <c r="BD61" t="s">
        <v>164</v>
      </c>
      <c r="BE61" s="87">
        <v>39900000</v>
      </c>
      <c r="BF61">
        <v>0</v>
      </c>
      <c r="BG61">
        <v>0</v>
      </c>
      <c r="BH61" t="s">
        <v>164</v>
      </c>
      <c r="BI61" t="s">
        <v>161</v>
      </c>
    </row>
    <row r="62" spans="1:61" x14ac:dyDescent="0.15">
      <c r="A62" t="s">
        <v>378</v>
      </c>
      <c r="B62" t="s">
        <v>164</v>
      </c>
      <c r="C62" s="86">
        <v>789110000</v>
      </c>
      <c r="D62" t="s">
        <v>164</v>
      </c>
      <c r="E62" s="86">
        <v>1654430000</v>
      </c>
      <c r="F62" t="s">
        <v>164</v>
      </c>
      <c r="G62" s="86">
        <v>781440000</v>
      </c>
      <c r="H62" t="s">
        <v>164</v>
      </c>
      <c r="I62" s="86">
        <v>1536060000</v>
      </c>
      <c r="J62" t="s">
        <v>164</v>
      </c>
      <c r="K62" s="86">
        <v>763380000</v>
      </c>
      <c r="L62" t="s">
        <v>164</v>
      </c>
      <c r="M62" s="86">
        <v>1574810000</v>
      </c>
      <c r="N62" t="s">
        <v>164</v>
      </c>
      <c r="O62" s="86">
        <v>854580000</v>
      </c>
      <c r="P62" t="s">
        <v>164</v>
      </c>
      <c r="Q62" s="86">
        <v>1700600000</v>
      </c>
      <c r="R62" t="s">
        <v>164</v>
      </c>
      <c r="S62" s="86">
        <v>843900000</v>
      </c>
      <c r="T62" t="s">
        <v>164</v>
      </c>
      <c r="U62" s="86">
        <v>1522290000</v>
      </c>
      <c r="V62" t="s">
        <v>164</v>
      </c>
      <c r="W62" s="86">
        <v>808220000</v>
      </c>
      <c r="X62" t="s">
        <v>164</v>
      </c>
      <c r="Y62" s="86">
        <v>1484270000</v>
      </c>
      <c r="Z62" t="s">
        <v>164</v>
      </c>
      <c r="AA62" s="86">
        <v>730810000</v>
      </c>
      <c r="AB62" t="s">
        <v>164</v>
      </c>
      <c r="AC62" s="86">
        <v>1292280000</v>
      </c>
      <c r="AD62" t="s">
        <v>164</v>
      </c>
      <c r="AE62" s="86">
        <v>636800000</v>
      </c>
      <c r="AF62" t="s">
        <v>164</v>
      </c>
      <c r="AG62" s="86">
        <v>1083270000</v>
      </c>
      <c r="AH62" t="s">
        <v>164</v>
      </c>
      <c r="AI62" s="86">
        <v>526470000</v>
      </c>
      <c r="AJ62" t="s">
        <v>164</v>
      </c>
      <c r="AK62" s="86">
        <v>668380000</v>
      </c>
      <c r="AL62" t="s">
        <v>164</v>
      </c>
      <c r="AM62" s="86">
        <v>329890000</v>
      </c>
      <c r="AN62" t="s">
        <v>164</v>
      </c>
      <c r="AO62" s="86">
        <v>485440000</v>
      </c>
      <c r="AP62" t="s">
        <v>164</v>
      </c>
      <c r="AQ62" s="86">
        <v>230820000</v>
      </c>
      <c r="AR62" t="s">
        <v>164</v>
      </c>
      <c r="AS62" s="86">
        <v>267610000</v>
      </c>
      <c r="AT62" t="s">
        <v>164</v>
      </c>
      <c r="AU62" s="86">
        <v>123060000</v>
      </c>
      <c r="AV62">
        <v>0</v>
      </c>
      <c r="AW62" s="86">
        <v>187340000</v>
      </c>
      <c r="AX62">
        <v>0</v>
      </c>
      <c r="AY62" s="87">
        <v>87810000</v>
      </c>
      <c r="AZ62">
        <v>0</v>
      </c>
      <c r="BA62" s="86">
        <v>139520000</v>
      </c>
      <c r="BB62" t="s">
        <v>164</v>
      </c>
      <c r="BC62" s="87">
        <v>65480000</v>
      </c>
      <c r="BD62" t="s">
        <v>164</v>
      </c>
      <c r="BE62" s="86">
        <v>107680000</v>
      </c>
      <c r="BF62">
        <v>0</v>
      </c>
      <c r="BG62">
        <v>0</v>
      </c>
      <c r="BH62" t="s">
        <v>164</v>
      </c>
      <c r="BI62" t="s">
        <v>161</v>
      </c>
    </row>
    <row r="63" spans="1:61" x14ac:dyDescent="0.15">
      <c r="A63" t="s">
        <v>379</v>
      </c>
      <c r="B63" t="s">
        <v>164</v>
      </c>
      <c r="C63" s="86">
        <v>149150000</v>
      </c>
      <c r="D63" t="s">
        <v>164</v>
      </c>
      <c r="E63" s="86">
        <v>355340000</v>
      </c>
      <c r="F63" t="s">
        <v>164</v>
      </c>
      <c r="G63" s="86">
        <v>176950000</v>
      </c>
      <c r="H63" t="s">
        <v>164</v>
      </c>
      <c r="I63" s="86">
        <v>378200000</v>
      </c>
      <c r="J63" t="s">
        <v>164</v>
      </c>
      <c r="K63" s="86">
        <v>188080000</v>
      </c>
      <c r="L63" t="s">
        <v>164</v>
      </c>
      <c r="M63" s="86">
        <v>338650000</v>
      </c>
      <c r="N63" t="s">
        <v>164</v>
      </c>
      <c r="O63" s="86">
        <v>181790000</v>
      </c>
      <c r="P63" t="s">
        <v>164</v>
      </c>
      <c r="Q63" s="86">
        <v>394370000</v>
      </c>
      <c r="R63" t="s">
        <v>164</v>
      </c>
      <c r="S63" s="86">
        <v>160720000</v>
      </c>
      <c r="T63" t="s">
        <v>164</v>
      </c>
      <c r="U63" s="86">
        <v>255220000</v>
      </c>
      <c r="V63" t="s">
        <v>164</v>
      </c>
      <c r="W63" s="86">
        <v>131030000</v>
      </c>
      <c r="X63" t="s">
        <v>164</v>
      </c>
      <c r="Y63" s="86">
        <v>245960000</v>
      </c>
      <c r="Z63" t="s">
        <v>164</v>
      </c>
      <c r="AA63" s="86">
        <v>123350000</v>
      </c>
      <c r="AB63" t="s">
        <v>164</v>
      </c>
      <c r="AC63" s="86">
        <v>218080000</v>
      </c>
      <c r="AD63" t="s">
        <v>164</v>
      </c>
      <c r="AE63" s="86">
        <v>102660000</v>
      </c>
      <c r="AF63" t="s">
        <v>164</v>
      </c>
      <c r="AG63" s="86">
        <v>150080000</v>
      </c>
      <c r="AH63" t="s">
        <v>164</v>
      </c>
      <c r="AI63" s="87">
        <v>37890000</v>
      </c>
      <c r="AJ63" t="s">
        <v>164</v>
      </c>
      <c r="AK63" s="87">
        <v>50060000</v>
      </c>
      <c r="AL63" t="s">
        <v>164</v>
      </c>
      <c r="AM63" s="87">
        <v>24960000</v>
      </c>
      <c r="AN63" t="s">
        <v>164</v>
      </c>
      <c r="AO63" s="87">
        <v>36880000</v>
      </c>
      <c r="AP63" t="s">
        <v>164</v>
      </c>
      <c r="AQ63" s="87">
        <v>14700000</v>
      </c>
      <c r="AR63" t="s">
        <v>164</v>
      </c>
      <c r="AS63" s="87">
        <v>17760000</v>
      </c>
      <c r="AT63" t="s">
        <v>164</v>
      </c>
      <c r="AU63" s="87">
        <v>8610000</v>
      </c>
      <c r="AV63" t="s">
        <v>164</v>
      </c>
      <c r="AW63" s="87">
        <v>15620000</v>
      </c>
      <c r="AX63" t="s">
        <v>164</v>
      </c>
      <c r="AY63" s="87">
        <v>6260000</v>
      </c>
      <c r="AZ63">
        <v>0</v>
      </c>
      <c r="BA63" s="87">
        <v>10560000</v>
      </c>
      <c r="BB63" t="s">
        <v>164</v>
      </c>
      <c r="BC63" s="87">
        <v>6490000</v>
      </c>
      <c r="BD63" t="s">
        <v>164</v>
      </c>
      <c r="BE63" s="87">
        <v>3120000</v>
      </c>
      <c r="BF63">
        <v>0</v>
      </c>
      <c r="BG63">
        <v>0</v>
      </c>
      <c r="BH63" t="s">
        <v>164</v>
      </c>
      <c r="BI63" t="s">
        <v>161</v>
      </c>
    </row>
    <row r="64" spans="1:61" x14ac:dyDescent="0.15">
      <c r="A64" t="s">
        <v>380</v>
      </c>
      <c r="B64" t="s">
        <v>164</v>
      </c>
      <c r="C64" s="87">
        <v>9580000</v>
      </c>
      <c r="D64" t="s">
        <v>164</v>
      </c>
      <c r="E64" s="87">
        <v>10520000</v>
      </c>
      <c r="F64" t="s">
        <v>164</v>
      </c>
      <c r="G64" s="87">
        <v>1880000</v>
      </c>
      <c r="H64" t="s">
        <v>164</v>
      </c>
      <c r="I64" s="87">
        <v>17920000</v>
      </c>
      <c r="J64" t="s">
        <v>164</v>
      </c>
      <c r="K64" s="87">
        <v>1740000</v>
      </c>
      <c r="L64" t="s">
        <v>164</v>
      </c>
      <c r="M64" t="s">
        <v>164</v>
      </c>
      <c r="N64" t="s">
        <v>164</v>
      </c>
      <c r="O64" s="87">
        <v>1090000</v>
      </c>
      <c r="P64" t="s">
        <v>164</v>
      </c>
      <c r="Q64" s="87">
        <v>2780000</v>
      </c>
      <c r="R64" t="s">
        <v>164</v>
      </c>
      <c r="S64" t="s">
        <v>164</v>
      </c>
      <c r="T64" t="s">
        <v>164</v>
      </c>
      <c r="U64" s="87">
        <v>340000</v>
      </c>
      <c r="V64" t="s">
        <v>164</v>
      </c>
      <c r="W64" t="s">
        <v>164</v>
      </c>
      <c r="X64" t="s">
        <v>164</v>
      </c>
      <c r="Y64" t="s">
        <v>164</v>
      </c>
      <c r="Z64" t="s">
        <v>164</v>
      </c>
      <c r="AA64" t="s">
        <v>164</v>
      </c>
      <c r="AB64" t="s">
        <v>164</v>
      </c>
      <c r="AC64" t="s">
        <v>164</v>
      </c>
      <c r="AD64" t="s">
        <v>164</v>
      </c>
      <c r="AE64" t="s">
        <v>164</v>
      </c>
      <c r="AF64" t="s">
        <v>164</v>
      </c>
      <c r="AG64" t="s">
        <v>164</v>
      </c>
      <c r="AH64" t="s">
        <v>164</v>
      </c>
      <c r="AI64" s="87">
        <v>280000</v>
      </c>
      <c r="AJ64" t="s">
        <v>164</v>
      </c>
      <c r="AK64" s="87">
        <v>5000000</v>
      </c>
      <c r="AL64" t="s">
        <v>164</v>
      </c>
      <c r="AM64" s="87">
        <v>3910000</v>
      </c>
      <c r="AN64" t="s">
        <v>164</v>
      </c>
      <c r="AO64" s="87">
        <v>1450000</v>
      </c>
      <c r="AP64" t="s">
        <v>164</v>
      </c>
      <c r="AQ64" s="87">
        <v>840000</v>
      </c>
      <c r="AR64" t="s">
        <v>164</v>
      </c>
      <c r="AS64" s="87">
        <v>1490000</v>
      </c>
      <c r="AT64" t="s">
        <v>164</v>
      </c>
      <c r="AU64" s="87">
        <v>470000</v>
      </c>
      <c r="AV64" t="s">
        <v>164</v>
      </c>
      <c r="AW64" s="87">
        <v>1180000</v>
      </c>
      <c r="AX64" t="s">
        <v>164</v>
      </c>
      <c r="AY64">
        <v>0</v>
      </c>
      <c r="AZ64">
        <v>0</v>
      </c>
      <c r="BA64" s="87">
        <v>800000</v>
      </c>
      <c r="BB64" t="s">
        <v>164</v>
      </c>
      <c r="BC64" s="87">
        <v>790000</v>
      </c>
      <c r="BD64" t="s">
        <v>164</v>
      </c>
      <c r="BE64" s="87">
        <v>100000</v>
      </c>
      <c r="BF64">
        <v>0</v>
      </c>
      <c r="BG64">
        <v>0</v>
      </c>
      <c r="BH64" t="s">
        <v>164</v>
      </c>
      <c r="BI64" t="s">
        <v>161</v>
      </c>
    </row>
    <row r="65" spans="1:61" x14ac:dyDescent="0.15">
      <c r="A65" t="s">
        <v>381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  <c r="G65" t="s">
        <v>164</v>
      </c>
      <c r="H65" t="s">
        <v>164</v>
      </c>
      <c r="I65" t="s">
        <v>164</v>
      </c>
      <c r="J65" t="s">
        <v>164</v>
      </c>
      <c r="K65" t="s">
        <v>164</v>
      </c>
      <c r="L65" t="s">
        <v>164</v>
      </c>
      <c r="M65" t="s">
        <v>164</v>
      </c>
      <c r="N65" t="s">
        <v>164</v>
      </c>
      <c r="O65" t="s">
        <v>164</v>
      </c>
      <c r="P65" t="s">
        <v>164</v>
      </c>
      <c r="Q65" t="s">
        <v>164</v>
      </c>
      <c r="R65" t="s">
        <v>164</v>
      </c>
      <c r="S65" t="s">
        <v>164</v>
      </c>
      <c r="T65" t="s">
        <v>164</v>
      </c>
      <c r="U65" t="s">
        <v>164</v>
      </c>
      <c r="V65" t="s">
        <v>164</v>
      </c>
      <c r="W65" t="s">
        <v>164</v>
      </c>
      <c r="X65" t="s">
        <v>164</v>
      </c>
      <c r="Y65" t="s">
        <v>164</v>
      </c>
      <c r="Z65" t="s">
        <v>164</v>
      </c>
      <c r="AA65" t="s">
        <v>164</v>
      </c>
      <c r="AB65" t="s">
        <v>164</v>
      </c>
      <c r="AC65" t="s">
        <v>164</v>
      </c>
      <c r="AD65" t="s">
        <v>164</v>
      </c>
      <c r="AE65" t="s">
        <v>164</v>
      </c>
      <c r="AF65" t="s">
        <v>164</v>
      </c>
      <c r="AG65" t="s">
        <v>164</v>
      </c>
      <c r="AH65" t="s">
        <v>164</v>
      </c>
      <c r="AI65" t="s">
        <v>164</v>
      </c>
      <c r="AJ65" t="s">
        <v>164</v>
      </c>
      <c r="AK65" t="s">
        <v>164</v>
      </c>
      <c r="AL65" t="s">
        <v>164</v>
      </c>
      <c r="AM65" t="s">
        <v>164</v>
      </c>
      <c r="AN65" t="s">
        <v>164</v>
      </c>
      <c r="AO65" t="s">
        <v>164</v>
      </c>
      <c r="AP65" t="s">
        <v>164</v>
      </c>
      <c r="AQ65">
        <v>0</v>
      </c>
      <c r="AR65" t="s">
        <v>164</v>
      </c>
      <c r="AS65" t="s">
        <v>164</v>
      </c>
      <c r="AT65" t="s">
        <v>164</v>
      </c>
      <c r="AU65">
        <v>0</v>
      </c>
      <c r="AV65" t="s">
        <v>164</v>
      </c>
      <c r="AW65">
        <v>0</v>
      </c>
      <c r="AX65" t="s">
        <v>164</v>
      </c>
      <c r="AY65" s="87">
        <v>-7760000</v>
      </c>
      <c r="AZ65">
        <v>0</v>
      </c>
      <c r="BA65" s="87">
        <v>-2000000</v>
      </c>
      <c r="BB65" t="s">
        <v>164</v>
      </c>
      <c r="BC65" s="87">
        <v>-530000</v>
      </c>
      <c r="BD65" t="s">
        <v>164</v>
      </c>
      <c r="BE65" s="87">
        <v>-2770000</v>
      </c>
      <c r="BF65">
        <v>0</v>
      </c>
      <c r="BG65">
        <v>0</v>
      </c>
      <c r="BH65" t="s">
        <v>164</v>
      </c>
      <c r="BI65" t="s">
        <v>161</v>
      </c>
    </row>
    <row r="66" spans="1:61" x14ac:dyDescent="0.15">
      <c r="A66" t="s">
        <v>382</v>
      </c>
      <c r="B66" t="s">
        <v>164</v>
      </c>
      <c r="C66" t="s">
        <v>164</v>
      </c>
      <c r="D66" t="s">
        <v>164</v>
      </c>
      <c r="E66" t="s">
        <v>164</v>
      </c>
      <c r="F66" t="s">
        <v>164</v>
      </c>
      <c r="G66" t="s">
        <v>164</v>
      </c>
      <c r="H66" t="s">
        <v>164</v>
      </c>
      <c r="I66" t="s">
        <v>164</v>
      </c>
      <c r="J66" t="s">
        <v>164</v>
      </c>
      <c r="K66" t="s">
        <v>164</v>
      </c>
      <c r="L66" t="s">
        <v>164</v>
      </c>
      <c r="M66" t="s">
        <v>164</v>
      </c>
      <c r="N66" t="s">
        <v>164</v>
      </c>
      <c r="O66" t="s">
        <v>164</v>
      </c>
      <c r="P66" t="s">
        <v>164</v>
      </c>
      <c r="Q66" t="s">
        <v>164</v>
      </c>
      <c r="R66" t="s">
        <v>164</v>
      </c>
      <c r="S66" t="s">
        <v>164</v>
      </c>
      <c r="T66" t="s">
        <v>164</v>
      </c>
      <c r="U66" t="s">
        <v>164</v>
      </c>
      <c r="V66" t="s">
        <v>164</v>
      </c>
      <c r="W66" t="s">
        <v>164</v>
      </c>
      <c r="X66" t="s">
        <v>164</v>
      </c>
      <c r="Y66" t="s">
        <v>164</v>
      </c>
      <c r="Z66" t="s">
        <v>164</v>
      </c>
      <c r="AA66" t="s">
        <v>164</v>
      </c>
      <c r="AB66" t="s">
        <v>164</v>
      </c>
      <c r="AC66" t="s">
        <v>164</v>
      </c>
      <c r="AD66" t="s">
        <v>164</v>
      </c>
      <c r="AE66" t="s">
        <v>164</v>
      </c>
      <c r="AF66" t="s">
        <v>164</v>
      </c>
      <c r="AG66" t="s">
        <v>164</v>
      </c>
      <c r="AH66" t="s">
        <v>164</v>
      </c>
      <c r="AI66" t="s">
        <v>164</v>
      </c>
      <c r="AJ66" t="s">
        <v>164</v>
      </c>
      <c r="AK66" t="s">
        <v>164</v>
      </c>
      <c r="AL66" t="s">
        <v>164</v>
      </c>
      <c r="AM66" t="s">
        <v>164</v>
      </c>
      <c r="AN66" t="s">
        <v>164</v>
      </c>
      <c r="AO66" t="s">
        <v>164</v>
      </c>
      <c r="AP66" t="s">
        <v>164</v>
      </c>
      <c r="AQ66">
        <v>0</v>
      </c>
      <c r="AR66" t="s">
        <v>164</v>
      </c>
      <c r="AS66" t="s">
        <v>164</v>
      </c>
      <c r="AT66" t="s">
        <v>164</v>
      </c>
      <c r="AU66">
        <v>0</v>
      </c>
      <c r="AV66" t="s">
        <v>164</v>
      </c>
      <c r="AW66">
        <v>0</v>
      </c>
      <c r="AX66" t="s">
        <v>164</v>
      </c>
      <c r="AY66" s="87">
        <v>55770000</v>
      </c>
      <c r="AZ66">
        <v>0</v>
      </c>
      <c r="BA66" s="87">
        <v>58720000</v>
      </c>
      <c r="BB66" t="s">
        <v>164</v>
      </c>
      <c r="BC66" s="87">
        <v>59410000</v>
      </c>
      <c r="BD66" t="s">
        <v>164</v>
      </c>
      <c r="BE66" s="87">
        <v>12530000</v>
      </c>
      <c r="BF66">
        <v>0</v>
      </c>
      <c r="BG66">
        <v>0</v>
      </c>
      <c r="BH66" t="s">
        <v>164</v>
      </c>
      <c r="BI66" t="s">
        <v>161</v>
      </c>
    </row>
    <row r="67" spans="1:61" x14ac:dyDescent="0.15">
      <c r="A67" t="s">
        <v>383</v>
      </c>
      <c r="B67" t="s">
        <v>164</v>
      </c>
      <c r="C67" s="87">
        <v>-470000</v>
      </c>
      <c r="D67" t="s">
        <v>164</v>
      </c>
      <c r="E67" s="86">
        <v>-568750000</v>
      </c>
      <c r="F67" t="s">
        <v>164</v>
      </c>
      <c r="G67" s="87">
        <v>15650000</v>
      </c>
      <c r="H67" t="s">
        <v>164</v>
      </c>
      <c r="I67" s="87">
        <v>28050000</v>
      </c>
      <c r="J67" t="s">
        <v>164</v>
      </c>
      <c r="K67" s="87">
        <v>-1680000</v>
      </c>
      <c r="L67" t="s">
        <v>164</v>
      </c>
      <c r="M67" s="87">
        <v>18270000</v>
      </c>
      <c r="N67" t="s">
        <v>164</v>
      </c>
      <c r="O67" s="87">
        <v>-1800000</v>
      </c>
      <c r="P67" t="s">
        <v>164</v>
      </c>
      <c r="Q67" s="87">
        <v>-51430000</v>
      </c>
      <c r="R67" t="s">
        <v>164</v>
      </c>
      <c r="S67" s="87">
        <v>5140000</v>
      </c>
      <c r="T67" t="s">
        <v>164</v>
      </c>
      <c r="U67" s="86">
        <v>192700000</v>
      </c>
      <c r="V67" t="s">
        <v>164</v>
      </c>
      <c r="W67" s="87">
        <v>37430000</v>
      </c>
      <c r="X67" t="s">
        <v>164</v>
      </c>
      <c r="Y67" s="87">
        <v>2710000</v>
      </c>
      <c r="Z67" t="s">
        <v>164</v>
      </c>
      <c r="AA67" s="87">
        <v>8870000</v>
      </c>
      <c r="AB67" t="s">
        <v>164</v>
      </c>
      <c r="AC67" s="87">
        <v>-77020000</v>
      </c>
      <c r="AD67" t="s">
        <v>164</v>
      </c>
      <c r="AE67" s="87">
        <v>14130000</v>
      </c>
      <c r="AF67" t="s">
        <v>164</v>
      </c>
      <c r="AG67" s="87">
        <v>20000</v>
      </c>
      <c r="AH67" t="s">
        <v>164</v>
      </c>
      <c r="AI67" s="87">
        <v>-110000</v>
      </c>
      <c r="AJ67" t="s">
        <v>164</v>
      </c>
      <c r="AK67" s="87">
        <v>760000</v>
      </c>
      <c r="AL67" t="s">
        <v>164</v>
      </c>
      <c r="AM67" s="87">
        <v>6050000</v>
      </c>
      <c r="AN67" t="s">
        <v>164</v>
      </c>
      <c r="AO67" s="87">
        <v>-8030000</v>
      </c>
      <c r="AP67" t="s">
        <v>164</v>
      </c>
      <c r="AQ67" s="87">
        <v>-7660000</v>
      </c>
      <c r="AR67" t="s">
        <v>164</v>
      </c>
      <c r="AS67" s="87">
        <v>1690000</v>
      </c>
      <c r="AT67" t="s">
        <v>164</v>
      </c>
      <c r="AU67" s="87">
        <v>-3330000</v>
      </c>
      <c r="AV67" t="s">
        <v>164</v>
      </c>
      <c r="AW67" s="87">
        <v>2150000</v>
      </c>
      <c r="AX67" t="s">
        <v>164</v>
      </c>
      <c r="AY67" s="87">
        <v>-2540000</v>
      </c>
      <c r="AZ67">
        <v>0</v>
      </c>
      <c r="BA67" s="87">
        <v>-2860000</v>
      </c>
      <c r="BB67" t="s">
        <v>164</v>
      </c>
      <c r="BC67" s="87">
        <v>360000</v>
      </c>
      <c r="BD67" t="s">
        <v>164</v>
      </c>
      <c r="BE67" s="87">
        <v>-2160000</v>
      </c>
      <c r="BF67">
        <v>0</v>
      </c>
      <c r="BG67">
        <v>0</v>
      </c>
      <c r="BH67" t="s">
        <v>164</v>
      </c>
      <c r="BI67" t="s">
        <v>161</v>
      </c>
    </row>
    <row r="68" spans="1:61" x14ac:dyDescent="0.15">
      <c r="A68" t="s">
        <v>384</v>
      </c>
      <c r="B68" t="s">
        <v>164</v>
      </c>
      <c r="C68" s="87">
        <v>16230000</v>
      </c>
      <c r="D68" t="s">
        <v>164</v>
      </c>
      <c r="E68" s="87">
        <v>90730000</v>
      </c>
      <c r="F68" t="s">
        <v>164</v>
      </c>
      <c r="G68" s="87">
        <v>34430000</v>
      </c>
      <c r="H68" t="s">
        <v>164</v>
      </c>
      <c r="I68" s="87">
        <v>44340000</v>
      </c>
      <c r="J68" t="s">
        <v>164</v>
      </c>
      <c r="K68" t="s">
        <v>164</v>
      </c>
      <c r="L68" t="s">
        <v>164</v>
      </c>
      <c r="M68" t="s">
        <v>164</v>
      </c>
      <c r="N68" t="s">
        <v>164</v>
      </c>
      <c r="O68" t="s">
        <v>164</v>
      </c>
      <c r="P68" t="s">
        <v>164</v>
      </c>
      <c r="Q68" t="s">
        <v>164</v>
      </c>
      <c r="R68" t="s">
        <v>164</v>
      </c>
      <c r="S68" t="s">
        <v>164</v>
      </c>
      <c r="T68" t="s">
        <v>164</v>
      </c>
      <c r="U68" t="s">
        <v>164</v>
      </c>
      <c r="V68" t="s">
        <v>164</v>
      </c>
      <c r="W68" t="s">
        <v>164</v>
      </c>
      <c r="X68" t="s">
        <v>164</v>
      </c>
      <c r="Y68" t="s">
        <v>164</v>
      </c>
      <c r="Z68" t="s">
        <v>164</v>
      </c>
      <c r="AA68" t="s">
        <v>164</v>
      </c>
      <c r="AB68" t="s">
        <v>164</v>
      </c>
      <c r="AC68" t="s">
        <v>164</v>
      </c>
      <c r="AD68" t="s">
        <v>164</v>
      </c>
      <c r="AE68" t="s">
        <v>164</v>
      </c>
      <c r="AF68" t="s">
        <v>164</v>
      </c>
      <c r="AG68" t="s">
        <v>164</v>
      </c>
      <c r="AH68" t="s">
        <v>164</v>
      </c>
      <c r="AI68">
        <v>0</v>
      </c>
      <c r="AJ68" t="s">
        <v>164</v>
      </c>
      <c r="AK68">
        <v>0</v>
      </c>
      <c r="AL68" t="s">
        <v>164</v>
      </c>
      <c r="AM68" t="s">
        <v>164</v>
      </c>
      <c r="AN68" t="s">
        <v>164</v>
      </c>
      <c r="AO68" t="s">
        <v>164</v>
      </c>
      <c r="AP68" t="s">
        <v>164</v>
      </c>
      <c r="AQ68">
        <v>0</v>
      </c>
      <c r="AR68" t="s">
        <v>164</v>
      </c>
      <c r="AS68" t="s">
        <v>164</v>
      </c>
      <c r="AT68" t="s">
        <v>164</v>
      </c>
      <c r="AU68">
        <v>0</v>
      </c>
      <c r="AV68" t="s">
        <v>164</v>
      </c>
      <c r="AW68">
        <v>0</v>
      </c>
      <c r="AX68" t="s">
        <v>164</v>
      </c>
      <c r="AY68">
        <v>0</v>
      </c>
      <c r="AZ68">
        <v>0</v>
      </c>
      <c r="BA68">
        <v>0</v>
      </c>
      <c r="BB68" t="s">
        <v>164</v>
      </c>
      <c r="BC68">
        <v>0</v>
      </c>
      <c r="BD68" t="s">
        <v>164</v>
      </c>
      <c r="BE68">
        <v>0</v>
      </c>
      <c r="BF68">
        <v>0</v>
      </c>
      <c r="BG68">
        <v>0</v>
      </c>
      <c r="BH68" t="s">
        <v>164</v>
      </c>
      <c r="BI68" t="s">
        <v>161</v>
      </c>
    </row>
    <row r="69" spans="1:61" x14ac:dyDescent="0.15">
      <c r="A69" t="s">
        <v>385</v>
      </c>
      <c r="B69" t="s">
        <v>164</v>
      </c>
      <c r="C69" s="86">
        <v>-281500000</v>
      </c>
      <c r="D69" t="s">
        <v>164</v>
      </c>
      <c r="E69" s="86">
        <v>-289650000</v>
      </c>
      <c r="F69" t="s">
        <v>164</v>
      </c>
      <c r="G69" s="86">
        <v>-255440000</v>
      </c>
      <c r="H69" t="s">
        <v>164</v>
      </c>
      <c r="I69" s="86">
        <v>361680000</v>
      </c>
      <c r="J69" t="s">
        <v>164</v>
      </c>
      <c r="K69" s="86">
        <v>176100000</v>
      </c>
      <c r="L69" t="s">
        <v>164</v>
      </c>
      <c r="M69" s="86">
        <v>-402680000</v>
      </c>
      <c r="N69" t="s">
        <v>164</v>
      </c>
      <c r="O69" s="86">
        <v>-441040000</v>
      </c>
      <c r="P69" t="s">
        <v>164</v>
      </c>
      <c r="Q69" s="86">
        <v>563370000</v>
      </c>
      <c r="R69" t="s">
        <v>164</v>
      </c>
      <c r="S69" s="86">
        <v>306780000</v>
      </c>
      <c r="T69" t="s">
        <v>164</v>
      </c>
      <c r="U69" s="86">
        <v>-282360000</v>
      </c>
      <c r="V69" t="s">
        <v>164</v>
      </c>
      <c r="W69" s="87">
        <v>9390000</v>
      </c>
      <c r="X69" t="s">
        <v>164</v>
      </c>
      <c r="Y69" s="87">
        <v>15280000</v>
      </c>
      <c r="Z69" t="s">
        <v>164</v>
      </c>
      <c r="AA69" s="86">
        <v>230200000</v>
      </c>
      <c r="AB69" t="s">
        <v>164</v>
      </c>
      <c r="AC69" s="86">
        <v>-143150000</v>
      </c>
      <c r="AD69" t="s">
        <v>164</v>
      </c>
      <c r="AE69" s="86">
        <v>161040000</v>
      </c>
      <c r="AF69" t="s">
        <v>164</v>
      </c>
      <c r="AG69" s="86">
        <v>139360000</v>
      </c>
      <c r="AH69" t="s">
        <v>164</v>
      </c>
      <c r="AI69" s="87">
        <v>74990000</v>
      </c>
      <c r="AJ69" t="s">
        <v>164</v>
      </c>
      <c r="AK69" s="87">
        <v>68660000</v>
      </c>
      <c r="AL69" t="s">
        <v>164</v>
      </c>
      <c r="AM69" s="87">
        <v>36730000</v>
      </c>
      <c r="AN69" t="s">
        <v>164</v>
      </c>
      <c r="AO69" s="87">
        <v>-50350000</v>
      </c>
      <c r="AP69" t="s">
        <v>164</v>
      </c>
      <c r="AQ69" s="87">
        <v>11720000</v>
      </c>
      <c r="AR69" t="s">
        <v>164</v>
      </c>
      <c r="AS69" s="87">
        <v>-45150000</v>
      </c>
      <c r="AT69" t="s">
        <v>164</v>
      </c>
      <c r="AU69" s="87">
        <v>-27610000</v>
      </c>
      <c r="AV69" t="s">
        <v>164</v>
      </c>
      <c r="AW69" s="86">
        <v>184030000</v>
      </c>
      <c r="AX69" t="s">
        <v>164</v>
      </c>
      <c r="AY69" s="86">
        <v>184780000</v>
      </c>
      <c r="AZ69">
        <v>0</v>
      </c>
      <c r="BA69" s="87">
        <v>-99500000</v>
      </c>
      <c r="BB69" t="s">
        <v>164</v>
      </c>
      <c r="BC69" s="87">
        <v>-47460000</v>
      </c>
      <c r="BD69" t="s">
        <v>164</v>
      </c>
      <c r="BE69" s="87">
        <v>-32830000</v>
      </c>
      <c r="BF69">
        <v>0</v>
      </c>
      <c r="BG69">
        <v>0</v>
      </c>
      <c r="BH69" t="s">
        <v>164</v>
      </c>
      <c r="BI69" t="s">
        <v>161</v>
      </c>
    </row>
    <row r="70" spans="1:61" x14ac:dyDescent="0.15">
      <c r="A70" t="s">
        <v>386</v>
      </c>
      <c r="B70" t="s">
        <v>164</v>
      </c>
      <c r="C70" t="s">
        <v>164</v>
      </c>
      <c r="D70" t="s">
        <v>164</v>
      </c>
      <c r="E70" t="s">
        <v>164</v>
      </c>
      <c r="F70" t="s">
        <v>164</v>
      </c>
      <c r="G70" t="s">
        <v>164</v>
      </c>
      <c r="H70" t="s">
        <v>164</v>
      </c>
      <c r="I70" t="s">
        <v>164</v>
      </c>
      <c r="J70" t="s">
        <v>164</v>
      </c>
      <c r="K70" t="s">
        <v>164</v>
      </c>
      <c r="L70" t="s">
        <v>164</v>
      </c>
      <c r="M70" t="s">
        <v>164</v>
      </c>
      <c r="N70" t="s">
        <v>164</v>
      </c>
      <c r="O70" t="s">
        <v>164</v>
      </c>
      <c r="P70" t="s">
        <v>164</v>
      </c>
      <c r="Q70" t="s">
        <v>164</v>
      </c>
      <c r="R70" t="s">
        <v>164</v>
      </c>
      <c r="S70" t="s">
        <v>164</v>
      </c>
      <c r="T70" t="s">
        <v>164</v>
      </c>
      <c r="U70" t="s">
        <v>164</v>
      </c>
      <c r="V70" t="s">
        <v>164</v>
      </c>
      <c r="W70" t="s">
        <v>164</v>
      </c>
      <c r="X70" t="s">
        <v>164</v>
      </c>
      <c r="Y70" t="s">
        <v>164</v>
      </c>
      <c r="Z70" t="s">
        <v>164</v>
      </c>
      <c r="AA70" t="s">
        <v>164</v>
      </c>
      <c r="AB70" t="s">
        <v>164</v>
      </c>
      <c r="AC70" t="s">
        <v>164</v>
      </c>
      <c r="AD70" t="s">
        <v>164</v>
      </c>
      <c r="AE70" t="s">
        <v>164</v>
      </c>
      <c r="AF70" t="s">
        <v>164</v>
      </c>
      <c r="AG70" t="s">
        <v>164</v>
      </c>
      <c r="AH70" t="s">
        <v>164</v>
      </c>
      <c r="AI70" t="s">
        <v>164</v>
      </c>
      <c r="AJ70" t="s">
        <v>164</v>
      </c>
      <c r="AK70" t="s">
        <v>164</v>
      </c>
      <c r="AL70" t="s">
        <v>164</v>
      </c>
      <c r="AM70" t="s">
        <v>164</v>
      </c>
      <c r="AN70" t="s">
        <v>164</v>
      </c>
      <c r="AO70" t="s">
        <v>164</v>
      </c>
      <c r="AP70" t="s">
        <v>164</v>
      </c>
      <c r="AQ70">
        <v>0</v>
      </c>
      <c r="AR70" t="s">
        <v>164</v>
      </c>
      <c r="AS70" t="s">
        <v>164</v>
      </c>
      <c r="AT70" t="s">
        <v>164</v>
      </c>
      <c r="AU70">
        <v>0</v>
      </c>
      <c r="AV70" t="s">
        <v>164</v>
      </c>
      <c r="AW70">
        <v>0</v>
      </c>
      <c r="AX70" t="s">
        <v>164</v>
      </c>
      <c r="AY70">
        <v>0</v>
      </c>
      <c r="AZ70">
        <v>0</v>
      </c>
      <c r="BA70">
        <v>0</v>
      </c>
      <c r="BB70" t="s">
        <v>164</v>
      </c>
      <c r="BC70">
        <v>0</v>
      </c>
      <c r="BD70" t="s">
        <v>164</v>
      </c>
      <c r="BE70">
        <v>0</v>
      </c>
      <c r="BF70">
        <v>0</v>
      </c>
      <c r="BG70">
        <v>0</v>
      </c>
      <c r="BH70" t="s">
        <v>164</v>
      </c>
      <c r="BI70" t="s">
        <v>161</v>
      </c>
    </row>
    <row r="71" spans="1:61" x14ac:dyDescent="0.15">
      <c r="A71" t="s">
        <v>387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  <c r="G71" t="s">
        <v>164</v>
      </c>
      <c r="H71" t="s">
        <v>164</v>
      </c>
      <c r="I71" t="s">
        <v>164</v>
      </c>
      <c r="J71" t="s">
        <v>164</v>
      </c>
      <c r="K71" t="s">
        <v>164</v>
      </c>
      <c r="L71" t="s">
        <v>164</v>
      </c>
      <c r="M71" t="s">
        <v>164</v>
      </c>
      <c r="N71" t="s">
        <v>164</v>
      </c>
      <c r="O71" t="s">
        <v>164</v>
      </c>
      <c r="P71" t="s">
        <v>164</v>
      </c>
      <c r="Q71" t="s">
        <v>164</v>
      </c>
      <c r="R71" t="s">
        <v>164</v>
      </c>
      <c r="S71" t="s">
        <v>164</v>
      </c>
      <c r="T71" t="s">
        <v>164</v>
      </c>
      <c r="U71" t="s">
        <v>164</v>
      </c>
      <c r="V71" t="s">
        <v>164</v>
      </c>
      <c r="W71" t="s">
        <v>164</v>
      </c>
      <c r="X71" t="s">
        <v>164</v>
      </c>
      <c r="Y71" t="s">
        <v>164</v>
      </c>
      <c r="Z71" t="s">
        <v>164</v>
      </c>
      <c r="AA71" t="s">
        <v>164</v>
      </c>
      <c r="AB71" t="s">
        <v>164</v>
      </c>
      <c r="AC71" t="s">
        <v>164</v>
      </c>
      <c r="AD71" t="s">
        <v>164</v>
      </c>
      <c r="AE71" t="s">
        <v>164</v>
      </c>
      <c r="AF71" t="s">
        <v>164</v>
      </c>
      <c r="AG71" t="s">
        <v>164</v>
      </c>
      <c r="AH71" t="s">
        <v>164</v>
      </c>
      <c r="AI71" t="s">
        <v>164</v>
      </c>
      <c r="AJ71" t="s">
        <v>164</v>
      </c>
      <c r="AK71" t="s">
        <v>164</v>
      </c>
      <c r="AL71" t="s">
        <v>164</v>
      </c>
      <c r="AM71" t="s">
        <v>164</v>
      </c>
      <c r="AN71" t="s">
        <v>164</v>
      </c>
      <c r="AO71" t="s">
        <v>164</v>
      </c>
      <c r="AP71" t="s">
        <v>164</v>
      </c>
      <c r="AQ71">
        <v>0</v>
      </c>
      <c r="AR71" t="s">
        <v>164</v>
      </c>
      <c r="AS71" t="s">
        <v>164</v>
      </c>
      <c r="AT71" t="s">
        <v>164</v>
      </c>
      <c r="AU71">
        <v>0</v>
      </c>
      <c r="AV71" t="s">
        <v>164</v>
      </c>
      <c r="AW71">
        <v>0</v>
      </c>
      <c r="AX71" t="s">
        <v>164</v>
      </c>
      <c r="AY71">
        <v>0</v>
      </c>
      <c r="AZ71">
        <v>0</v>
      </c>
      <c r="BA71">
        <v>0</v>
      </c>
      <c r="BB71" t="s">
        <v>164</v>
      </c>
      <c r="BC71">
        <v>0</v>
      </c>
      <c r="BD71" t="s">
        <v>164</v>
      </c>
      <c r="BE71">
        <v>0</v>
      </c>
      <c r="BF71">
        <v>0</v>
      </c>
      <c r="BG71">
        <v>0</v>
      </c>
      <c r="BH71" t="s">
        <v>164</v>
      </c>
      <c r="BI71" t="s">
        <v>161</v>
      </c>
    </row>
    <row r="72" spans="1:61" x14ac:dyDescent="0.15">
      <c r="A72" t="s">
        <v>106</v>
      </c>
      <c r="B72" t="s">
        <v>164</v>
      </c>
      <c r="C72" s="87">
        <v>69160000</v>
      </c>
      <c r="D72" t="s">
        <v>164</v>
      </c>
      <c r="E72" s="86">
        <v>119910000</v>
      </c>
      <c r="F72" t="s">
        <v>164</v>
      </c>
      <c r="G72" s="87">
        <v>66510000</v>
      </c>
      <c r="H72" t="s">
        <v>164</v>
      </c>
      <c r="I72" s="86">
        <v>387950000</v>
      </c>
      <c r="J72" t="s">
        <v>164</v>
      </c>
      <c r="K72" s="86">
        <v>263820000</v>
      </c>
      <c r="L72" t="s">
        <v>164</v>
      </c>
      <c r="M72" s="86">
        <v>1270850000</v>
      </c>
      <c r="N72" t="s">
        <v>164</v>
      </c>
      <c r="O72" s="86">
        <v>813280000</v>
      </c>
      <c r="P72" t="s">
        <v>164</v>
      </c>
      <c r="Q72" s="86">
        <v>1891910000</v>
      </c>
      <c r="R72" t="s">
        <v>164</v>
      </c>
      <c r="S72" s="86">
        <v>873640000</v>
      </c>
      <c r="T72" t="s">
        <v>164</v>
      </c>
      <c r="U72" s="86">
        <v>1345920000</v>
      </c>
      <c r="V72" t="s">
        <v>164</v>
      </c>
      <c r="W72" s="86">
        <v>530470000</v>
      </c>
      <c r="X72" t="s">
        <v>164</v>
      </c>
      <c r="Y72" s="86">
        <v>902360000</v>
      </c>
      <c r="Z72" t="s">
        <v>164</v>
      </c>
      <c r="AA72" s="86">
        <v>665850000</v>
      </c>
      <c r="AB72" t="s">
        <v>164</v>
      </c>
      <c r="AC72" s="86">
        <v>679680000</v>
      </c>
      <c r="AD72" t="s">
        <v>164</v>
      </c>
      <c r="AE72" s="86">
        <v>407820000</v>
      </c>
      <c r="AF72" t="s">
        <v>164</v>
      </c>
      <c r="AG72" s="86">
        <v>1211150000</v>
      </c>
      <c r="AH72" t="s">
        <v>164</v>
      </c>
      <c r="AI72" s="86">
        <v>652720000</v>
      </c>
      <c r="AJ72" t="s">
        <v>164</v>
      </c>
      <c r="AK72" s="86">
        <v>575560000</v>
      </c>
      <c r="AL72" t="s">
        <v>164</v>
      </c>
      <c r="AM72" s="86">
        <v>226710000</v>
      </c>
      <c r="AN72" t="s">
        <v>164</v>
      </c>
      <c r="AO72" s="86">
        <v>199780000</v>
      </c>
      <c r="AP72" t="s">
        <v>164</v>
      </c>
      <c r="AQ72" s="86">
        <v>231430000</v>
      </c>
      <c r="AR72" t="s">
        <v>164</v>
      </c>
      <c r="AS72" s="87">
        <v>94300000</v>
      </c>
      <c r="AT72" t="s">
        <v>164</v>
      </c>
      <c r="AU72" s="87">
        <v>85450000</v>
      </c>
      <c r="AV72" t="s">
        <v>164</v>
      </c>
      <c r="AW72" s="87">
        <v>-9680000</v>
      </c>
      <c r="AX72" t="s">
        <v>164</v>
      </c>
      <c r="AY72" s="87">
        <v>-96900000</v>
      </c>
      <c r="AZ72">
        <v>0</v>
      </c>
      <c r="BA72" s="86">
        <v>119130000</v>
      </c>
      <c r="BB72" t="s">
        <v>164</v>
      </c>
      <c r="BC72" s="87">
        <v>61390000</v>
      </c>
      <c r="BD72" t="s">
        <v>164</v>
      </c>
      <c r="BE72" s="86">
        <v>102270000</v>
      </c>
      <c r="BF72">
        <v>0</v>
      </c>
      <c r="BG72">
        <v>0</v>
      </c>
      <c r="BH72" t="s">
        <v>164</v>
      </c>
      <c r="BI72" t="s">
        <v>161</v>
      </c>
    </row>
    <row r="73" spans="1:61" x14ac:dyDescent="0.15">
      <c r="A73" t="s">
        <v>388</v>
      </c>
      <c r="B73" t="s">
        <v>164</v>
      </c>
      <c r="C73" s="87">
        <v>-97030000</v>
      </c>
      <c r="D73" t="s">
        <v>164</v>
      </c>
      <c r="E73" s="86">
        <v>-382850000</v>
      </c>
      <c r="F73" t="s">
        <v>164</v>
      </c>
      <c r="G73" s="87">
        <v>23580000</v>
      </c>
      <c r="H73" t="s">
        <v>164</v>
      </c>
      <c r="I73" s="86">
        <v>-637460000</v>
      </c>
      <c r="J73" t="s">
        <v>164</v>
      </c>
      <c r="K73" s="86">
        <v>-200120000</v>
      </c>
      <c r="L73" t="s">
        <v>164</v>
      </c>
      <c r="M73" s="87">
        <v>19290000</v>
      </c>
      <c r="N73" t="s">
        <v>164</v>
      </c>
      <c r="O73" s="86">
        <v>166240000</v>
      </c>
      <c r="P73" t="s">
        <v>164</v>
      </c>
      <c r="Q73" s="86">
        <v>-2181470000</v>
      </c>
      <c r="R73" t="s">
        <v>164</v>
      </c>
      <c r="S73" s="86">
        <v>-676800000</v>
      </c>
      <c r="T73" t="s">
        <v>164</v>
      </c>
      <c r="U73" s="87">
        <v>26970000</v>
      </c>
      <c r="V73" t="s">
        <v>164</v>
      </c>
      <c r="W73" s="87">
        <v>-75360000</v>
      </c>
      <c r="X73" t="s">
        <v>164</v>
      </c>
      <c r="Y73" s="86">
        <v>-407170000</v>
      </c>
      <c r="Z73" t="s">
        <v>164</v>
      </c>
      <c r="AA73" s="86">
        <v>-211010000</v>
      </c>
      <c r="AB73" t="s">
        <v>164</v>
      </c>
      <c r="AC73" s="86">
        <v>197620000</v>
      </c>
      <c r="AD73" t="s">
        <v>164</v>
      </c>
      <c r="AE73" s="87">
        <v>-89800000</v>
      </c>
      <c r="AF73" t="s">
        <v>164</v>
      </c>
      <c r="AG73" s="86">
        <v>-161370000</v>
      </c>
      <c r="AH73" t="s">
        <v>164</v>
      </c>
      <c r="AI73" s="86">
        <v>-113290000</v>
      </c>
      <c r="AJ73" t="s">
        <v>164</v>
      </c>
      <c r="AK73" s="86">
        <v>-141230000</v>
      </c>
      <c r="AL73" t="s">
        <v>164</v>
      </c>
      <c r="AM73" s="87">
        <v>-77490000</v>
      </c>
      <c r="AN73" t="s">
        <v>164</v>
      </c>
      <c r="AO73" s="87">
        <v>-42290000</v>
      </c>
      <c r="AP73" t="s">
        <v>164</v>
      </c>
      <c r="AQ73" s="87">
        <v>9870000</v>
      </c>
      <c r="AR73" t="s">
        <v>164</v>
      </c>
      <c r="AS73" s="87">
        <v>72870000</v>
      </c>
      <c r="AT73" t="s">
        <v>164</v>
      </c>
      <c r="AU73" s="87">
        <v>34330000</v>
      </c>
      <c r="AV73" t="s">
        <v>164</v>
      </c>
      <c r="AW73" s="87">
        <v>63520000</v>
      </c>
      <c r="AX73" t="s">
        <v>164</v>
      </c>
      <c r="AY73" s="87">
        <v>27740000</v>
      </c>
      <c r="AZ73">
        <v>0</v>
      </c>
      <c r="BA73" s="86">
        <v>-398740000</v>
      </c>
      <c r="BB73" t="s">
        <v>164</v>
      </c>
      <c r="BC73" s="86">
        <v>-153930000</v>
      </c>
      <c r="BD73" t="s">
        <v>164</v>
      </c>
      <c r="BE73" s="87">
        <v>-87780000</v>
      </c>
      <c r="BF73">
        <v>0</v>
      </c>
      <c r="BG73">
        <v>0</v>
      </c>
      <c r="BH73" t="s">
        <v>164</v>
      </c>
      <c r="BI73" t="s">
        <v>161</v>
      </c>
    </row>
    <row r="74" spans="1:61" x14ac:dyDescent="0.15">
      <c r="A74" t="s">
        <v>389</v>
      </c>
      <c r="B74" t="s">
        <v>164</v>
      </c>
      <c r="C74" s="86">
        <v>132510000</v>
      </c>
      <c r="D74" t="s">
        <v>164</v>
      </c>
      <c r="E74" s="87">
        <v>7310000</v>
      </c>
      <c r="F74" t="s">
        <v>164</v>
      </c>
      <c r="G74" s="86">
        <v>246380000</v>
      </c>
      <c r="H74" t="s">
        <v>164</v>
      </c>
      <c r="I74" s="86">
        <v>290860000</v>
      </c>
      <c r="J74" t="s">
        <v>164</v>
      </c>
      <c r="K74" s="87">
        <v>58000000</v>
      </c>
      <c r="L74" t="s">
        <v>164</v>
      </c>
      <c r="M74" s="86">
        <v>-262000000</v>
      </c>
      <c r="N74" t="s">
        <v>164</v>
      </c>
      <c r="O74" s="87">
        <v>-87970000</v>
      </c>
      <c r="P74" t="s">
        <v>164</v>
      </c>
      <c r="Q74" s="86">
        <v>-323230000</v>
      </c>
      <c r="R74" t="s">
        <v>164</v>
      </c>
      <c r="S74" s="86">
        <v>-124800000</v>
      </c>
      <c r="T74" t="s">
        <v>164</v>
      </c>
      <c r="U74" s="86">
        <v>-492980000</v>
      </c>
      <c r="V74" t="s">
        <v>164</v>
      </c>
      <c r="W74" s="87">
        <v>-69890000</v>
      </c>
      <c r="X74" t="s">
        <v>164</v>
      </c>
      <c r="Y74" s="87">
        <v>30700000</v>
      </c>
      <c r="Z74" t="s">
        <v>164</v>
      </c>
      <c r="AA74" s="86">
        <v>-112960000</v>
      </c>
      <c r="AB74" t="s">
        <v>164</v>
      </c>
      <c r="AC74" s="86">
        <v>-282740000</v>
      </c>
      <c r="AD74" t="s">
        <v>164</v>
      </c>
      <c r="AE74" s="87">
        <v>-85010000</v>
      </c>
      <c r="AF74" t="s">
        <v>164</v>
      </c>
      <c r="AG74" s="86">
        <v>183520000</v>
      </c>
      <c r="AH74" t="s">
        <v>164</v>
      </c>
      <c r="AI74" s="87">
        <v>-53530000</v>
      </c>
      <c r="AJ74" t="s">
        <v>164</v>
      </c>
      <c r="AK74" s="87">
        <v>-32140000</v>
      </c>
      <c r="AL74" t="s">
        <v>164</v>
      </c>
      <c r="AM74" s="87">
        <v>-74620000</v>
      </c>
      <c r="AN74" t="s">
        <v>164</v>
      </c>
      <c r="AO74" s="86">
        <v>143370000</v>
      </c>
      <c r="AP74" t="s">
        <v>164</v>
      </c>
      <c r="AQ74" s="87">
        <v>40500000</v>
      </c>
      <c r="AR74" t="s">
        <v>164</v>
      </c>
      <c r="AS74" s="87">
        <v>-15130000</v>
      </c>
      <c r="AT74" t="s">
        <v>164</v>
      </c>
      <c r="AU74" s="87">
        <v>-54790000</v>
      </c>
      <c r="AV74" t="s">
        <v>164</v>
      </c>
      <c r="AW74" s="87">
        <v>-52000000</v>
      </c>
      <c r="AX74" t="s">
        <v>164</v>
      </c>
      <c r="AY74" s="87">
        <v>-75700000</v>
      </c>
      <c r="AZ74">
        <v>0</v>
      </c>
      <c r="BA74" s="86">
        <v>-166320000</v>
      </c>
      <c r="BB74" t="s">
        <v>164</v>
      </c>
      <c r="BC74" s="86">
        <v>-237820000</v>
      </c>
      <c r="BD74" t="s">
        <v>164</v>
      </c>
      <c r="BE74" s="87">
        <v>-4460000</v>
      </c>
      <c r="BF74">
        <v>0</v>
      </c>
      <c r="BG74">
        <v>0</v>
      </c>
      <c r="BH74" t="s">
        <v>164</v>
      </c>
      <c r="BI74" t="s">
        <v>161</v>
      </c>
    </row>
    <row r="75" spans="1:61" x14ac:dyDescent="0.15">
      <c r="A75" t="s">
        <v>390</v>
      </c>
      <c r="B75" t="s">
        <v>164</v>
      </c>
      <c r="C75" s="87">
        <v>-82790000</v>
      </c>
      <c r="D75" t="s">
        <v>164</v>
      </c>
      <c r="E75" s="87">
        <v>-59580000</v>
      </c>
      <c r="F75" t="s">
        <v>164</v>
      </c>
      <c r="G75" s="87">
        <v>40160000</v>
      </c>
      <c r="H75" t="s">
        <v>164</v>
      </c>
      <c r="I75" s="87">
        <v>-89680000</v>
      </c>
      <c r="J75" t="s">
        <v>164</v>
      </c>
      <c r="K75" s="87">
        <v>-28990000</v>
      </c>
      <c r="L75" t="s">
        <v>164</v>
      </c>
      <c r="M75" s="86">
        <v>427470000</v>
      </c>
      <c r="N75" t="s">
        <v>164</v>
      </c>
      <c r="O75" s="87">
        <v>70870000</v>
      </c>
      <c r="P75" t="s">
        <v>164</v>
      </c>
      <c r="Q75" s="87">
        <v>-55800000</v>
      </c>
      <c r="R75" t="s">
        <v>164</v>
      </c>
      <c r="S75" s="87">
        <v>-7110000</v>
      </c>
      <c r="T75" t="s">
        <v>164</v>
      </c>
      <c r="U75" s="87">
        <v>-18800000</v>
      </c>
      <c r="V75" t="s">
        <v>164</v>
      </c>
      <c r="W75" s="87">
        <v>-10240000</v>
      </c>
      <c r="X75" t="s">
        <v>164</v>
      </c>
      <c r="Y75" s="87">
        <v>53640000</v>
      </c>
      <c r="Z75" t="s">
        <v>164</v>
      </c>
      <c r="AA75" s="87">
        <v>-36410000</v>
      </c>
      <c r="AB75" t="s">
        <v>164</v>
      </c>
      <c r="AC75" s="86">
        <v>-211230000</v>
      </c>
      <c r="AD75" t="s">
        <v>164</v>
      </c>
      <c r="AE75" s="86">
        <v>-222590000</v>
      </c>
      <c r="AF75" t="s">
        <v>164</v>
      </c>
      <c r="AG75" s="86">
        <v>-196460000</v>
      </c>
      <c r="AH75" t="s">
        <v>164</v>
      </c>
      <c r="AI75" s="87">
        <v>78550000</v>
      </c>
      <c r="AJ75" t="s">
        <v>164</v>
      </c>
      <c r="AK75" s="87">
        <v>7500000</v>
      </c>
      <c r="AL75" t="s">
        <v>164</v>
      </c>
      <c r="AM75" s="87">
        <v>-33080000</v>
      </c>
      <c r="AN75" t="s">
        <v>164</v>
      </c>
      <c r="AO75" s="86">
        <v>-152140000</v>
      </c>
      <c r="AP75" t="s">
        <v>164</v>
      </c>
      <c r="AQ75" s="87">
        <v>-82280000</v>
      </c>
      <c r="AR75" t="s">
        <v>164</v>
      </c>
      <c r="AS75" s="87">
        <v>6100000</v>
      </c>
      <c r="AT75" t="s">
        <v>164</v>
      </c>
      <c r="AU75" s="87">
        <v>34930000</v>
      </c>
      <c r="AV75">
        <v>0</v>
      </c>
      <c r="AW75" s="87">
        <v>-18750000</v>
      </c>
      <c r="AX75">
        <v>0</v>
      </c>
      <c r="AY75" s="87">
        <v>47260000</v>
      </c>
      <c r="AZ75">
        <v>0</v>
      </c>
      <c r="BA75" s="86">
        <v>180600000</v>
      </c>
      <c r="BB75" t="s">
        <v>164</v>
      </c>
      <c r="BC75" s="86">
        <v>256350000</v>
      </c>
      <c r="BD75" t="s">
        <v>164</v>
      </c>
      <c r="BE75" s="87">
        <v>3350000</v>
      </c>
      <c r="BF75">
        <v>0</v>
      </c>
      <c r="BG75">
        <v>0</v>
      </c>
      <c r="BH75" t="s">
        <v>164</v>
      </c>
      <c r="BI75" t="s">
        <v>161</v>
      </c>
    </row>
    <row r="76" spans="1:61" x14ac:dyDescent="0.15">
      <c r="A76" t="s">
        <v>391</v>
      </c>
      <c r="B76" t="s">
        <v>164</v>
      </c>
      <c r="C76" s="86">
        <v>127560000</v>
      </c>
      <c r="D76" t="s">
        <v>164</v>
      </c>
      <c r="E76" s="86">
        <v>-2738640000</v>
      </c>
      <c r="F76" t="s">
        <v>164</v>
      </c>
      <c r="G76" s="86">
        <v>1729720000</v>
      </c>
      <c r="H76" t="s">
        <v>164</v>
      </c>
      <c r="I76" s="86">
        <v>-4166620000</v>
      </c>
      <c r="J76" t="s">
        <v>164</v>
      </c>
      <c r="K76" s="86">
        <v>-1833610000</v>
      </c>
      <c r="L76" t="s">
        <v>164</v>
      </c>
      <c r="M76" s="86">
        <v>-1565470000</v>
      </c>
      <c r="N76" t="s">
        <v>164</v>
      </c>
      <c r="O76" s="86">
        <v>-126730000</v>
      </c>
      <c r="P76" t="s">
        <v>164</v>
      </c>
      <c r="Q76" s="86">
        <v>-663000000</v>
      </c>
      <c r="R76" t="s">
        <v>164</v>
      </c>
      <c r="S76" s="86">
        <v>-278100000</v>
      </c>
      <c r="T76" t="s">
        <v>164</v>
      </c>
      <c r="U76" s="86">
        <v>1806810000</v>
      </c>
      <c r="V76" t="s">
        <v>164</v>
      </c>
      <c r="W76" s="86">
        <v>1394490000</v>
      </c>
      <c r="X76" t="s">
        <v>164</v>
      </c>
      <c r="Y76" s="86">
        <v>2119220000</v>
      </c>
      <c r="Z76" t="s">
        <v>164</v>
      </c>
      <c r="AA76" s="86">
        <v>1201830000</v>
      </c>
      <c r="AB76" t="s">
        <v>164</v>
      </c>
      <c r="AC76" s="86">
        <v>1108460000</v>
      </c>
      <c r="AD76" t="s">
        <v>164</v>
      </c>
      <c r="AE76" s="86">
        <v>-969440000</v>
      </c>
      <c r="AF76" t="s">
        <v>164</v>
      </c>
      <c r="AG76" s="86">
        <v>-526290000</v>
      </c>
      <c r="AH76" t="s">
        <v>164</v>
      </c>
      <c r="AI76" s="86">
        <v>-258250000</v>
      </c>
      <c r="AJ76" t="s">
        <v>164</v>
      </c>
      <c r="AK76" s="86">
        <v>-2570100000</v>
      </c>
      <c r="AL76" t="s">
        <v>164</v>
      </c>
      <c r="AM76" s="86">
        <v>-2019950000</v>
      </c>
      <c r="AN76" t="s">
        <v>164</v>
      </c>
      <c r="AO76" s="86">
        <v>-1724670000</v>
      </c>
      <c r="AP76" t="s">
        <v>164</v>
      </c>
      <c r="AQ76" s="86">
        <v>-938510000</v>
      </c>
      <c r="AR76" t="s">
        <v>164</v>
      </c>
      <c r="AS76" s="87">
        <v>-61920000</v>
      </c>
      <c r="AT76" t="s">
        <v>164</v>
      </c>
      <c r="AU76" s="86">
        <v>-666280000</v>
      </c>
      <c r="AV76" t="s">
        <v>164</v>
      </c>
      <c r="AW76" s="86">
        <v>-673730000</v>
      </c>
      <c r="AX76" t="s">
        <v>164</v>
      </c>
      <c r="AY76" s="86">
        <v>-1110400000</v>
      </c>
      <c r="AZ76">
        <v>0</v>
      </c>
      <c r="BA76" s="86">
        <v>-808680000</v>
      </c>
      <c r="BB76" t="s">
        <v>164</v>
      </c>
      <c r="BC76" s="86">
        <v>-209760000</v>
      </c>
      <c r="BD76" t="s">
        <v>164</v>
      </c>
      <c r="BE76" s="86">
        <v>-407070000</v>
      </c>
      <c r="BF76">
        <v>0</v>
      </c>
      <c r="BG76">
        <v>0</v>
      </c>
      <c r="BH76" t="s">
        <v>164</v>
      </c>
      <c r="BI76" t="s">
        <v>161</v>
      </c>
    </row>
    <row r="77" spans="1:61" x14ac:dyDescent="0.15">
      <c r="A77" t="s">
        <v>392</v>
      </c>
      <c r="B77" t="s">
        <v>164</v>
      </c>
      <c r="C77" s="86">
        <v>-10707340000</v>
      </c>
      <c r="D77" t="s">
        <v>164</v>
      </c>
      <c r="E77" s="86">
        <v>-3018570000</v>
      </c>
      <c r="F77" t="s">
        <v>164</v>
      </c>
      <c r="G77" s="86">
        <v>-5899880000</v>
      </c>
      <c r="H77" t="s">
        <v>164</v>
      </c>
      <c r="I77" s="86">
        <v>-2448170000</v>
      </c>
      <c r="J77" t="s">
        <v>164</v>
      </c>
      <c r="K77" s="86">
        <v>-1263250000</v>
      </c>
      <c r="L77" t="s">
        <v>164</v>
      </c>
      <c r="M77" s="86">
        <v>-1213130000</v>
      </c>
      <c r="N77" t="s">
        <v>164</v>
      </c>
      <c r="O77" s="86">
        <v>-911040000</v>
      </c>
      <c r="P77" t="s">
        <v>164</v>
      </c>
      <c r="Q77" s="86">
        <v>-1294160000</v>
      </c>
      <c r="R77" t="s">
        <v>164</v>
      </c>
      <c r="S77" s="86">
        <v>-937580000</v>
      </c>
      <c r="T77" t="s">
        <v>164</v>
      </c>
      <c r="U77" s="86">
        <v>-256030000</v>
      </c>
      <c r="V77" t="s">
        <v>164</v>
      </c>
      <c r="W77" s="86">
        <v>-3515980000</v>
      </c>
      <c r="X77" t="s">
        <v>164</v>
      </c>
      <c r="Y77" s="86">
        <v>-2803270000</v>
      </c>
      <c r="Z77" t="s">
        <v>164</v>
      </c>
      <c r="AA77" s="86">
        <v>-5021750000</v>
      </c>
      <c r="AB77" t="s">
        <v>164</v>
      </c>
      <c r="AC77" s="86">
        <v>-3569590000</v>
      </c>
      <c r="AD77" t="s">
        <v>164</v>
      </c>
      <c r="AE77" s="86">
        <v>-7515390000</v>
      </c>
      <c r="AF77" t="s">
        <v>164</v>
      </c>
      <c r="AG77" s="86">
        <v>-3060810000</v>
      </c>
      <c r="AH77" t="s">
        <v>164</v>
      </c>
      <c r="AI77" s="86">
        <v>-11219120000</v>
      </c>
      <c r="AJ77" t="s">
        <v>164</v>
      </c>
      <c r="AK77" s="86">
        <v>-6767190000</v>
      </c>
      <c r="AL77" t="s">
        <v>164</v>
      </c>
      <c r="AM77" s="86">
        <v>-8224590000</v>
      </c>
      <c r="AN77" t="s">
        <v>164</v>
      </c>
      <c r="AO77" s="86">
        <v>-3224600000</v>
      </c>
      <c r="AP77" t="s">
        <v>164</v>
      </c>
      <c r="AQ77" s="86">
        <v>-4165220000</v>
      </c>
      <c r="AR77" t="s">
        <v>164</v>
      </c>
      <c r="AS77" s="86">
        <v>-832810000</v>
      </c>
      <c r="AT77" t="s">
        <v>164</v>
      </c>
      <c r="AU77" s="86">
        <v>-961690000</v>
      </c>
      <c r="AV77">
        <v>0</v>
      </c>
      <c r="AW77" s="86">
        <v>-1304470000</v>
      </c>
      <c r="AX77">
        <v>0</v>
      </c>
      <c r="AY77" s="86">
        <v>-1408290000</v>
      </c>
      <c r="AZ77">
        <v>0</v>
      </c>
      <c r="BA77" s="86">
        <v>-1681610000</v>
      </c>
      <c r="BB77" t="s">
        <v>164</v>
      </c>
      <c r="BC77" s="86">
        <v>-1127100000</v>
      </c>
      <c r="BD77" t="s">
        <v>164</v>
      </c>
      <c r="BE77" s="86">
        <v>-501920000</v>
      </c>
      <c r="BF77">
        <v>0</v>
      </c>
      <c r="BG77">
        <v>0</v>
      </c>
      <c r="BH77" t="s">
        <v>164</v>
      </c>
      <c r="BI77" t="s">
        <v>161</v>
      </c>
    </row>
    <row r="78" spans="1:61" x14ac:dyDescent="0.15">
      <c r="A78" t="s">
        <v>393</v>
      </c>
      <c r="B78" t="s">
        <v>164</v>
      </c>
      <c r="C78" s="86">
        <v>9562540000</v>
      </c>
      <c r="D78" t="s">
        <v>164</v>
      </c>
      <c r="E78" s="86">
        <v>6288600000</v>
      </c>
      <c r="F78" t="s">
        <v>164</v>
      </c>
      <c r="G78" s="86">
        <v>3774980000</v>
      </c>
      <c r="H78" t="s">
        <v>164</v>
      </c>
      <c r="I78" s="86">
        <v>8402750000</v>
      </c>
      <c r="J78" t="s">
        <v>164</v>
      </c>
      <c r="K78" s="86">
        <v>4467160000</v>
      </c>
      <c r="L78" t="s">
        <v>164</v>
      </c>
      <c r="M78" s="86">
        <v>4904240000</v>
      </c>
      <c r="N78" t="s">
        <v>164</v>
      </c>
      <c r="O78" s="86">
        <v>3744770000</v>
      </c>
      <c r="P78" t="s">
        <v>164</v>
      </c>
      <c r="Q78" s="86">
        <v>2898130000</v>
      </c>
      <c r="R78" t="s">
        <v>164</v>
      </c>
      <c r="S78" s="86">
        <v>998330000</v>
      </c>
      <c r="T78" t="s">
        <v>164</v>
      </c>
      <c r="U78" s="86">
        <v>-2537970000</v>
      </c>
      <c r="V78" t="s">
        <v>164</v>
      </c>
      <c r="W78" s="86">
        <v>494170000</v>
      </c>
      <c r="X78" t="s">
        <v>164</v>
      </c>
      <c r="Y78" s="86">
        <v>-1634940000</v>
      </c>
      <c r="Z78" t="s">
        <v>164</v>
      </c>
      <c r="AA78" s="86">
        <v>1500650000</v>
      </c>
      <c r="AB78" t="s">
        <v>164</v>
      </c>
      <c r="AC78" s="87">
        <v>8580000</v>
      </c>
      <c r="AD78" t="s">
        <v>164</v>
      </c>
      <c r="AE78" s="86">
        <v>3055950000</v>
      </c>
      <c r="AF78" t="s">
        <v>164</v>
      </c>
      <c r="AG78" s="86">
        <v>1394840000</v>
      </c>
      <c r="AH78" t="s">
        <v>164</v>
      </c>
      <c r="AI78" s="86">
        <v>2750370000</v>
      </c>
      <c r="AJ78" t="s">
        <v>164</v>
      </c>
      <c r="AK78" s="86">
        <v>763420000</v>
      </c>
      <c r="AL78" t="s">
        <v>164</v>
      </c>
      <c r="AM78" s="86">
        <v>3490280000</v>
      </c>
      <c r="AN78" t="s">
        <v>164</v>
      </c>
      <c r="AO78" s="86">
        <v>4793320000</v>
      </c>
      <c r="AP78" t="s">
        <v>164</v>
      </c>
      <c r="AQ78" s="86">
        <v>3780100000</v>
      </c>
      <c r="AR78" t="s">
        <v>164</v>
      </c>
      <c r="AS78" s="86">
        <v>522040000</v>
      </c>
      <c r="AT78" t="s">
        <v>164</v>
      </c>
      <c r="AU78" s="86">
        <v>545590000</v>
      </c>
      <c r="AV78">
        <v>0</v>
      </c>
      <c r="AW78" s="86">
        <v>686630000</v>
      </c>
      <c r="AX78">
        <v>0</v>
      </c>
      <c r="AY78" s="86">
        <v>1323610000</v>
      </c>
      <c r="AZ78">
        <v>0</v>
      </c>
      <c r="BA78" s="86">
        <v>1294190000</v>
      </c>
      <c r="BB78" t="s">
        <v>164</v>
      </c>
      <c r="BC78" s="86">
        <v>719320000</v>
      </c>
      <c r="BD78" t="s">
        <v>164</v>
      </c>
      <c r="BE78" s="86">
        <v>538850000</v>
      </c>
      <c r="BF78">
        <v>0</v>
      </c>
      <c r="BG78">
        <v>0</v>
      </c>
      <c r="BH78" t="s">
        <v>164</v>
      </c>
      <c r="BI78" t="s">
        <v>161</v>
      </c>
    </row>
    <row r="79" spans="1:61" x14ac:dyDescent="0.15">
      <c r="A79" t="s">
        <v>394</v>
      </c>
      <c r="B79" t="s">
        <v>164</v>
      </c>
      <c r="C79" t="s">
        <v>164</v>
      </c>
      <c r="D79" t="s">
        <v>164</v>
      </c>
      <c r="E79" t="s">
        <v>164</v>
      </c>
      <c r="F79" t="s">
        <v>164</v>
      </c>
      <c r="G79" t="s">
        <v>164</v>
      </c>
      <c r="H79" t="s">
        <v>164</v>
      </c>
      <c r="I79" t="s">
        <v>164</v>
      </c>
      <c r="J79" t="s">
        <v>164</v>
      </c>
      <c r="K79" t="s">
        <v>164</v>
      </c>
      <c r="L79" t="s">
        <v>164</v>
      </c>
      <c r="M79" t="s">
        <v>164</v>
      </c>
      <c r="N79" t="s">
        <v>164</v>
      </c>
      <c r="O79" t="s">
        <v>164</v>
      </c>
      <c r="P79" t="s">
        <v>164</v>
      </c>
      <c r="Q79" t="s">
        <v>164</v>
      </c>
      <c r="R79" t="s">
        <v>164</v>
      </c>
      <c r="S79" t="s">
        <v>164</v>
      </c>
      <c r="T79" t="s">
        <v>164</v>
      </c>
      <c r="U79" t="s">
        <v>164</v>
      </c>
      <c r="V79" t="s">
        <v>164</v>
      </c>
      <c r="W79" t="s">
        <v>164</v>
      </c>
      <c r="X79" t="s">
        <v>164</v>
      </c>
      <c r="Y79" t="s">
        <v>164</v>
      </c>
      <c r="Z79" t="s">
        <v>164</v>
      </c>
      <c r="AA79" t="s">
        <v>164</v>
      </c>
      <c r="AB79" t="s">
        <v>164</v>
      </c>
      <c r="AC79" t="s">
        <v>164</v>
      </c>
      <c r="AD79" t="s">
        <v>164</v>
      </c>
      <c r="AE79" t="s">
        <v>164</v>
      </c>
      <c r="AF79" t="s">
        <v>164</v>
      </c>
      <c r="AG79" t="s">
        <v>164</v>
      </c>
      <c r="AH79" t="s">
        <v>164</v>
      </c>
      <c r="AI79" t="s">
        <v>164</v>
      </c>
      <c r="AJ79" t="s">
        <v>164</v>
      </c>
      <c r="AK79" t="s">
        <v>164</v>
      </c>
      <c r="AL79" t="s">
        <v>164</v>
      </c>
      <c r="AM79" t="s">
        <v>164</v>
      </c>
      <c r="AN79" t="s">
        <v>164</v>
      </c>
      <c r="AO79" t="s">
        <v>164</v>
      </c>
      <c r="AP79" t="s">
        <v>164</v>
      </c>
      <c r="AQ79">
        <v>0</v>
      </c>
      <c r="AR79" t="s">
        <v>164</v>
      </c>
      <c r="AS79" t="s">
        <v>164</v>
      </c>
      <c r="AT79" t="s">
        <v>164</v>
      </c>
      <c r="AU79">
        <v>0</v>
      </c>
      <c r="AV79" t="s">
        <v>164</v>
      </c>
      <c r="AW79">
        <v>0</v>
      </c>
      <c r="AX79" t="s">
        <v>164</v>
      </c>
      <c r="AY79">
        <v>0</v>
      </c>
      <c r="AZ79">
        <v>0</v>
      </c>
      <c r="BA79">
        <v>0</v>
      </c>
      <c r="BB79" t="s">
        <v>164</v>
      </c>
      <c r="BC79">
        <v>0</v>
      </c>
      <c r="BD79" t="s">
        <v>164</v>
      </c>
      <c r="BE79">
        <v>0</v>
      </c>
      <c r="BF79">
        <v>0</v>
      </c>
      <c r="BG79">
        <v>0</v>
      </c>
      <c r="BH79" t="s">
        <v>164</v>
      </c>
      <c r="BI79" t="s">
        <v>161</v>
      </c>
    </row>
    <row r="80" spans="1:61" x14ac:dyDescent="0.15">
      <c r="A80" t="s">
        <v>395</v>
      </c>
      <c r="B80" t="s">
        <v>164</v>
      </c>
      <c r="C80" t="s">
        <v>164</v>
      </c>
      <c r="D80" t="s">
        <v>164</v>
      </c>
      <c r="E80" t="s">
        <v>164</v>
      </c>
      <c r="F80" t="s">
        <v>164</v>
      </c>
      <c r="G80" t="s">
        <v>164</v>
      </c>
      <c r="H80" t="s">
        <v>164</v>
      </c>
      <c r="I80" t="s">
        <v>164</v>
      </c>
      <c r="J80" t="s">
        <v>164</v>
      </c>
      <c r="K80" t="s">
        <v>164</v>
      </c>
      <c r="L80" t="s">
        <v>164</v>
      </c>
      <c r="M80" t="s">
        <v>164</v>
      </c>
      <c r="N80" t="s">
        <v>164</v>
      </c>
      <c r="O80" t="s">
        <v>164</v>
      </c>
      <c r="P80" t="s">
        <v>164</v>
      </c>
      <c r="Q80" t="s">
        <v>164</v>
      </c>
      <c r="R80" t="s">
        <v>164</v>
      </c>
      <c r="S80" t="s">
        <v>164</v>
      </c>
      <c r="T80" t="s">
        <v>164</v>
      </c>
      <c r="U80" t="s">
        <v>164</v>
      </c>
      <c r="V80" t="s">
        <v>164</v>
      </c>
      <c r="W80" t="s">
        <v>164</v>
      </c>
      <c r="X80" t="s">
        <v>164</v>
      </c>
      <c r="Y80" t="s">
        <v>164</v>
      </c>
      <c r="Z80" t="s">
        <v>164</v>
      </c>
      <c r="AA80" t="s">
        <v>164</v>
      </c>
      <c r="AB80" t="s">
        <v>164</v>
      </c>
      <c r="AC80" t="s">
        <v>164</v>
      </c>
      <c r="AD80" t="s">
        <v>164</v>
      </c>
      <c r="AE80" t="s">
        <v>164</v>
      </c>
      <c r="AF80" t="s">
        <v>164</v>
      </c>
      <c r="AG80" t="s">
        <v>164</v>
      </c>
      <c r="AH80" t="s">
        <v>164</v>
      </c>
      <c r="AI80" t="s">
        <v>164</v>
      </c>
      <c r="AJ80" t="s">
        <v>164</v>
      </c>
      <c r="AK80" t="s">
        <v>164</v>
      </c>
      <c r="AL80" t="s">
        <v>164</v>
      </c>
      <c r="AM80" t="s">
        <v>164</v>
      </c>
      <c r="AN80" t="s">
        <v>164</v>
      </c>
      <c r="AO80" t="s">
        <v>164</v>
      </c>
      <c r="AP80" t="s">
        <v>164</v>
      </c>
      <c r="AQ80">
        <v>0</v>
      </c>
      <c r="AR80" t="s">
        <v>164</v>
      </c>
      <c r="AS80" t="s">
        <v>164</v>
      </c>
      <c r="AT80" t="s">
        <v>164</v>
      </c>
      <c r="AU80">
        <v>0</v>
      </c>
      <c r="AV80" t="s">
        <v>164</v>
      </c>
      <c r="AW80">
        <v>0</v>
      </c>
      <c r="AX80" t="s">
        <v>164</v>
      </c>
      <c r="AY80">
        <v>0</v>
      </c>
      <c r="AZ80">
        <v>0</v>
      </c>
      <c r="BA80">
        <v>0</v>
      </c>
      <c r="BB80" t="s">
        <v>164</v>
      </c>
      <c r="BC80">
        <v>0</v>
      </c>
      <c r="BD80" t="s">
        <v>164</v>
      </c>
      <c r="BE80">
        <v>0</v>
      </c>
      <c r="BF80">
        <v>0</v>
      </c>
      <c r="BG80">
        <v>0</v>
      </c>
      <c r="BH80" t="s">
        <v>164</v>
      </c>
      <c r="BI80" t="s">
        <v>161</v>
      </c>
    </row>
    <row r="81" spans="1:61" x14ac:dyDescent="0.15">
      <c r="A81" t="s">
        <v>396</v>
      </c>
      <c r="B81" t="s">
        <v>164</v>
      </c>
      <c r="C81" s="87">
        <v>-8490000</v>
      </c>
      <c r="D81" t="s">
        <v>164</v>
      </c>
      <c r="E81" s="87">
        <v>53090000</v>
      </c>
      <c r="F81" t="s">
        <v>164</v>
      </c>
      <c r="G81" s="87">
        <v>26550000</v>
      </c>
      <c r="H81" t="s">
        <v>164</v>
      </c>
      <c r="I81" s="86">
        <v>125060000</v>
      </c>
      <c r="J81" t="s">
        <v>164</v>
      </c>
      <c r="K81" t="s">
        <v>164</v>
      </c>
      <c r="L81" t="s">
        <v>164</v>
      </c>
      <c r="M81" s="86">
        <v>324000000</v>
      </c>
      <c r="N81" t="s">
        <v>164</v>
      </c>
      <c r="O81" t="s">
        <v>164</v>
      </c>
      <c r="P81" t="s">
        <v>164</v>
      </c>
      <c r="Q81" t="s">
        <v>164</v>
      </c>
      <c r="R81" t="s">
        <v>164</v>
      </c>
      <c r="S81" t="s">
        <v>164</v>
      </c>
      <c r="T81" t="s">
        <v>164</v>
      </c>
      <c r="U81" t="s">
        <v>164</v>
      </c>
      <c r="V81" t="s">
        <v>164</v>
      </c>
      <c r="W81" s="86">
        <v>-109800000</v>
      </c>
      <c r="X81" t="s">
        <v>164</v>
      </c>
      <c r="Y81" s="86">
        <v>-114440000</v>
      </c>
      <c r="Z81" t="s">
        <v>164</v>
      </c>
      <c r="AA81" s="87">
        <v>58590000</v>
      </c>
      <c r="AB81" t="s">
        <v>164</v>
      </c>
      <c r="AC81" s="86">
        <v>115200000</v>
      </c>
      <c r="AD81" t="s">
        <v>164</v>
      </c>
      <c r="AE81" s="87">
        <v>61560000</v>
      </c>
      <c r="AF81" t="s">
        <v>164</v>
      </c>
      <c r="AG81" s="86">
        <v>-351340000</v>
      </c>
      <c r="AH81" t="s">
        <v>164</v>
      </c>
      <c r="AI81" t="s">
        <v>164</v>
      </c>
      <c r="AJ81" t="s">
        <v>164</v>
      </c>
      <c r="AK81">
        <v>0</v>
      </c>
      <c r="AL81" t="s">
        <v>164</v>
      </c>
      <c r="AM81" t="s">
        <v>164</v>
      </c>
      <c r="AN81" t="s">
        <v>164</v>
      </c>
      <c r="AO81" t="s">
        <v>164</v>
      </c>
      <c r="AP81" t="s">
        <v>164</v>
      </c>
      <c r="AQ81">
        <v>0</v>
      </c>
      <c r="AR81" t="s">
        <v>164</v>
      </c>
      <c r="AS81">
        <v>0</v>
      </c>
      <c r="AT81" t="s">
        <v>164</v>
      </c>
      <c r="AU81">
        <v>0</v>
      </c>
      <c r="AV81" t="s">
        <v>164</v>
      </c>
      <c r="AW81">
        <v>0</v>
      </c>
      <c r="AX81" t="s">
        <v>164</v>
      </c>
      <c r="AY81">
        <v>0</v>
      </c>
      <c r="AZ81">
        <v>0</v>
      </c>
      <c r="BA81">
        <v>0</v>
      </c>
      <c r="BB81" t="s">
        <v>164</v>
      </c>
      <c r="BC81">
        <v>0</v>
      </c>
      <c r="BD81" t="s">
        <v>164</v>
      </c>
      <c r="BE81">
        <v>0</v>
      </c>
      <c r="BF81">
        <v>0</v>
      </c>
      <c r="BG81">
        <v>0</v>
      </c>
      <c r="BH81" t="s">
        <v>164</v>
      </c>
      <c r="BI81" t="s">
        <v>161</v>
      </c>
    </row>
    <row r="82" spans="1:61" x14ac:dyDescent="0.15">
      <c r="A82" t="s">
        <v>397</v>
      </c>
      <c r="B82" t="s">
        <v>164</v>
      </c>
      <c r="C82" s="86">
        <v>8547600000</v>
      </c>
      <c r="D82" t="s">
        <v>164</v>
      </c>
      <c r="E82" s="86">
        <v>13265380000</v>
      </c>
      <c r="F82" t="s">
        <v>164</v>
      </c>
      <c r="G82" s="86">
        <v>7595310000</v>
      </c>
      <c r="H82" t="s">
        <v>164</v>
      </c>
      <c r="I82" s="86">
        <v>10526900000</v>
      </c>
      <c r="J82" t="s">
        <v>164</v>
      </c>
      <c r="K82" s="86">
        <v>6220540000</v>
      </c>
      <c r="L82" t="s">
        <v>164</v>
      </c>
      <c r="M82" s="86">
        <v>8564500000</v>
      </c>
      <c r="N82" t="s">
        <v>164</v>
      </c>
      <c r="O82" s="86">
        <v>5893710000</v>
      </c>
      <c r="P82" t="s">
        <v>164</v>
      </c>
      <c r="Q82" s="86">
        <v>3249450000</v>
      </c>
      <c r="R82" t="s">
        <v>164</v>
      </c>
      <c r="S82" s="86">
        <v>1554180000</v>
      </c>
      <c r="T82" t="s">
        <v>164</v>
      </c>
      <c r="U82" s="86">
        <v>2135980000</v>
      </c>
      <c r="V82" t="s">
        <v>164</v>
      </c>
      <c r="W82" s="86">
        <v>277900000</v>
      </c>
      <c r="X82" t="s">
        <v>164</v>
      </c>
      <c r="Y82" s="86">
        <v>1231940000</v>
      </c>
      <c r="Z82" t="s">
        <v>164</v>
      </c>
      <c r="AA82" s="86">
        <v>1002250000</v>
      </c>
      <c r="AB82" t="s">
        <v>164</v>
      </c>
      <c r="AC82" s="86">
        <v>2769330000</v>
      </c>
      <c r="AD82" t="s">
        <v>164</v>
      </c>
      <c r="AE82" s="86">
        <v>-1396970000</v>
      </c>
      <c r="AF82" t="s">
        <v>164</v>
      </c>
      <c r="AG82" s="86">
        <v>5681740000</v>
      </c>
      <c r="AH82" t="s">
        <v>164</v>
      </c>
      <c r="AI82" s="86">
        <v>-1746750000</v>
      </c>
      <c r="AJ82" t="s">
        <v>164</v>
      </c>
      <c r="AK82" s="86">
        <v>2279030000</v>
      </c>
      <c r="AL82" t="s">
        <v>164</v>
      </c>
      <c r="AM82" s="86">
        <v>250800000</v>
      </c>
      <c r="AN82" t="s">
        <v>164</v>
      </c>
      <c r="AO82" s="86">
        <v>6749120000</v>
      </c>
      <c r="AP82" t="s">
        <v>164</v>
      </c>
      <c r="AQ82" s="86">
        <v>2504480000</v>
      </c>
      <c r="AR82" t="s">
        <v>164</v>
      </c>
      <c r="AS82" s="86">
        <v>2471130000</v>
      </c>
      <c r="AT82" t="s">
        <v>164</v>
      </c>
      <c r="AU82" s="86">
        <v>150720000</v>
      </c>
      <c r="AV82" t="s">
        <v>164</v>
      </c>
      <c r="AW82" s="86">
        <v>640500000</v>
      </c>
      <c r="AX82" t="s">
        <v>164</v>
      </c>
      <c r="AY82" s="87">
        <v>46570000</v>
      </c>
      <c r="AZ82">
        <v>0</v>
      </c>
      <c r="BA82" s="86">
        <v>630590000</v>
      </c>
      <c r="BB82" t="s">
        <v>164</v>
      </c>
      <c r="BC82" s="86">
        <v>369830000</v>
      </c>
      <c r="BD82" t="s">
        <v>164</v>
      </c>
      <c r="BE82" s="86">
        <v>510020000</v>
      </c>
      <c r="BF82">
        <v>0</v>
      </c>
      <c r="BG82">
        <v>0</v>
      </c>
      <c r="BH82" t="s">
        <v>164</v>
      </c>
      <c r="BI82" t="s">
        <v>161</v>
      </c>
    </row>
    <row r="83" spans="1:61" x14ac:dyDescent="0.15">
      <c r="A83" t="s">
        <v>398</v>
      </c>
      <c r="B83" t="s">
        <v>164</v>
      </c>
      <c r="C83" t="s">
        <v>164</v>
      </c>
      <c r="D83" t="s">
        <v>164</v>
      </c>
      <c r="E83" s="86">
        <v>4094790000</v>
      </c>
      <c r="F83" t="s">
        <v>164</v>
      </c>
      <c r="G83" s="86">
        <v>4094790000</v>
      </c>
      <c r="H83" t="s">
        <v>164</v>
      </c>
      <c r="I83" s="86">
        <v>292860000</v>
      </c>
      <c r="J83" t="s">
        <v>164</v>
      </c>
      <c r="K83" t="s">
        <v>164</v>
      </c>
      <c r="L83" t="s">
        <v>164</v>
      </c>
      <c r="M83" s="86">
        <v>102730000</v>
      </c>
      <c r="N83" t="s">
        <v>164</v>
      </c>
      <c r="O83" t="s">
        <v>164</v>
      </c>
      <c r="P83" t="s">
        <v>164</v>
      </c>
      <c r="Q83" s="87">
        <v>160000</v>
      </c>
      <c r="R83" t="s">
        <v>164</v>
      </c>
      <c r="S83" t="s">
        <v>164</v>
      </c>
      <c r="T83" t="s">
        <v>164</v>
      </c>
      <c r="U83" t="s">
        <v>164</v>
      </c>
      <c r="V83" t="s">
        <v>164</v>
      </c>
      <c r="W83" t="s">
        <v>164</v>
      </c>
      <c r="X83" t="s">
        <v>164</v>
      </c>
      <c r="Y83" t="s">
        <v>164</v>
      </c>
      <c r="Z83" t="s">
        <v>164</v>
      </c>
      <c r="AA83" t="s">
        <v>164</v>
      </c>
      <c r="AB83" t="s">
        <v>164</v>
      </c>
      <c r="AC83" t="s">
        <v>164</v>
      </c>
      <c r="AD83" t="s">
        <v>164</v>
      </c>
      <c r="AE83" t="s">
        <v>164</v>
      </c>
      <c r="AF83" t="s">
        <v>164</v>
      </c>
      <c r="AG83" t="s">
        <v>164</v>
      </c>
      <c r="AH83" t="s">
        <v>164</v>
      </c>
      <c r="AI83" t="s">
        <v>164</v>
      </c>
      <c r="AJ83" t="s">
        <v>164</v>
      </c>
      <c r="AK83" t="s">
        <v>164</v>
      </c>
      <c r="AL83" t="s">
        <v>164</v>
      </c>
      <c r="AM83" t="s">
        <v>164</v>
      </c>
      <c r="AN83" t="s">
        <v>164</v>
      </c>
      <c r="AO83" t="s">
        <v>164</v>
      </c>
      <c r="AP83" t="s">
        <v>164</v>
      </c>
      <c r="AQ83">
        <v>0</v>
      </c>
      <c r="AR83" t="s">
        <v>164</v>
      </c>
      <c r="AS83" t="s">
        <v>164</v>
      </c>
      <c r="AT83" t="s">
        <v>164</v>
      </c>
      <c r="AU83">
        <v>0</v>
      </c>
      <c r="AV83" t="s">
        <v>164</v>
      </c>
      <c r="AW83">
        <v>0</v>
      </c>
      <c r="AX83" t="s">
        <v>164</v>
      </c>
      <c r="AY83">
        <v>0</v>
      </c>
      <c r="AZ83">
        <v>0</v>
      </c>
      <c r="BA83">
        <v>0</v>
      </c>
      <c r="BB83" t="s">
        <v>164</v>
      </c>
      <c r="BC83">
        <v>0</v>
      </c>
      <c r="BD83" t="s">
        <v>164</v>
      </c>
      <c r="BE83">
        <v>0</v>
      </c>
      <c r="BF83">
        <v>0</v>
      </c>
      <c r="BG83">
        <v>0</v>
      </c>
      <c r="BH83" t="s">
        <v>164</v>
      </c>
      <c r="BI83" t="s">
        <v>161</v>
      </c>
    </row>
    <row r="84" spans="1:61" x14ac:dyDescent="0.15">
      <c r="A84" t="s">
        <v>399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  <c r="G84" t="s">
        <v>164</v>
      </c>
      <c r="H84" t="s">
        <v>164</v>
      </c>
      <c r="I84" t="s">
        <v>164</v>
      </c>
      <c r="J84" t="s">
        <v>164</v>
      </c>
      <c r="K84" t="s">
        <v>164</v>
      </c>
      <c r="L84" t="s">
        <v>164</v>
      </c>
      <c r="M84" t="s">
        <v>164</v>
      </c>
      <c r="N84" t="s">
        <v>164</v>
      </c>
      <c r="O84" t="s">
        <v>164</v>
      </c>
      <c r="P84" t="s">
        <v>164</v>
      </c>
      <c r="Q84" t="s">
        <v>164</v>
      </c>
      <c r="R84" t="s">
        <v>164</v>
      </c>
      <c r="S84" t="s">
        <v>164</v>
      </c>
      <c r="T84" t="s">
        <v>164</v>
      </c>
      <c r="U84" t="s">
        <v>164</v>
      </c>
      <c r="V84" t="s">
        <v>164</v>
      </c>
      <c r="W84" t="s">
        <v>164</v>
      </c>
      <c r="X84" t="s">
        <v>164</v>
      </c>
      <c r="Y84" t="s">
        <v>164</v>
      </c>
      <c r="Z84" t="s">
        <v>164</v>
      </c>
      <c r="AA84" t="s">
        <v>164</v>
      </c>
      <c r="AB84" t="s">
        <v>164</v>
      </c>
      <c r="AC84" t="s">
        <v>164</v>
      </c>
      <c r="AD84" t="s">
        <v>164</v>
      </c>
      <c r="AE84" t="s">
        <v>164</v>
      </c>
      <c r="AF84" t="s">
        <v>164</v>
      </c>
      <c r="AG84" t="s">
        <v>164</v>
      </c>
      <c r="AH84" t="s">
        <v>164</v>
      </c>
      <c r="AI84" t="s">
        <v>164</v>
      </c>
      <c r="AJ84" t="s">
        <v>164</v>
      </c>
      <c r="AK84" t="s">
        <v>164</v>
      </c>
      <c r="AL84" t="s">
        <v>164</v>
      </c>
      <c r="AM84" t="s">
        <v>164</v>
      </c>
      <c r="AN84" t="s">
        <v>164</v>
      </c>
      <c r="AO84" t="s">
        <v>164</v>
      </c>
      <c r="AP84" t="s">
        <v>164</v>
      </c>
      <c r="AQ84">
        <v>0</v>
      </c>
      <c r="AR84" t="s">
        <v>164</v>
      </c>
      <c r="AS84" t="s">
        <v>164</v>
      </c>
      <c r="AT84" t="s">
        <v>164</v>
      </c>
      <c r="AU84">
        <v>0</v>
      </c>
      <c r="AV84" t="s">
        <v>164</v>
      </c>
      <c r="AW84">
        <v>0</v>
      </c>
      <c r="AX84" t="s">
        <v>164</v>
      </c>
      <c r="AY84">
        <v>0</v>
      </c>
      <c r="AZ84">
        <v>0</v>
      </c>
      <c r="BA84">
        <v>0</v>
      </c>
      <c r="BB84" t="s">
        <v>164</v>
      </c>
      <c r="BC84">
        <v>0</v>
      </c>
      <c r="BD84" t="s">
        <v>164</v>
      </c>
      <c r="BE84">
        <v>0</v>
      </c>
      <c r="BF84">
        <v>0</v>
      </c>
      <c r="BG84">
        <v>0</v>
      </c>
      <c r="BH84" t="s">
        <v>164</v>
      </c>
      <c r="BI84" t="s">
        <v>161</v>
      </c>
    </row>
    <row r="85" spans="1:61" x14ac:dyDescent="0.15">
      <c r="A85" t="s">
        <v>400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  <c r="G85" t="s">
        <v>164</v>
      </c>
      <c r="H85" t="s">
        <v>164</v>
      </c>
      <c r="I85" t="s">
        <v>164</v>
      </c>
      <c r="J85" t="s">
        <v>164</v>
      </c>
      <c r="K85" t="s">
        <v>164</v>
      </c>
      <c r="L85" t="s">
        <v>164</v>
      </c>
      <c r="M85" t="s">
        <v>164</v>
      </c>
      <c r="N85" t="s">
        <v>164</v>
      </c>
      <c r="O85" t="s">
        <v>164</v>
      </c>
      <c r="P85" t="s">
        <v>164</v>
      </c>
      <c r="Q85" t="s">
        <v>164</v>
      </c>
      <c r="R85" t="s">
        <v>164</v>
      </c>
      <c r="S85" t="s">
        <v>164</v>
      </c>
      <c r="T85" t="s">
        <v>164</v>
      </c>
      <c r="U85" t="s">
        <v>164</v>
      </c>
      <c r="V85" t="s">
        <v>164</v>
      </c>
      <c r="W85" t="s">
        <v>164</v>
      </c>
      <c r="X85" t="s">
        <v>164</v>
      </c>
      <c r="Y85" t="s">
        <v>164</v>
      </c>
      <c r="Z85" t="s">
        <v>164</v>
      </c>
      <c r="AA85" t="s">
        <v>164</v>
      </c>
      <c r="AB85" t="s">
        <v>164</v>
      </c>
      <c r="AC85" t="s">
        <v>164</v>
      </c>
      <c r="AD85" t="s">
        <v>164</v>
      </c>
      <c r="AE85" t="s">
        <v>164</v>
      </c>
      <c r="AF85" t="s">
        <v>164</v>
      </c>
      <c r="AG85" t="s">
        <v>164</v>
      </c>
      <c r="AH85" t="s">
        <v>164</v>
      </c>
      <c r="AI85" t="s">
        <v>164</v>
      </c>
      <c r="AJ85" t="s">
        <v>164</v>
      </c>
      <c r="AK85" t="s">
        <v>164</v>
      </c>
      <c r="AL85" t="s">
        <v>164</v>
      </c>
      <c r="AM85" t="s">
        <v>164</v>
      </c>
      <c r="AN85" t="s">
        <v>164</v>
      </c>
      <c r="AO85" t="s">
        <v>164</v>
      </c>
      <c r="AP85" t="s">
        <v>164</v>
      </c>
      <c r="AQ85">
        <v>0</v>
      </c>
      <c r="AR85" t="s">
        <v>164</v>
      </c>
      <c r="AS85" t="s">
        <v>164</v>
      </c>
      <c r="AT85" t="s">
        <v>164</v>
      </c>
      <c r="AU85">
        <v>0</v>
      </c>
      <c r="AV85" t="s">
        <v>164</v>
      </c>
      <c r="AW85">
        <v>0</v>
      </c>
      <c r="AX85" t="s">
        <v>164</v>
      </c>
      <c r="AY85">
        <v>0</v>
      </c>
      <c r="AZ85">
        <v>0</v>
      </c>
      <c r="BA85">
        <v>0</v>
      </c>
      <c r="BB85" t="s">
        <v>164</v>
      </c>
      <c r="BC85">
        <v>0</v>
      </c>
      <c r="BD85" t="s">
        <v>164</v>
      </c>
      <c r="BE85">
        <v>0</v>
      </c>
      <c r="BF85">
        <v>0</v>
      </c>
      <c r="BG85">
        <v>0</v>
      </c>
      <c r="BH85" t="s">
        <v>164</v>
      </c>
      <c r="BI85" t="s">
        <v>161</v>
      </c>
    </row>
    <row r="86" spans="1:61" x14ac:dyDescent="0.15">
      <c r="A86" t="s">
        <v>401</v>
      </c>
      <c r="B86" s="86">
        <v>2336160000</v>
      </c>
      <c r="C86" s="86">
        <v>4459270000</v>
      </c>
      <c r="D86" s="86">
        <v>6146270000</v>
      </c>
      <c r="E86" s="86">
        <v>4451480000</v>
      </c>
      <c r="F86" s="86">
        <v>2260490000</v>
      </c>
      <c r="G86" s="86">
        <v>4680740000</v>
      </c>
      <c r="H86" s="86">
        <v>5919720000</v>
      </c>
      <c r="I86" s="86">
        <v>4320890000</v>
      </c>
      <c r="J86" s="86">
        <v>10720710000</v>
      </c>
      <c r="K86" s="86">
        <v>10524270000</v>
      </c>
      <c r="L86" s="86">
        <v>5750980000</v>
      </c>
      <c r="M86" s="86">
        <v>3725780000</v>
      </c>
      <c r="N86" s="86">
        <v>2877110000</v>
      </c>
      <c r="O86" s="86">
        <v>3496100000</v>
      </c>
      <c r="P86" s="86">
        <v>5645280000</v>
      </c>
      <c r="Q86" s="86">
        <v>7050190000</v>
      </c>
      <c r="R86" s="86">
        <v>3666350000</v>
      </c>
      <c r="S86" s="86">
        <v>4973740000</v>
      </c>
      <c r="T86" s="86">
        <v>5579570000</v>
      </c>
      <c r="U86" s="86">
        <v>6276920000</v>
      </c>
      <c r="V86" s="86">
        <v>2025050000</v>
      </c>
      <c r="W86" s="86">
        <v>1793680000</v>
      </c>
      <c r="X86" s="86">
        <v>3098790000</v>
      </c>
      <c r="Y86" s="86">
        <v>4568150000</v>
      </c>
      <c r="Z86" s="86">
        <v>6063040000</v>
      </c>
      <c r="AA86" s="86">
        <v>5098940000</v>
      </c>
      <c r="AB86" s="86">
        <v>5605640000</v>
      </c>
      <c r="AC86" s="86">
        <v>5347710000</v>
      </c>
      <c r="AD86" s="86">
        <v>6237910000</v>
      </c>
      <c r="AE86" s="86">
        <v>6028470000</v>
      </c>
      <c r="AF86" s="86">
        <v>5071640000</v>
      </c>
      <c r="AG86" s="86">
        <v>8274220000</v>
      </c>
      <c r="AH86" s="86">
        <v>7764020000</v>
      </c>
      <c r="AI86" s="86">
        <v>9136200000</v>
      </c>
      <c r="AJ86" s="86">
        <v>5960630000</v>
      </c>
      <c r="AK86" s="86">
        <v>8216580000</v>
      </c>
      <c r="AL86" s="86">
        <v>8163140000</v>
      </c>
      <c r="AM86" s="86">
        <v>9016410000</v>
      </c>
      <c r="AN86" s="86">
        <v>8561560000</v>
      </c>
      <c r="AO86" s="86">
        <v>4873150000</v>
      </c>
      <c r="AP86" s="86">
        <v>4328020000</v>
      </c>
      <c r="AQ86" s="86">
        <v>4626590000</v>
      </c>
      <c r="AR86" s="86">
        <v>3145950000</v>
      </c>
      <c r="AS86" s="86">
        <v>3076930000</v>
      </c>
      <c r="AT86" s="86">
        <v>2272000000</v>
      </c>
      <c r="AU86" s="86">
        <v>2466050000</v>
      </c>
      <c r="AV86" s="86">
        <v>2501190000</v>
      </c>
      <c r="AW86" s="86">
        <v>2937560000</v>
      </c>
      <c r="AX86" s="86">
        <v>2959650000</v>
      </c>
      <c r="AY86" s="86">
        <v>3110870000</v>
      </c>
      <c r="AZ86" s="86">
        <v>2613830000</v>
      </c>
      <c r="BA86" s="86">
        <v>2605450000</v>
      </c>
      <c r="BB86">
        <v>0</v>
      </c>
      <c r="BC86" s="86">
        <v>1558030000</v>
      </c>
      <c r="BD86" s="86">
        <v>1029620000</v>
      </c>
      <c r="BE86" s="86">
        <v>1199890000</v>
      </c>
      <c r="BF86">
        <v>0</v>
      </c>
      <c r="BG86" s="86">
        <v>692510000</v>
      </c>
      <c r="BH86" s="86">
        <v>991360000</v>
      </c>
      <c r="BI86" t="s">
        <v>161</v>
      </c>
    </row>
    <row r="87" spans="1:61" x14ac:dyDescent="0.15">
      <c r="A87" t="s">
        <v>402</v>
      </c>
      <c r="B87" s="86">
        <v>4541400000</v>
      </c>
      <c r="C87" s="86">
        <v>4451480000</v>
      </c>
      <c r="D87" s="86">
        <v>4451480000</v>
      </c>
      <c r="E87" s="86">
        <v>4320890000</v>
      </c>
      <c r="F87" s="86">
        <v>4320890000</v>
      </c>
      <c r="G87" s="86">
        <v>4320890000</v>
      </c>
      <c r="H87" s="86">
        <v>4320890000</v>
      </c>
      <c r="I87" s="86">
        <v>3725780000</v>
      </c>
      <c r="J87" s="86">
        <v>3725780000</v>
      </c>
      <c r="K87" s="86">
        <v>3725780000</v>
      </c>
      <c r="L87" s="86">
        <v>3725780000</v>
      </c>
      <c r="M87" s="86">
        <v>7050190000</v>
      </c>
      <c r="N87" s="86">
        <v>7050190000</v>
      </c>
      <c r="O87" s="86">
        <v>7050190000</v>
      </c>
      <c r="P87" s="86">
        <v>7050190000</v>
      </c>
      <c r="Q87" s="86">
        <v>6307070000</v>
      </c>
      <c r="R87" s="86">
        <v>6307070000</v>
      </c>
      <c r="S87" s="86">
        <v>6307070000</v>
      </c>
      <c r="T87" s="86">
        <v>6307070000</v>
      </c>
      <c r="U87" s="86">
        <v>4568150000</v>
      </c>
      <c r="V87" s="86">
        <v>4568150000</v>
      </c>
      <c r="W87" s="86">
        <v>4568150000</v>
      </c>
      <c r="X87" s="86">
        <v>4568150000</v>
      </c>
      <c r="Y87" s="86">
        <v>5347710000</v>
      </c>
      <c r="Z87" s="86">
        <v>5347710000</v>
      </c>
      <c r="AA87" s="86">
        <v>5347710000</v>
      </c>
      <c r="AB87" s="86">
        <v>5347710000</v>
      </c>
      <c r="AC87" s="86">
        <v>8274220000</v>
      </c>
      <c r="AD87" s="86">
        <v>8274220000</v>
      </c>
      <c r="AE87" s="86">
        <v>8274220000</v>
      </c>
      <c r="AF87" s="86">
        <v>8274220000</v>
      </c>
      <c r="AG87" s="86">
        <v>8216580000</v>
      </c>
      <c r="AH87" s="86">
        <v>8216580000</v>
      </c>
      <c r="AI87" s="86">
        <v>8216580000</v>
      </c>
      <c r="AJ87" s="86">
        <v>8216580000</v>
      </c>
      <c r="AK87" s="86">
        <v>4873150000</v>
      </c>
      <c r="AL87" s="86">
        <v>4873150000</v>
      </c>
      <c r="AM87" s="86">
        <v>4873150000</v>
      </c>
      <c r="AN87" s="86">
        <v>4873150000</v>
      </c>
      <c r="AO87" s="86">
        <v>4089610000</v>
      </c>
      <c r="AP87" s="86">
        <v>4089610000</v>
      </c>
      <c r="AQ87" s="86">
        <v>4089610000</v>
      </c>
      <c r="AR87" s="86">
        <v>3712040000</v>
      </c>
      <c r="AS87" s="86">
        <v>2937560000</v>
      </c>
      <c r="AT87" s="86">
        <v>2937560000</v>
      </c>
      <c r="AU87" s="86">
        <v>2937560000</v>
      </c>
      <c r="AV87" s="86">
        <v>2937560000</v>
      </c>
      <c r="AW87" s="86">
        <v>2605450000</v>
      </c>
      <c r="AX87" s="86">
        <v>2605450000</v>
      </c>
      <c r="AY87" s="86">
        <v>2605450000</v>
      </c>
      <c r="AZ87" s="86">
        <v>2605450000</v>
      </c>
      <c r="BA87" s="86">
        <v>1199890000</v>
      </c>
      <c r="BB87">
        <v>0</v>
      </c>
      <c r="BC87" s="86">
        <v>1179660000</v>
      </c>
      <c r="BD87" s="86">
        <v>1179660000</v>
      </c>
      <c r="BE87" s="86">
        <v>755430000</v>
      </c>
      <c r="BF87">
        <v>0</v>
      </c>
      <c r="BG87" s="86">
        <v>753310000</v>
      </c>
      <c r="BH87" s="86">
        <v>750470000</v>
      </c>
      <c r="BI87" t="s">
        <v>161</v>
      </c>
    </row>
    <row r="88" spans="1:61" x14ac:dyDescent="0.15">
      <c r="A88" t="s">
        <v>403</v>
      </c>
      <c r="B88" t="s">
        <v>164</v>
      </c>
      <c r="C88" t="s">
        <v>164</v>
      </c>
      <c r="D88" t="s">
        <v>164</v>
      </c>
      <c r="E88" t="s">
        <v>164</v>
      </c>
      <c r="F88" t="s">
        <v>164</v>
      </c>
      <c r="G88" t="s">
        <v>164</v>
      </c>
      <c r="H88" t="s">
        <v>164</v>
      </c>
      <c r="I88" t="s">
        <v>164</v>
      </c>
      <c r="J88" t="s">
        <v>164</v>
      </c>
      <c r="K88" t="s">
        <v>164</v>
      </c>
      <c r="L88" t="s">
        <v>164</v>
      </c>
      <c r="M88" t="s">
        <v>164</v>
      </c>
      <c r="N88" t="s">
        <v>164</v>
      </c>
      <c r="O88" t="s">
        <v>164</v>
      </c>
      <c r="P88" t="s">
        <v>164</v>
      </c>
      <c r="Q88" t="s">
        <v>164</v>
      </c>
      <c r="R88" t="s">
        <v>164</v>
      </c>
      <c r="S88" t="s">
        <v>164</v>
      </c>
      <c r="T88" t="s">
        <v>164</v>
      </c>
      <c r="U88" t="s">
        <v>164</v>
      </c>
      <c r="V88" t="s">
        <v>164</v>
      </c>
      <c r="W88" t="s">
        <v>164</v>
      </c>
      <c r="X88" t="s">
        <v>164</v>
      </c>
      <c r="Y88" t="s">
        <v>164</v>
      </c>
      <c r="Z88" t="s">
        <v>164</v>
      </c>
      <c r="AA88" t="s">
        <v>164</v>
      </c>
      <c r="AB88" t="s">
        <v>164</v>
      </c>
      <c r="AC88" t="s">
        <v>164</v>
      </c>
      <c r="AD88" t="s">
        <v>164</v>
      </c>
      <c r="AE88" t="s">
        <v>164</v>
      </c>
      <c r="AF88" t="s">
        <v>164</v>
      </c>
      <c r="AG88" t="s">
        <v>164</v>
      </c>
      <c r="AH88" t="s">
        <v>164</v>
      </c>
      <c r="AI88" t="s">
        <v>164</v>
      </c>
      <c r="AJ88" t="s">
        <v>164</v>
      </c>
      <c r="AK88" t="s">
        <v>164</v>
      </c>
      <c r="AL88" t="s">
        <v>164</v>
      </c>
      <c r="AM88" t="s">
        <v>164</v>
      </c>
      <c r="AN88" t="s">
        <v>164</v>
      </c>
      <c r="AO88" t="s">
        <v>164</v>
      </c>
      <c r="AP88" t="s">
        <v>164</v>
      </c>
      <c r="AQ88">
        <v>0</v>
      </c>
      <c r="AR88" t="s">
        <v>164</v>
      </c>
      <c r="AS88" t="s">
        <v>164</v>
      </c>
      <c r="AT88" t="s">
        <v>164</v>
      </c>
      <c r="AU88">
        <v>0</v>
      </c>
      <c r="AV88" t="s">
        <v>164</v>
      </c>
      <c r="AW88">
        <v>0</v>
      </c>
      <c r="AX88" t="s">
        <v>164</v>
      </c>
      <c r="AY88">
        <v>0</v>
      </c>
      <c r="AZ88">
        <v>0</v>
      </c>
      <c r="BA88">
        <v>0</v>
      </c>
      <c r="BB88" t="s">
        <v>164</v>
      </c>
      <c r="BC88">
        <v>0</v>
      </c>
      <c r="BD88" t="s">
        <v>164</v>
      </c>
      <c r="BE88">
        <v>0</v>
      </c>
      <c r="BF88">
        <v>0</v>
      </c>
      <c r="BG88">
        <v>0</v>
      </c>
      <c r="BH88" t="s">
        <v>164</v>
      </c>
      <c r="BI88" t="s">
        <v>161</v>
      </c>
    </row>
    <row r="89" spans="1:61" x14ac:dyDescent="0.15">
      <c r="A89" t="s">
        <v>404</v>
      </c>
      <c r="B89" t="s">
        <v>164</v>
      </c>
      <c r="C89" t="s">
        <v>164</v>
      </c>
      <c r="D89" t="s">
        <v>164</v>
      </c>
      <c r="E89" t="s">
        <v>164</v>
      </c>
      <c r="F89" t="s">
        <v>164</v>
      </c>
      <c r="G89" t="s">
        <v>164</v>
      </c>
      <c r="H89" t="s">
        <v>164</v>
      </c>
      <c r="I89" t="s">
        <v>164</v>
      </c>
      <c r="J89" t="s">
        <v>164</v>
      </c>
      <c r="K89" t="s">
        <v>164</v>
      </c>
      <c r="L89" t="s">
        <v>164</v>
      </c>
      <c r="M89" t="s">
        <v>164</v>
      </c>
      <c r="N89" t="s">
        <v>164</v>
      </c>
      <c r="O89" t="s">
        <v>164</v>
      </c>
      <c r="P89" t="s">
        <v>164</v>
      </c>
      <c r="Q89" t="s">
        <v>164</v>
      </c>
      <c r="R89" t="s">
        <v>164</v>
      </c>
      <c r="S89" t="s">
        <v>164</v>
      </c>
      <c r="T89" t="s">
        <v>164</v>
      </c>
      <c r="U89" t="s">
        <v>164</v>
      </c>
      <c r="V89" t="s">
        <v>164</v>
      </c>
      <c r="W89" t="s">
        <v>164</v>
      </c>
      <c r="X89" t="s">
        <v>164</v>
      </c>
      <c r="Y89" t="s">
        <v>164</v>
      </c>
      <c r="Z89" t="s">
        <v>164</v>
      </c>
      <c r="AA89" t="s">
        <v>164</v>
      </c>
      <c r="AB89" t="s">
        <v>164</v>
      </c>
      <c r="AC89" t="s">
        <v>164</v>
      </c>
      <c r="AD89" t="s">
        <v>164</v>
      </c>
      <c r="AE89" t="s">
        <v>164</v>
      </c>
      <c r="AF89" t="s">
        <v>164</v>
      </c>
      <c r="AG89" t="s">
        <v>164</v>
      </c>
      <c r="AH89" t="s">
        <v>164</v>
      </c>
      <c r="AI89" t="s">
        <v>164</v>
      </c>
      <c r="AJ89" t="s">
        <v>164</v>
      </c>
      <c r="AK89" t="s">
        <v>164</v>
      </c>
      <c r="AL89" t="s">
        <v>164</v>
      </c>
      <c r="AM89" t="s">
        <v>164</v>
      </c>
      <c r="AN89" t="s">
        <v>164</v>
      </c>
      <c r="AO89" t="s">
        <v>164</v>
      </c>
      <c r="AP89" t="s">
        <v>164</v>
      </c>
      <c r="AQ89">
        <v>0</v>
      </c>
      <c r="AR89" t="s">
        <v>164</v>
      </c>
      <c r="AS89" t="s">
        <v>164</v>
      </c>
      <c r="AT89" t="s">
        <v>164</v>
      </c>
      <c r="AU89">
        <v>0</v>
      </c>
      <c r="AV89" t="s">
        <v>164</v>
      </c>
      <c r="AW89">
        <v>0</v>
      </c>
      <c r="AX89" t="s">
        <v>164</v>
      </c>
      <c r="AY89">
        <v>0</v>
      </c>
      <c r="AZ89">
        <v>0</v>
      </c>
      <c r="BA89">
        <v>0</v>
      </c>
      <c r="BB89" t="s">
        <v>164</v>
      </c>
      <c r="BC89">
        <v>0</v>
      </c>
      <c r="BD89" t="s">
        <v>164</v>
      </c>
      <c r="BE89">
        <v>0</v>
      </c>
      <c r="BF89">
        <v>0</v>
      </c>
      <c r="BG89">
        <v>0</v>
      </c>
      <c r="BH89" t="s">
        <v>164</v>
      </c>
      <c r="BI89" t="s">
        <v>161</v>
      </c>
    </row>
    <row r="90" spans="1:61" x14ac:dyDescent="0.15">
      <c r="A90" t="s">
        <v>405</v>
      </c>
      <c r="B90" s="86">
        <v>-2205230000</v>
      </c>
      <c r="C90" s="87">
        <v>7790000</v>
      </c>
      <c r="D90" s="86">
        <v>1694790000</v>
      </c>
      <c r="E90" s="86">
        <v>130590000</v>
      </c>
      <c r="F90" s="86">
        <v>-2060400000</v>
      </c>
      <c r="G90" s="86">
        <v>359850000</v>
      </c>
      <c r="H90" s="86">
        <v>1598830000</v>
      </c>
      <c r="I90" s="86">
        <v>595110000</v>
      </c>
      <c r="J90" s="86">
        <v>6994930000</v>
      </c>
      <c r="K90" s="86">
        <v>6798490000</v>
      </c>
      <c r="L90" s="86">
        <v>2025200000</v>
      </c>
      <c r="M90" s="86">
        <v>-3324410000</v>
      </c>
      <c r="N90" s="86">
        <v>-4173080000</v>
      </c>
      <c r="O90" s="86">
        <v>-3554090000</v>
      </c>
      <c r="P90" s="86">
        <v>-1404910000</v>
      </c>
      <c r="Q90" s="86">
        <v>743120000</v>
      </c>
      <c r="R90" s="86">
        <v>-2640720000</v>
      </c>
      <c r="S90" s="86">
        <v>-1333320000</v>
      </c>
      <c r="T90" s="86">
        <v>-727490000</v>
      </c>
      <c r="U90" s="86">
        <v>1708760000</v>
      </c>
      <c r="V90" s="86">
        <v>-2543100000</v>
      </c>
      <c r="W90" s="86">
        <v>-2774480000</v>
      </c>
      <c r="X90" s="86">
        <v>-1469360000</v>
      </c>
      <c r="Y90" s="86">
        <v>-779550000</v>
      </c>
      <c r="Z90" s="86">
        <v>715330000</v>
      </c>
      <c r="AA90" s="86">
        <v>-248760000</v>
      </c>
      <c r="AB90" s="86">
        <v>257930000</v>
      </c>
      <c r="AC90" s="86">
        <v>-2926510000</v>
      </c>
      <c r="AD90" s="86">
        <v>-2036310000</v>
      </c>
      <c r="AE90" s="86">
        <v>-2245750000</v>
      </c>
      <c r="AF90" s="86">
        <v>-3202580000</v>
      </c>
      <c r="AG90" s="87">
        <v>57640000</v>
      </c>
      <c r="AH90" s="86">
        <v>-452550000</v>
      </c>
      <c r="AI90" s="86">
        <v>919620000</v>
      </c>
      <c r="AJ90" s="86">
        <v>-2255950000</v>
      </c>
      <c r="AK90" s="86">
        <v>3343420000</v>
      </c>
      <c r="AL90" s="86">
        <v>3289990000</v>
      </c>
      <c r="AM90" s="86">
        <v>4143260000</v>
      </c>
      <c r="AN90" s="86">
        <v>3688410000</v>
      </c>
      <c r="AO90" s="86">
        <v>783540000</v>
      </c>
      <c r="AP90" s="86">
        <v>238410000</v>
      </c>
      <c r="AQ90" s="86">
        <v>536980000</v>
      </c>
      <c r="AR90" s="86">
        <v>-566090000</v>
      </c>
      <c r="AS90" s="86">
        <v>139370000</v>
      </c>
      <c r="AT90" s="86">
        <v>-665560000</v>
      </c>
      <c r="AU90" s="86">
        <v>-471510000</v>
      </c>
      <c r="AV90" s="86">
        <v>-436370000</v>
      </c>
      <c r="AW90" s="86">
        <v>332110000</v>
      </c>
      <c r="AX90" s="86">
        <v>354200000</v>
      </c>
      <c r="AY90" s="86">
        <v>505420000</v>
      </c>
      <c r="AZ90" s="87">
        <v>8370000</v>
      </c>
      <c r="BA90" s="86">
        <v>1405570000</v>
      </c>
      <c r="BB90">
        <v>0</v>
      </c>
      <c r="BC90" s="86">
        <v>378380000</v>
      </c>
      <c r="BD90" s="86">
        <v>-150040000</v>
      </c>
      <c r="BE90" s="86">
        <v>444460000</v>
      </c>
      <c r="BF90">
        <v>0</v>
      </c>
      <c r="BG90" s="87">
        <v>-60800000</v>
      </c>
      <c r="BH90" s="86">
        <v>240890000</v>
      </c>
      <c r="BI90" t="s">
        <v>161</v>
      </c>
    </row>
  </sheetData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汇总总结</vt:lpstr>
      <vt:lpstr>Sheet1</vt:lpstr>
      <vt:lpstr>Sheet2</vt:lpstr>
      <vt:lpstr>资产负债表</vt:lpstr>
      <vt:lpstr>利润表</vt:lpstr>
      <vt:lpstr>现金流量表</vt:lpstr>
      <vt:lpstr>_code</vt:lpstr>
      <vt:lpstr>_name</vt:lpstr>
      <vt:lpstr>bsa_content_1</vt:lpstr>
      <vt:lpstr>high</vt:lpstr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alexwang</dc:creator>
  <cp:lastModifiedBy>Administrator</cp:lastModifiedBy>
  <dcterms:created xsi:type="dcterms:W3CDTF">2020-11-29T06:44:00Z</dcterms:created>
  <dcterms:modified xsi:type="dcterms:W3CDTF">2020-12-05T04:21:04Z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