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00"/>
  </bookViews>
  <sheets>
    <sheet name="汇总总结" sheetId="1" r:id="rId1"/>
    <sheet name="资产负债表" sheetId="2" r:id="rId2"/>
    <sheet name="利润表" sheetId="3" r:id="rId3"/>
    <sheet name="现金流量表" sheetId="4" r:id="rId4"/>
  </sheets>
  <calcPr calcId="144525"/>
</workbook>
</file>

<file path=xl/sharedStrings.xml><?xml version="1.0" encoding="utf-8"?>
<sst xmlns="http://schemas.openxmlformats.org/spreadsheetml/2006/main" count="531">
  <si>
    <t>未来预估5年测算</t>
  </si>
  <si>
    <t>折现率</t>
  </si>
  <si>
    <t>项目</t>
  </si>
  <si>
    <t>现值</t>
  </si>
  <si>
    <t>初值</t>
  </si>
  <si>
    <t>复合增长</t>
  </si>
  <si>
    <t>平均</t>
  </si>
  <si>
    <t>最高</t>
  </si>
  <si>
    <t>最低</t>
  </si>
  <si>
    <t>平均增长率g</t>
  </si>
  <si>
    <t>En</t>
  </si>
  <si>
    <t>净资产收益率ROE=净利润/股东权益</t>
  </si>
  <si>
    <t>期初每股净资产</t>
  </si>
  <si>
    <t>E</t>
  </si>
  <si>
    <t>折现</t>
  </si>
  <si>
    <t>折现总额</t>
  </si>
  <si>
    <t>资产回报率ROA</t>
  </si>
  <si>
    <t>分红比例</t>
  </si>
  <si>
    <t>分红</t>
  </si>
  <si>
    <t>负债和股东权益合计</t>
  </si>
  <si>
    <t>股东权益合计</t>
  </si>
  <si>
    <t>净利润</t>
  </si>
  <si>
    <t>营业收入</t>
  </si>
  <si>
    <t>期初</t>
  </si>
  <si>
    <t>基本每股收益</t>
  </si>
  <si>
    <t>利润增长率</t>
  </si>
  <si>
    <t>PE</t>
  </si>
  <si>
    <t>增长率g</t>
  </si>
  <si>
    <t>市销率</t>
  </si>
  <si>
    <t>分红折现</t>
  </si>
  <si>
    <t>五年分红总共折现</t>
  </si>
  <si>
    <t>股息率</t>
  </si>
  <si>
    <t>PEG：P=G*E</t>
  </si>
  <si>
    <t>市现率</t>
  </si>
  <si>
    <t>总共价值折现</t>
  </si>
  <si>
    <t>格雷厄姆估值P=EPS*(8.5+2*g)</t>
  </si>
  <si>
    <t>资本回报率</t>
  </si>
  <si>
    <t>中数</t>
  </si>
  <si>
    <t>净资产收益率ROE</t>
  </si>
  <si>
    <t>年回报率</t>
  </si>
  <si>
    <t>经营活动产生的现金流量净额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</si>
  <si>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</si>
  <si>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</si>
  <si>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</si>
  <si>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</si>
  <si>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</si>
  <si>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</si>
  <si>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</si>
  <si>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</si>
  <si>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</si>
  <si>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</si>
  <si>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</si>
  <si>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</si>
  <si>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</si>
  <si>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</si>
  <si>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</si>
  <si>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</si>
  <si>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</si>
  <si>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</si>
  <si>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</si>
  <si>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</si>
  <si>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</si>
  <si>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</si>
  <si>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</si>
  <si>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</si>
  <si>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</si>
  <si>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</si>
  <si>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</si>
  <si>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</si>
  <si>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</si>
  <si>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</si>
  <si>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</si>
  <si>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</si>
  <si>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</si>
  <si>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</si>
  <si>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</si>
  <si>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</si>
  <si>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</si>
  <si>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</si>
  <si>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</si>
  <si>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</si>
  <si>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</si>
  <si>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</si>
  <si>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</si>
  <si>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</si>
  <si>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</si>
  <si>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</si>
  <si>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</si>
  <si>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</si>
  <si>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</si>
  <si>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</si>
  <si>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</si>
  <si>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</si>
  <si>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</si>
  <si>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</si>
  <si>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</si>
  <si>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</si>
  <si>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</si>
  <si>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</si>
  <si>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</si>
  <si>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</si>
  <si>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</si>
  <si>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</si>
  <si>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</si>
  <si>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</si>
  <si>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</si>
  <si>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</si>
  <si>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</si>
  <si>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</si>
  <si>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</si>
  <si>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</si>
  <si>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</si>
  <si>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</si>
  <si>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</si>
  <si>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</si>
  <si>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</si>
  <si>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</si>
  <si>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</si>
  <si>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</si>
  <si>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</si>
  <si>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</si>
  <si>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</si>
  <si>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</si>
  <si>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</si>
  <si>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</si>
  <si>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</si>
  <si>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</si>
  <si>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</si>
  <si>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</si>
  <si>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</si>
  <si>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</si>
  <si>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</si>
  <si>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</si>
  <si>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</si>
  <si>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</si>
  <si>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</si>
  <si>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</si>
  <si>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</si>
  <si>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</si>
  <si>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</si>
  <si>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</si>
  <si>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</si>
  <si>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</si>
  <si>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</si>
  <si>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</si>
  <si>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</si>
  <si>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</si>
  <si>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</si>
  <si>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</si>
  <si>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</si>
  <si>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</si>
  <si>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</si>
  <si>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</si>
  <si>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</si>
  <si>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</si>
  <si>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</si>
  <si>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</si>
  <si>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</si>
  <si>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</si>
  <si>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</si>
  <si>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</si>
  <si>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</si>
  <si>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</si>
  <si>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</si>
  <si>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</si>
  <si>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</si>
  <si>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</si>
  <si>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</si>
  <si>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</si>
  <si>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</si>
  <si>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</si>
  <si>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</si>
  <si>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</si>
  <si>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</si>
  <si>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</si>
  <si>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</si>
  <si>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</si>
  <si>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</si>
  <si>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</si>
  <si>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</si>
  <si>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</si>
  <si>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</si>
  <si>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</si>
  <si>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</si>
  <si>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</si>
  <si>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</si>
  <si>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</si>
  <si>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</si>
  <si>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</si>
  <si>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</si>
  <si>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</si>
  <si>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</si>
  <si>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</si>
  <si>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</si>
  <si>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</si>
  <si>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</si>
  <si>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</si>
  <si>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 xml:space="preserve">    商誉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</si>
  <si>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</si>
  <si>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</si>
  <si>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</si>
  <si>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</si>
  <si>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</si>
  <si>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</si>
  <si>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</si>
  <si>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</si>
  <si>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</si>
  <si>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资产总计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</si>
  <si>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</si>
  <si>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</si>
  <si>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</si>
  <si>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</si>
  <si>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</si>
  <si>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</si>
  <si>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</si>
  <si>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</si>
  <si>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</si>
  <si>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</si>
  <si>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</si>
  <si>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</si>
  <si>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</si>
  <si>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</si>
  <si>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</si>
  <si>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</si>
  <si>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</si>
  <si>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</si>
  <si>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</si>
  <si>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</si>
  <si>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</si>
  <si>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</si>
  <si>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</si>
  <si>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</si>
  <si>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</si>
  <si>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</si>
  <si>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</si>
  <si>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</si>
  <si>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</si>
  <si>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</si>
  <si>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</si>
  <si>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</si>
  <si>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</si>
  <si>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</si>
  <si>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</si>
  <si>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</si>
  <si>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</si>
  <si>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</si>
  <si>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</si>
  <si>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</si>
  <si>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</si>
  <si>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</si>
  <si>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</si>
  <si>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</si>
  <si>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</si>
  <si>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</si>
  <si>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</si>
  <si>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</si>
  <si>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</si>
  <si>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</si>
  <si>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</si>
  <si>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</si>
  <si>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</si>
  <si>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</si>
  <si>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</si>
  <si>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</si>
  <si>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</si>
  <si>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</si>
  <si>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</si>
  <si>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</si>
  <si>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</si>
  <si>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</si>
  <si>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</si>
  <si>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</si>
  <si>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</si>
  <si>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</si>
  <si>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</si>
  <si>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</si>
  <si>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</si>
  <si>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</si>
  <si>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</si>
  <si>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</si>
  <si>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</si>
  <si>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</si>
  <si>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</si>
  <si>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</si>
  <si>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</si>
  <si>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</si>
  <si>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</si>
  <si>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</si>
  <si>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</si>
  <si>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</si>
  <si>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</si>
  <si>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</si>
  <si>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</si>
  <si>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</si>
  <si>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</si>
  <si>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</si>
  <si>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</si>
  <si>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</si>
  <si>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</si>
  <si>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</si>
  <si>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</si>
  <si>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</si>
  <si>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</si>
  <si>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</si>
  <si>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</si>
  <si>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</si>
  <si>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</si>
  <si>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</si>
  <si>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</si>
  <si>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</si>
  <si>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</si>
  <si>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</si>
  <si>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</si>
  <si>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</si>
  <si>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</si>
  <si>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</si>
  <si>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</si>
  <si>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</si>
  <si>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</si>
  <si>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</si>
  <si>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</si>
  <si>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</si>
  <si>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</si>
  <si>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</si>
  <si>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</si>
  <si>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SUMLIABSHEQUITY</t>
  </si>
  <si>
    <t>2020-12-31</t>
  </si>
  <si>
    <t>TOTALOPERATEREVE</t>
  </si>
  <si>
    <t>营业总收入</t>
  </si>
  <si>
    <t>OPERATEREVE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</si>
  <si>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</si>
  <si>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</si>
  <si>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</si>
  <si>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</si>
  <si>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</si>
  <si>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</si>
  <si>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</si>
  <si>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</si>
  <si>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</si>
  <si>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</si>
  <si>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</si>
  <si>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营业成本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</si>
  <si>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</si>
  <si>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</si>
  <si>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</si>
  <si>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</si>
  <si>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</si>
  <si>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</si>
  <si>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</si>
  <si>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</si>
  <si>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</si>
  <si>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</si>
  <si>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</si>
  <si>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</si>
  <si>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</si>
  <si>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</si>
  <si>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</si>
  <si>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</si>
  <si>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</si>
  <si>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</si>
  <si>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</si>
  <si>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</si>
  <si>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</si>
  <si>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销售费用</t>
  </si>
  <si>
    <t>MANAGEEXP</t>
  </si>
  <si>
    <t>管理费用</t>
  </si>
  <si>
    <t>FINANCEEXP</t>
  </si>
  <si>
    <t>财务费用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</si>
  <si>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</si>
  <si>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</si>
  <si>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</si>
  <si>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</si>
  <si>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</si>
  <si>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</si>
  <si>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</si>
  <si>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</si>
  <si>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</si>
  <si>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</si>
  <si>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</si>
  <si>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</si>
  <si>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</si>
  <si>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</si>
  <si>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</si>
  <si>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</si>
  <si>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</si>
  <si>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</si>
  <si>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</si>
  <si>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</si>
  <si>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</si>
  <si>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</si>
  <si>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</si>
  <si>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</si>
  <si>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</si>
  <si>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</si>
  <si>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</si>
  <si>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</si>
  <si>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</si>
  <si>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</si>
  <si>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少数股东损益</t>
  </si>
  <si>
    <t>KCFJCXSYJLR</t>
  </si>
  <si>
    <t>扣除非经常性损益后的净利润</t>
  </si>
  <si>
    <t>BASICEPS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</si>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</sst>
</file>

<file path=xl/styles.xml><?xml version="1.0" encoding="utf-8"?>
<styleSheet xmlns="http://schemas.openxmlformats.org/spreadsheetml/2006/main">
  <numFmts count="12">
    <numFmt numFmtId="176" formatCode="0\.00,,&quot;万&quot;"/>
    <numFmt numFmtId="177" formatCode="0_ "/>
    <numFmt numFmtId="178" formatCode="0\.00,,&quot;亿&quot;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0.00_);[Red]\(0.00\)"/>
    <numFmt numFmtId="180" formatCode="0.00_ ;[Red]\-0.00\ "/>
    <numFmt numFmtId="181" formatCode="0.00;[Red]0.00"/>
    <numFmt numFmtId="182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183" formatCode="0.00_ "/>
  </numFmts>
  <fonts count="23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33" borderId="1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178" fontId="0" fillId="0" borderId="0" xfId="0" applyNumberFormat="1" applyAlignment="1"/>
    <xf numFmtId="0" fontId="0" fillId="0" borderId="0" xfId="0" applyFont="1">
      <alignment vertical="center"/>
    </xf>
    <xf numFmtId="176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0" fontId="1" fillId="3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178" fontId="1" fillId="0" borderId="0" xfId="0" applyNumberFormat="1" applyFont="1" applyFill="1">
      <alignment vertical="center"/>
    </xf>
    <xf numFmtId="10" fontId="1" fillId="0" borderId="0" xfId="0" applyNumberFormat="1" applyFont="1" applyFill="1">
      <alignment vertical="center"/>
    </xf>
    <xf numFmtId="0" fontId="2" fillId="4" borderId="1" xfId="0" applyFont="1" applyFill="1" applyBorder="1">
      <alignment vertical="center"/>
    </xf>
    <xf numFmtId="9" fontId="1" fillId="0" borderId="1" xfId="0" applyNumberFormat="1" applyFont="1" applyBorder="1">
      <alignment vertical="center"/>
    </xf>
    <xf numFmtId="183" fontId="1" fillId="0" borderId="1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0" fontId="1" fillId="0" borderId="2" xfId="0" applyFont="1" applyBorder="1">
      <alignment vertical="center"/>
    </xf>
    <xf numFmtId="177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178" fontId="1" fillId="5" borderId="1" xfId="0" applyNumberFormat="1" applyFont="1" applyFill="1" applyBorder="1" applyAlignment="1">
      <alignment horizontal="right" vertical="center"/>
    </xf>
    <xf numFmtId="10" fontId="1" fillId="0" borderId="1" xfId="0" applyNumberFormat="1" applyFont="1" applyBorder="1">
      <alignment vertical="center"/>
    </xf>
    <xf numFmtId="178" fontId="1" fillId="5" borderId="1" xfId="0" applyNumberFormat="1" applyFont="1" applyFill="1" applyBorder="1">
      <alignment vertical="center"/>
    </xf>
    <xf numFmtId="10" fontId="1" fillId="5" borderId="1" xfId="0" applyNumberFormat="1" applyFont="1" applyFill="1" applyBorder="1">
      <alignment vertical="center"/>
    </xf>
    <xf numFmtId="178" fontId="1" fillId="0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183" fontId="1" fillId="5" borderId="1" xfId="0" applyNumberFormat="1" applyFont="1" applyFill="1" applyBorder="1">
      <alignment vertical="center"/>
    </xf>
    <xf numFmtId="181" fontId="1" fillId="5" borderId="0" xfId="0" applyNumberFormat="1" applyFont="1" applyFill="1" applyBorder="1">
      <alignment vertical="center"/>
    </xf>
    <xf numFmtId="10" fontId="1" fillId="5" borderId="0" xfId="0" applyNumberFormat="1" applyFont="1" applyFill="1" applyBorder="1">
      <alignment vertical="center"/>
    </xf>
    <xf numFmtId="0" fontId="1" fillId="0" borderId="1" xfId="0" applyFont="1" applyBorder="1">
      <alignment vertical="center"/>
    </xf>
    <xf numFmtId="178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180" fontId="1" fillId="5" borderId="1" xfId="0" applyNumberFormat="1" applyFont="1" applyFill="1" applyBorder="1">
      <alignment vertical="center"/>
    </xf>
    <xf numFmtId="183" fontId="0" fillId="0" borderId="0" xfId="0" applyNumberFormat="1">
      <alignment vertical="center"/>
    </xf>
    <xf numFmtId="0" fontId="0" fillId="6" borderId="0" xfId="0" applyFill="1">
      <alignment vertical="center"/>
    </xf>
    <xf numFmtId="10" fontId="0" fillId="2" borderId="0" xfId="0" applyNumberFormat="1" applyFill="1">
      <alignment vertical="center"/>
    </xf>
    <xf numFmtId="0" fontId="3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numFmt numFmtId="183" formatCode="0.00_ "/>
      <fill>
        <patternFill patternType="solid">
          <bgColor theme="4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G10" totalsRowShown="0">
  <autoFilter ref="A2:G10"/>
  <tableColumns count="7">
    <tableColumn id="1" name="项目"/>
    <tableColumn id="2" name="现值"/>
    <tableColumn id="3" name="初值"/>
    <tableColumn id="4" name="复合增长"/>
    <tableColumn id="5" name="平均"/>
    <tableColumn id="6" name="最高"/>
    <tableColumn id="7" name="最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7"/>
  <sheetViews>
    <sheetView tabSelected="1" topLeftCell="A3" workbookViewId="0">
      <selection activeCell="F15" sqref="F15"/>
    </sheetView>
  </sheetViews>
  <sheetFormatPr defaultColWidth="9.125" defaultRowHeight="17.6"/>
  <cols>
    <col min="1" max="1" width="37.0714285714286" customWidth="1"/>
    <col min="2" max="2" width="13.5" customWidth="1"/>
    <col min="3" max="3" width="11.75" customWidth="1"/>
    <col min="4" max="5" width="10.2857142857143" customWidth="1"/>
    <col min="6" max="6" width="14.9285714285714" customWidth="1"/>
    <col min="7" max="7" width="10.2857142857143" customWidth="1"/>
    <col min="8" max="8" width="17.3571428571429" customWidth="1"/>
    <col min="9" max="9" width="10.2857142857143" customWidth="1"/>
    <col min="10" max="10" width="12.75"/>
    <col min="11" max="11" width="10.2857142857143" customWidth="1"/>
    <col min="12" max="12" width="8.85714285714286" customWidth="1"/>
    <col min="13" max="13" width="14.9285714285714" customWidth="1"/>
    <col min="14" max="14" width="13.6428571428571" customWidth="1"/>
    <col min="15" max="20" width="12.75"/>
  </cols>
  <sheetData>
    <row r="1" spans="1:23">
      <c r="A1" s="4" t="str">
        <f>"近"&amp;G1&amp;"年历史统计"</f>
        <v>近10年历史统计</v>
      </c>
      <c r="B1" s="4"/>
      <c r="C1" s="4"/>
      <c r="D1" s="4"/>
      <c r="E1" s="4"/>
      <c r="F1" s="4"/>
      <c r="G1" s="4">
        <v>10</v>
      </c>
      <c r="H1" s="4" t="s">
        <v>0</v>
      </c>
      <c r="I1" s="4"/>
      <c r="J1" s="4"/>
      <c r="K1" s="4"/>
      <c r="L1" s="4"/>
      <c r="M1" s="4"/>
      <c r="N1" t="s">
        <v>1</v>
      </c>
      <c r="O1" s="7">
        <v>0.15</v>
      </c>
      <c r="Q1" s="40"/>
      <c r="R1" s="40">
        <v>0</v>
      </c>
      <c r="S1">
        <v>1</v>
      </c>
      <c r="T1">
        <v>2</v>
      </c>
      <c r="U1">
        <v>3</v>
      </c>
      <c r="V1">
        <v>4</v>
      </c>
      <c r="W1">
        <v>5</v>
      </c>
    </row>
    <row r="2" spans="1:31">
      <c r="A2" s="5" t="s">
        <v>2</v>
      </c>
      <c r="B2" s="6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I2" s="35">
        <v>1</v>
      </c>
      <c r="J2" s="35">
        <v>2</v>
      </c>
      <c r="K2" s="35">
        <v>3</v>
      </c>
      <c r="L2" s="35">
        <v>4</v>
      </c>
      <c r="M2" s="35">
        <v>5</v>
      </c>
      <c r="N2" t="s">
        <v>9</v>
      </c>
      <c r="O2" s="7">
        <v>0.09</v>
      </c>
      <c r="Q2" s="34" t="s">
        <v>10</v>
      </c>
      <c r="R2" s="34">
        <f>O3</f>
        <v>1.7</v>
      </c>
      <c r="S2" s="34">
        <f>(1+$O$2)*R2</f>
        <v>1.853</v>
      </c>
      <c r="T2" s="34">
        <f>(1+$O$2)*S2</f>
        <v>2.01977</v>
      </c>
      <c r="U2" s="34">
        <f>(1+$O$2)*T2</f>
        <v>2.2015493</v>
      </c>
      <c r="V2" s="34">
        <f>(1+$O$2)*U2</f>
        <v>2.399688737</v>
      </c>
      <c r="W2" s="34">
        <f>(1+$O$2)*V2</f>
        <v>2.61566072333</v>
      </c>
      <c r="X2" s="34"/>
      <c r="Y2" s="34"/>
      <c r="Z2" s="34"/>
      <c r="AA2" s="34"/>
      <c r="AB2" s="34"/>
      <c r="AC2" s="34"/>
      <c r="AD2" s="34"/>
      <c r="AE2" s="34"/>
    </row>
    <row r="3" spans="1:31">
      <c r="A3" s="5" t="s">
        <v>11</v>
      </c>
      <c r="B3" s="7">
        <f>B7/B6</f>
        <v>0.268338303482355</v>
      </c>
      <c r="C3" s="7">
        <f>C7/C6</f>
        <v>0.218067316490574</v>
      </c>
      <c r="D3" s="8"/>
      <c r="E3" s="5"/>
      <c r="F3" s="11"/>
      <c r="G3" s="11"/>
      <c r="H3" t="s">
        <v>12</v>
      </c>
      <c r="I3" s="34" t="e">
        <f>#REF!</f>
        <v>#REF!</v>
      </c>
      <c r="J3" s="34" t="e">
        <f>I3+I6-I7</f>
        <v>#REF!</v>
      </c>
      <c r="K3" s="34" t="e">
        <f>J3+J6-J7</f>
        <v>#REF!</v>
      </c>
      <c r="L3" s="34" t="e">
        <f>K3+K6-K7</f>
        <v>#REF!</v>
      </c>
      <c r="M3" s="34" t="e">
        <f>L3+L6-L7</f>
        <v>#REF!</v>
      </c>
      <c r="N3" t="s">
        <v>13</v>
      </c>
      <c r="O3">
        <v>1.7</v>
      </c>
      <c r="Q3" s="34" t="s">
        <v>14</v>
      </c>
      <c r="R3" s="34">
        <f t="shared" ref="R3:W3" si="0">R2/POWER(1+$O$1,R1)</f>
        <v>1.7</v>
      </c>
      <c r="S3" s="34">
        <f t="shared" si="0"/>
        <v>1.61130434782609</v>
      </c>
      <c r="T3" s="34">
        <f t="shared" si="0"/>
        <v>1.52723629489603</v>
      </c>
      <c r="U3" s="34">
        <f t="shared" si="0"/>
        <v>1.44755440124928</v>
      </c>
      <c r="V3" s="34">
        <f t="shared" si="0"/>
        <v>1.3720298237928</v>
      </c>
      <c r="W3" s="34">
        <f t="shared" si="0"/>
        <v>1.30044565907317</v>
      </c>
      <c r="X3" s="34" t="s">
        <v>15</v>
      </c>
      <c r="Y3" s="34">
        <f>SUM(R6:W6)</f>
        <v>0.68</v>
      </c>
      <c r="Z3" s="34"/>
      <c r="AA3" s="34"/>
      <c r="AB3" s="34"/>
      <c r="AC3" s="34"/>
      <c r="AD3" s="34"/>
      <c r="AE3" s="34"/>
    </row>
    <row r="4" spans="1:31">
      <c r="A4" s="5" t="s">
        <v>16</v>
      </c>
      <c r="B4" s="8">
        <f>B7/B5</f>
        <v>0.122838845112528</v>
      </c>
      <c r="C4" s="8">
        <f>C7/C5</f>
        <v>0.0965901312298946</v>
      </c>
      <c r="D4" s="8"/>
      <c r="E4" s="5"/>
      <c r="F4" s="11"/>
      <c r="G4" s="11"/>
      <c r="H4" t="s">
        <v>12</v>
      </c>
      <c r="I4" s="34" t="e">
        <f>I3*(1+#REF!)</f>
        <v>#REF!</v>
      </c>
      <c r="J4" s="34" t="e">
        <f>J3*(1+#REF!)</f>
        <v>#REF!</v>
      </c>
      <c r="K4" s="34" t="e">
        <f>K3*(1+#REF!)</f>
        <v>#REF!</v>
      </c>
      <c r="L4" s="34" t="e">
        <f>L3*(1+#REF!)</f>
        <v>#REF!</v>
      </c>
      <c r="M4" s="34" t="e">
        <f>M3*(1+#REF!)</f>
        <v>#REF!</v>
      </c>
      <c r="N4" t="s">
        <v>17</v>
      </c>
      <c r="O4" s="34">
        <v>0</v>
      </c>
      <c r="P4" s="34"/>
      <c r="Q4" s="34" t="s">
        <v>18</v>
      </c>
      <c r="R4" s="34">
        <f t="shared" ref="R4:W4" si="1">R2*$O$4</f>
        <v>0</v>
      </c>
      <c r="S4" s="34">
        <f t="shared" si="1"/>
        <v>0</v>
      </c>
      <c r="T4" s="34">
        <f t="shared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/>
      <c r="Y4" s="34"/>
      <c r="Z4" s="34"/>
      <c r="AA4" s="34"/>
      <c r="AB4" s="34"/>
      <c r="AC4" s="34"/>
      <c r="AD4" s="34"/>
      <c r="AE4" s="34"/>
    </row>
    <row r="5" spans="1:31">
      <c r="A5" s="5" t="s">
        <v>19</v>
      </c>
      <c r="B5" s="9">
        <f>VLOOKUP(A5,资产负债表!$B:F,2,0)</f>
        <v>119930784000</v>
      </c>
      <c r="C5" s="9">
        <f>VLOOKUP(A5,资产负债表!$B:Z,2+$G$1,0)</f>
        <v>63816328000</v>
      </c>
      <c r="D5" s="8">
        <f>POWER(表1[[#This Row],[现值]]/表1[[#This Row],[初值]],1/$G$1)-1</f>
        <v>0.0651233024409823</v>
      </c>
      <c r="E5" s="5"/>
      <c r="F5" s="11"/>
      <c r="G5" s="11"/>
      <c r="I5" s="34"/>
      <c r="J5" s="34"/>
      <c r="K5" s="34"/>
      <c r="L5" s="34"/>
      <c r="M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>
      <c r="A6" s="5" t="s">
        <v>20</v>
      </c>
      <c r="B6" s="9">
        <f>VLOOKUP(A6,资产负债表!$B:$F,2,0)</f>
        <v>54901439000</v>
      </c>
      <c r="C6" s="9">
        <f>VLOOKUP(A6,资产负债表!$B:Z,2+$G$1,0)</f>
        <v>28266627000</v>
      </c>
      <c r="D6" s="8">
        <f>POWER(表1[[#This Row],[现值]]/表1[[#This Row],[初值]],1/$G$1)-1</f>
        <v>0.0686388874059702</v>
      </c>
      <c r="E6" s="5"/>
      <c r="F6" s="11"/>
      <c r="G6" s="11"/>
      <c r="H6" t="s">
        <v>21</v>
      </c>
      <c r="I6" s="34" t="e">
        <f>I4-I3</f>
        <v>#REF!</v>
      </c>
      <c r="J6" s="34" t="e">
        <f>J4-J3</f>
        <v>#REF!</v>
      </c>
      <c r="K6" s="34" t="e">
        <f>K4-K3</f>
        <v>#REF!</v>
      </c>
      <c r="L6" s="34" t="e">
        <f>L4-L3</f>
        <v>#REF!</v>
      </c>
      <c r="M6" s="34" t="e">
        <f>M4-M3</f>
        <v>#REF!</v>
      </c>
      <c r="Q6" s="34"/>
      <c r="R6" s="34">
        <v>0.68</v>
      </c>
      <c r="S6" s="34">
        <f>S4/POWER(1+$O$1,S1)</f>
        <v>0</v>
      </c>
      <c r="T6" s="34">
        <f>T4/POWER(1+$O$1,T1)</f>
        <v>0</v>
      </c>
      <c r="U6" s="34">
        <f>U4/POWER(1+$O$1,U1)</f>
        <v>0</v>
      </c>
      <c r="V6" s="34">
        <f>V4/POWER(1+$O$1,V1)</f>
        <v>0</v>
      </c>
      <c r="W6" s="34">
        <f>W4/POWER(1+$O$1,W1)</f>
        <v>0</v>
      </c>
      <c r="X6" s="34" t="s">
        <v>15</v>
      </c>
      <c r="Y6" s="34">
        <f>SUM(R6:W6)</f>
        <v>0.68</v>
      </c>
      <c r="Z6" s="34"/>
      <c r="AA6" s="34"/>
      <c r="AB6" s="34"/>
      <c r="AC6" s="34"/>
      <c r="AD6" s="34"/>
      <c r="AE6" s="34"/>
    </row>
    <row r="7" spans="1:13">
      <c r="A7" s="9" t="s">
        <v>21</v>
      </c>
      <c r="B7" s="9">
        <f>VLOOKUP(A7,利润表!$B:F,2,0)</f>
        <v>14732159000</v>
      </c>
      <c r="C7" s="9">
        <f>VLOOKUP(A7,利润表!$B:Z,2+$G$1,0)</f>
        <v>6164027496.13</v>
      </c>
      <c r="D7" s="8">
        <f>POWER(表1[[#This Row],[现值]]/表1[[#This Row],[初值]],1/$G$1)-1</f>
        <v>0.0910387687888572</v>
      </c>
      <c r="E7" s="5"/>
      <c r="F7" s="11"/>
      <c r="G7" s="11"/>
      <c r="H7" t="s">
        <v>18</v>
      </c>
      <c r="I7" s="34" t="e">
        <f>I6*#REF!</f>
        <v>#REF!</v>
      </c>
      <c r="J7" s="34" t="e">
        <f>J6*#REF!</f>
        <v>#REF!</v>
      </c>
      <c r="K7" s="34" t="e">
        <f>K6*#REF!</f>
        <v>#REF!</v>
      </c>
      <c r="L7" s="34" t="e">
        <f>L6*#REF!</f>
        <v>#REF!</v>
      </c>
      <c r="M7" s="34" t="e">
        <f>M6*#REF!</f>
        <v>#REF!</v>
      </c>
    </row>
    <row r="8" spans="1:23">
      <c r="A8" s="9" t="s">
        <v>22</v>
      </c>
      <c r="B8" s="9">
        <f>VLOOKUP(A8,利润表!$B:F,2,0)</f>
        <v>89867090000</v>
      </c>
      <c r="C8" s="9">
        <f>VLOOKUP(A8,利润表!$B:Z,2+$G$1,0)</f>
        <v>33954939086.19</v>
      </c>
      <c r="D8" s="10">
        <f>POWER(表1[[#This Row],[现值]]/表1[[#This Row],[初值]],1/$G$1)-1</f>
        <v>0.102223769393758</v>
      </c>
      <c r="E8" s="5"/>
      <c r="F8" s="11"/>
      <c r="G8" s="11"/>
      <c r="I8" s="34"/>
      <c r="J8" s="34"/>
      <c r="K8" s="34"/>
      <c r="L8" s="34"/>
      <c r="M8" s="34"/>
      <c r="Q8" s="34" t="s">
        <v>23</v>
      </c>
      <c r="R8" s="34"/>
      <c r="S8" s="34">
        <v>10</v>
      </c>
      <c r="T8" s="34" t="e">
        <f>#REF!-S11</f>
        <v>#REF!</v>
      </c>
      <c r="U8" s="34" t="e">
        <f>#REF!-T11</f>
        <v>#REF!</v>
      </c>
      <c r="V8" s="34" t="e">
        <f>#REF!-U11</f>
        <v>#REF!</v>
      </c>
      <c r="W8" s="34" t="e">
        <f>#REF!-V11</f>
        <v>#REF!</v>
      </c>
    </row>
    <row r="9" spans="1:25">
      <c r="A9" s="5" t="s">
        <v>24</v>
      </c>
      <c r="B9" s="5">
        <f>VLOOKUP(A9,利润表!$B:F,2,0)</f>
        <v>1.7043</v>
      </c>
      <c r="C9" s="5">
        <f>VLOOKUP(A9,利润表!$B:Z,2+$G$1,0)</f>
        <v>0.739</v>
      </c>
      <c r="D9" s="8">
        <f>POWER(表1[[#This Row],[现值]]/表1[[#This Row],[初值]],1/$G$1)-1</f>
        <v>0.0871517281669412</v>
      </c>
      <c r="E9" s="5"/>
      <c r="F9" s="11"/>
      <c r="G9" s="11"/>
      <c r="Q9" t="s">
        <v>25</v>
      </c>
      <c r="R9" s="41"/>
      <c r="S9" s="41"/>
      <c r="T9" s="7" t="e">
        <f>(#REF!-#REF!)/#REF!</f>
        <v>#REF!</v>
      </c>
      <c r="U9" s="7" t="e">
        <f>(#REF!-#REF!)/#REF!</f>
        <v>#REF!</v>
      </c>
      <c r="V9" s="7" t="e">
        <f>(#REF!-#REF!)/#REF!</f>
        <v>#REF!</v>
      </c>
      <c r="W9" s="7" t="e">
        <f>(#REF!-#REF!)/#REF!</f>
        <v>#REF!</v>
      </c>
      <c r="Y9" s="38"/>
    </row>
    <row r="10" spans="1:25">
      <c r="A10" s="11" t="s">
        <v>26</v>
      </c>
      <c r="B10" s="12"/>
      <c r="C10" s="11"/>
      <c r="D10" s="13"/>
      <c r="E10" s="11"/>
      <c r="F10" s="11"/>
      <c r="G10" s="11"/>
      <c r="R10" s="41"/>
      <c r="S10" s="41"/>
      <c r="T10" s="7"/>
      <c r="U10" s="7"/>
      <c r="V10" s="7"/>
      <c r="W10" s="7"/>
      <c r="Y10" s="38"/>
    </row>
    <row r="11" spans="1:23">
      <c r="A11" s="5"/>
      <c r="B11" s="5"/>
      <c r="C11" s="5"/>
      <c r="D11" s="5"/>
      <c r="E11" s="5"/>
      <c r="F11" s="5"/>
      <c r="G11" s="5"/>
      <c r="P11" s="34"/>
      <c r="Q11" t="s">
        <v>18</v>
      </c>
      <c r="R11" s="41">
        <v>0</v>
      </c>
      <c r="S11" s="41" t="e">
        <f>(#REF!-#REF!)*$O$4</f>
        <v>#REF!</v>
      </c>
      <c r="T11" s="41" t="e">
        <f>#REF!*$O$4</f>
        <v>#REF!</v>
      </c>
      <c r="U11" s="41" t="e">
        <f>#REF!*$O$4</f>
        <v>#REF!</v>
      </c>
      <c r="V11" s="41" t="e">
        <f>#REF!*$O$4</f>
        <v>#REF!</v>
      </c>
      <c r="W11" s="41"/>
    </row>
    <row r="12" spans="1:25">
      <c r="A12" s="14" t="s">
        <v>27</v>
      </c>
      <c r="B12" s="8">
        <f>MAX(D8,D9)</f>
        <v>0.102223769393758</v>
      </c>
      <c r="C12" s="8">
        <f>MIN(D8,D9)</f>
        <v>0.0871517281669412</v>
      </c>
      <c r="D12" s="8">
        <f>D6</f>
        <v>0.0686388874059702</v>
      </c>
      <c r="E12" s="5"/>
      <c r="F12" s="5" t="s">
        <v>28</v>
      </c>
      <c r="G12" s="5">
        <v>1</v>
      </c>
      <c r="H12">
        <v>2</v>
      </c>
      <c r="I12">
        <v>3</v>
      </c>
      <c r="J12">
        <v>4</v>
      </c>
      <c r="K12">
        <v>5</v>
      </c>
      <c r="L12"/>
      <c r="M12"/>
      <c r="Q12" t="s">
        <v>29</v>
      </c>
      <c r="R12" s="41">
        <f t="shared" ref="R12:W12" si="2">R11/POWER(1+$O$1,R1)</f>
        <v>0</v>
      </c>
      <c r="S12" s="41" t="e">
        <f t="shared" si="2"/>
        <v>#REF!</v>
      </c>
      <c r="T12" s="41" t="e">
        <f t="shared" si="2"/>
        <v>#REF!</v>
      </c>
      <c r="U12" s="41" t="e">
        <f t="shared" si="2"/>
        <v>#REF!</v>
      </c>
      <c r="V12" s="41" t="e">
        <f t="shared" si="2"/>
        <v>#REF!</v>
      </c>
      <c r="W12" s="41">
        <f t="shared" si="2"/>
        <v>0</v>
      </c>
      <c r="X12" t="s">
        <v>30</v>
      </c>
      <c r="Y12" s="41" t="e">
        <f>SUM(R12:W12)</f>
        <v>#REF!</v>
      </c>
    </row>
    <row r="13" spans="1:23">
      <c r="A13" s="14" t="s">
        <v>1</v>
      </c>
      <c r="B13" s="15">
        <v>0.15</v>
      </c>
      <c r="C13" s="15">
        <v>0.12</v>
      </c>
      <c r="D13" s="15">
        <v>0.09</v>
      </c>
      <c r="E13" s="30"/>
      <c r="F13" s="30"/>
      <c r="G13" s="31">
        <f>B24*G12</f>
        <v>89867090000</v>
      </c>
      <c r="H13" s="31">
        <f>C24*H12</f>
        <v>151331520000</v>
      </c>
      <c r="I13" s="31">
        <f>D24*I12</f>
        <v>167464512000</v>
      </c>
      <c r="J13" s="31">
        <f>E24*J12</f>
        <v>153340348000</v>
      </c>
      <c r="K13" s="31">
        <f>F24*K12</f>
        <v>116400360000</v>
      </c>
      <c r="L13" s="31"/>
      <c r="M13" s="31"/>
      <c r="P13" s="34"/>
      <c r="Q13" s="34" t="s">
        <v>31</v>
      </c>
      <c r="R13" s="34"/>
      <c r="S13" s="7" t="e">
        <f>S11/H34</f>
        <v>#REF!</v>
      </c>
      <c r="T13" s="7" t="e">
        <f>T11/I34</f>
        <v>#REF!</v>
      </c>
      <c r="U13" s="7" t="e">
        <f>U11/J34</f>
        <v>#REF!</v>
      </c>
      <c r="V13" s="7" t="e">
        <f>V11/K34</f>
        <v>#REF!</v>
      </c>
      <c r="W13" s="7" t="e">
        <f>W11/L34</f>
        <v>#DIV/0!</v>
      </c>
    </row>
    <row r="14" spans="1:25">
      <c r="A14" s="14" t="s">
        <v>32</v>
      </c>
      <c r="B14" s="16">
        <f>B12*100*$B$9</f>
        <v>17.4219970177781</v>
      </c>
      <c r="C14" s="16">
        <f>C12*100*$B$9</f>
        <v>14.8532690314918</v>
      </c>
      <c r="D14" s="16">
        <f>D12*100*$B$9</f>
        <v>11.6981255805995</v>
      </c>
      <c r="E14" s="30"/>
      <c r="F14" s="30" t="s">
        <v>33</v>
      </c>
      <c r="G14" s="32"/>
      <c r="X14" t="s">
        <v>34</v>
      </c>
      <c r="Y14" s="38" t="e">
        <f>#REF!+Y12</f>
        <v>#REF!</v>
      </c>
    </row>
    <row r="15" spans="1:25">
      <c r="A15" s="14" t="s">
        <v>35</v>
      </c>
      <c r="B15" s="16">
        <f>$B$9*(8.5+2*B12*100)/POWER(1+B13,5)</f>
        <v>24.5259988340864</v>
      </c>
      <c r="C15" s="16">
        <f>$B$9*(8.5+2*C12*100)/POWER(1+C13,5)</f>
        <v>25.0763450040739</v>
      </c>
      <c r="D15" s="16">
        <f>$B$9*(8.5+2*D12*100)/POWER(1+D13,5)</f>
        <v>24.6212214755626</v>
      </c>
      <c r="E15" s="30"/>
      <c r="F15" s="30"/>
      <c r="G15" s="30"/>
      <c r="Y15" s="38"/>
    </row>
    <row r="16" spans="1:25">
      <c r="A16" s="17"/>
      <c r="B16" s="16"/>
      <c r="C16" s="16"/>
      <c r="D16" s="16"/>
      <c r="E16" s="30"/>
      <c r="F16" s="30"/>
      <c r="G16" s="30"/>
      <c r="Y16" s="38"/>
    </row>
    <row r="17" spans="1:25">
      <c r="A17" s="18"/>
      <c r="B17" s="19">
        <v>1</v>
      </c>
      <c r="C17" s="20">
        <v>2</v>
      </c>
      <c r="D17" s="19">
        <v>3</v>
      </c>
      <c r="E17" s="20">
        <v>4</v>
      </c>
      <c r="F17" s="19">
        <v>5</v>
      </c>
      <c r="G17" s="20">
        <v>6</v>
      </c>
      <c r="H17" s="19">
        <v>7</v>
      </c>
      <c r="I17" s="20">
        <v>8</v>
      </c>
      <c r="J17" s="19">
        <v>9</v>
      </c>
      <c r="K17" s="20">
        <v>10</v>
      </c>
      <c r="X17" t="s">
        <v>36</v>
      </c>
      <c r="Y17" s="7" t="e">
        <f>(Y14-#REF!)/#REF!</f>
        <v>#REF!</v>
      </c>
    </row>
    <row r="18" spans="1:25">
      <c r="A18" s="18"/>
      <c r="B18" s="21" t="str">
        <f>VLOOKUP("*报告年度",利润表!$B:F,COLUMN(),0)</f>
        <v>2020-12-31</v>
      </c>
      <c r="C18" s="21" t="str">
        <f>VLOOKUP("*报告年度",利润表!$B:G,COLUMN(),0)</f>
        <v>2019-12-31</v>
      </c>
      <c r="D18" s="21" t="str">
        <f>VLOOKUP("*报告年度",利润表!$B:H,COLUMN(),0)</f>
        <v>2018-12-31</v>
      </c>
      <c r="E18" s="21" t="str">
        <f>VLOOKUP("*报告年度",利润表!$B:I,COLUMN(),0)</f>
        <v>2017-12-31</v>
      </c>
      <c r="F18" s="21" t="str">
        <f>VLOOKUP("*报告年度",利润表!$B:J,COLUMN(),0)</f>
        <v>2016-12-31</v>
      </c>
      <c r="G18" s="21" t="str">
        <f>VLOOKUP("*报告年度",利润表!$B:K,COLUMN(),0)</f>
        <v>2015-12-31</v>
      </c>
      <c r="H18" s="21" t="str">
        <f>VLOOKUP("*报告年度",利润表!$B:L,COLUMN(),0)</f>
        <v>2014-12-31</v>
      </c>
      <c r="I18" s="21" t="str">
        <f>VLOOKUP("*报告年度",利润表!$B:M,COLUMN(),0)</f>
        <v>2013-12-31</v>
      </c>
      <c r="J18" s="21" t="str">
        <f>VLOOKUP("*报告年度",利润表!$B:N,COLUMN(),0)</f>
        <v>2012-12-31</v>
      </c>
      <c r="K18" s="21" t="str">
        <f>VLOOKUP("*报告年度",利润表!$B:O,COLUMN(),0)</f>
        <v>2011-12-31</v>
      </c>
      <c r="L18" s="2" t="s">
        <v>6</v>
      </c>
      <c r="M18" s="2" t="s">
        <v>37</v>
      </c>
      <c r="Y18" s="7"/>
    </row>
    <row r="19" spans="1:25">
      <c r="A19" s="18" t="s">
        <v>38</v>
      </c>
      <c r="B19" s="22">
        <f>VLOOKUP("净利润",利润表!$B:F,COLUMN(),0)/VLOOKUP("股东权益合计",资产负债表!$B:F,COLUMN(),0)</f>
        <v>0.268338303482355</v>
      </c>
      <c r="C19" s="22">
        <f>VLOOKUP("净利润",利润表!$B:G,COLUMN(),0)/VLOOKUP("股东权益合计",资产负债表!$B:G,COLUMN(),0)</f>
        <v>0.224765141900393</v>
      </c>
      <c r="D19" s="22">
        <f>VLOOKUP("净利润",利润表!$B:H,COLUMN(),0)/VLOOKUP("股东权益合计",资产负债表!$B:H,COLUMN(),0)</f>
        <v>0.132524479972006</v>
      </c>
      <c r="E19" s="22">
        <f>VLOOKUP("净利润",利润表!$B:I,COLUMN(),0)/VLOOKUP("股东权益合计",资产负债表!$B:I,COLUMN(),0)</f>
        <v>0.0459922818520846</v>
      </c>
      <c r="F19" s="22">
        <f>VLOOKUP("净利润",利润表!$B:J,COLUMN(),0)/VLOOKUP("股东权益合计",资产负债表!$B:J,COLUMN(),0)</f>
        <v>0.00377232484917402</v>
      </c>
      <c r="G19" s="22">
        <f>VLOOKUP("净利润",利润表!$B:K,COLUMN(),0)/VLOOKUP("股东权益合计",资产负债表!$B:K,COLUMN(),0)</f>
        <v>0.000111483530254317</v>
      </c>
      <c r="H19" s="22">
        <f>VLOOKUP("净利润",利润表!$B:L,COLUMN(),0)/VLOOKUP("股东权益合计",资产负债表!$B:L,COLUMN(),0)</f>
        <v>0.0190422007674946</v>
      </c>
      <c r="I19" s="22">
        <f>VLOOKUP("净利润",利润表!$B:M,COLUMN(),0)/VLOOKUP("股东权益合计",资产负债表!$B:M,COLUMN(),0)</f>
        <v>0.0952200246180918</v>
      </c>
      <c r="J19" s="22">
        <f>VLOOKUP("净利润",利润表!$B:N,COLUMN(),0)/VLOOKUP("股东权益合计",资产负债表!$B:N,COLUMN(),0)</f>
        <v>0.191952409379283</v>
      </c>
      <c r="K19" s="22">
        <f>VLOOKUP("净利润",利润表!$B:O,COLUMN(),0)/VLOOKUP("股东权益合计",资产负债表!$B:O,COLUMN(),0)</f>
        <v>0.323616373276178</v>
      </c>
      <c r="L19" s="36">
        <f>AVERAGE(B19:K19)</f>
        <v>0.130533502362731</v>
      </c>
      <c r="M19" s="36">
        <f>MEDIAN(B19:K19)</f>
        <v>0.113872252295049</v>
      </c>
      <c r="Y19" s="7"/>
    </row>
    <row r="20" spans="1:25">
      <c r="A20" s="18" t="s">
        <v>16</v>
      </c>
      <c r="B20" s="22">
        <f>VLOOKUP("净利润",利润表!$B:F,COLUMN(),0)/VLOOKUP("负债和股东权益合计",资产负债表!$B:F,COLUMN(),0)</f>
        <v>0.122838845112528</v>
      </c>
      <c r="C20" s="22">
        <f>VLOOKUP("净利润",利润表!$B:G,COLUMN(),0)/VLOOKUP("负债和股东权益合计",资产负债表!$B:G,COLUMN(),0)</f>
        <v>0.0986935870481075</v>
      </c>
      <c r="D20" s="22">
        <f>VLOOKUP("净利润",利润表!$B:H,COLUMN(),0)/VLOOKUP("负债和股东权益合计",资产负债表!$B:H,COLUMN(),0)</f>
        <v>0.0645113404026828</v>
      </c>
      <c r="E20" s="22">
        <f>VLOOKUP("净利润",利润表!$B:I,COLUMN(),0)/VLOOKUP("负债和股东权益合计",资产负债表!$B:I,COLUMN(),0)</f>
        <v>0.022441057341152</v>
      </c>
      <c r="F20" s="22">
        <f>VLOOKUP("净利润",利润表!$B:J,COLUMN(),0)/VLOOKUP("负债和股东权益合计",资产负债表!$B:J,COLUMN(),0)</f>
        <v>0.00185748741133519</v>
      </c>
      <c r="G20" s="22">
        <f>VLOOKUP("净利润",利润表!$B:K,COLUMN(),0)/VLOOKUP("负债和股东权益合计",资产负债表!$B:K,COLUMN(),0)</f>
        <v>5.20480421598801e-5</v>
      </c>
      <c r="H20" s="22">
        <f>VLOOKUP("净利润",利润表!$B:L,COLUMN(),0)/VLOOKUP("负债和股东权益合计",资产负债表!$B:L,COLUMN(),0)</f>
        <v>0.009035693914524</v>
      </c>
      <c r="I20" s="22">
        <f>VLOOKUP("净利润",利润表!$B:M,COLUMN(),0)/VLOOKUP("负债和股东权益合计",资产负债表!$B:M,COLUMN(),0)</f>
        <v>0.0419500321268573</v>
      </c>
      <c r="J20" s="22">
        <f>VLOOKUP("净利润",利润表!$B:N,COLUMN(),0)/VLOOKUP("负债和股东权益合计",资产负债表!$B:N,COLUMN(),0)</f>
        <v>0.0861903136349105</v>
      </c>
      <c r="K20" s="22">
        <f>VLOOKUP("净利润",利润表!$B:O,COLUMN(),0)/VLOOKUP("负债和股东权益合计",资产负债表!$B:O,COLUMN(),0)</f>
        <v>0.139188034364036</v>
      </c>
      <c r="L20" s="36">
        <f>AVERAGE(B20:K20)</f>
        <v>0.0586758439398293</v>
      </c>
      <c r="M20" s="36">
        <f>MEDIAN(B20:K20)</f>
        <v>0.0532306862647701</v>
      </c>
      <c r="Y20" s="7"/>
    </row>
    <row r="21" spans="1:25">
      <c r="A21" s="18" t="s">
        <v>19</v>
      </c>
      <c r="B21" s="23">
        <f>VLOOKUP("负债和股东权益合计",资产负债表!$B:F,COLUMN(),0)</f>
        <v>119930784000</v>
      </c>
      <c r="C21" s="23">
        <f>VLOOKUP("负债和股东权益合计",资产负债表!$B:G,COLUMN(),0)</f>
        <v>116466007000</v>
      </c>
      <c r="D21" s="23">
        <f>VLOOKUP("负债和股东权益合计",资产负债表!$B:H,COLUMN(),0)</f>
        <v>97711301000</v>
      </c>
      <c r="E21" s="23">
        <f>VLOOKUP("负债和股东权益合计",资产负债表!$B:I,COLUMN(),0)</f>
        <v>99241536000</v>
      </c>
      <c r="F21" s="23">
        <f>VLOOKUP("负债和股东权益合计",资产负债表!$B:J,COLUMN(),0)</f>
        <v>88183101000</v>
      </c>
      <c r="G21" s="23">
        <f>VLOOKUP("负债和股东权益合计",资产负债表!$B:K,COLUMN(),0)</f>
        <v>86958122000</v>
      </c>
      <c r="H21" s="23">
        <f>VLOOKUP("负债和股东权益合计",资产负债表!$B:L,COLUMN(),0)</f>
        <v>83665074000</v>
      </c>
      <c r="I21" s="23">
        <f>VLOOKUP("负债和股东权益合计",资产负债表!$B:M,COLUMN(),0)</f>
        <v>73774723000</v>
      </c>
      <c r="J21" s="23">
        <f>VLOOKUP("负债和股东权益合计",资产负债表!$B:N,COLUMN(),0)</f>
        <v>69737326000</v>
      </c>
      <c r="K21" s="23">
        <f>VLOOKUP("负债和股东权益合计",资产负债表!$B:O,COLUMN(),0)</f>
        <v>67258339000</v>
      </c>
      <c r="Y21" s="7"/>
    </row>
    <row r="22" spans="1:25">
      <c r="A22" s="5" t="s">
        <v>21</v>
      </c>
      <c r="B22" s="23">
        <f>VLOOKUP("净利润",利润表!$B:F,COLUMN(),0)</f>
        <v>14732159000</v>
      </c>
      <c r="C22" s="23">
        <f>VLOOKUP("净利润",利润表!$B:G,COLUMN(),0)</f>
        <v>11494448000</v>
      </c>
      <c r="D22" s="23">
        <f>VLOOKUP("净利润",利润表!$B:H,COLUMN(),0)</f>
        <v>6303487000</v>
      </c>
      <c r="E22" s="23">
        <f>VLOOKUP("净利润",利润表!$B:I,COLUMN(),0)</f>
        <v>2227085000</v>
      </c>
      <c r="F22" s="23">
        <f>VLOOKUP("净利润",利润表!$B:J,COLUMN(),0)</f>
        <v>163799000</v>
      </c>
      <c r="G22" s="23">
        <f>VLOOKUP("净利润",利润表!$B:K,COLUMN(),0)</f>
        <v>4526000</v>
      </c>
      <c r="H22" s="23">
        <f>VLOOKUP("净利润",利润表!$B:L,COLUMN(),0)</f>
        <v>755972000</v>
      </c>
      <c r="I22" s="23">
        <f>VLOOKUP("净利润",利润表!$B:M,COLUMN(),0)</f>
        <v>3094852000</v>
      </c>
      <c r="J22" s="23">
        <f>VLOOKUP("净利润",利润表!$B:N,COLUMN(),0)</f>
        <v>6010682000</v>
      </c>
      <c r="K22" s="23">
        <f>VLOOKUP("净利润",利润表!$B:O,COLUMN(),0)</f>
        <v>9361556000</v>
      </c>
      <c r="X22" t="s">
        <v>39</v>
      </c>
      <c r="Y22" s="7"/>
    </row>
    <row r="23" spans="1:25">
      <c r="A23" s="5"/>
      <c r="B23" s="24">
        <f>(VLOOKUP($A$22,利润表!$B:F,COLUMN(),0)-VLOOKUP($A$22,利润表!$B:F,COLUMN()+1,0))/VLOOKUP($A$22,利润表!$B:F,COLUMN()+1,0)</f>
        <v>0.281676075266946</v>
      </c>
      <c r="C23" s="24">
        <f>(VLOOKUP($A$22,利润表!$B:G,COLUMN(),0)-VLOOKUP($A$22,利润表!$B:G,COLUMN()+1,0))/VLOOKUP($A$22,利润表!$B:G,COLUMN()+1,0)</f>
        <v>0.823506259313298</v>
      </c>
      <c r="D23" s="24">
        <f>(VLOOKUP($A$22,利润表!$B:H,COLUMN(),0)-VLOOKUP($A$22,利润表!$B:H,COLUMN()+1,0))/VLOOKUP($A$22,利润表!$B:H,COLUMN()+1,0)</f>
        <v>1.83037558063567</v>
      </c>
      <c r="E23" s="24">
        <f>(VLOOKUP($A$22,利润表!$B:I,COLUMN(),0)-VLOOKUP($A$22,利润表!$B:I,COLUMN()+1,0))/VLOOKUP($A$22,利润表!$B:I,COLUMN()+1,0)</f>
        <v>12.596450527781</v>
      </c>
      <c r="F23" s="24">
        <f>(VLOOKUP($A$22,利润表!$B:J,COLUMN(),0)-VLOOKUP($A$22,利润表!$B:J,COLUMN()+1,0))/VLOOKUP($A$22,利润表!$B:J,COLUMN()+1,0)</f>
        <v>35.190676093681</v>
      </c>
      <c r="G23" s="24">
        <f>(VLOOKUP($A$22,利润表!$B:K,COLUMN(),0)-VLOOKUP($A$22,利润表!$B:K,COLUMN()+1,0))/VLOOKUP($A$22,利润表!$B:K,COLUMN()+1,0)</f>
        <v>-0.994013005772701</v>
      </c>
      <c r="H23" s="24">
        <f>(VLOOKUP($A$22,利润表!$B:L,COLUMN(),0)-VLOOKUP($A$22,利润表!$B:L,COLUMN()+1,0))/VLOOKUP($A$22,利润表!$B:L,COLUMN()+1,0)</f>
        <v>-0.755732422745902</v>
      </c>
      <c r="I23" s="24">
        <f>(VLOOKUP($A$22,利润表!$B:M,COLUMN(),0)-VLOOKUP($A$22,利润表!$B:M,COLUMN()+1,0))/VLOOKUP($A$22,利润表!$B:M,COLUMN()+1,0)</f>
        <v>-0.485108012701387</v>
      </c>
      <c r="J23" s="24">
        <f>(VLOOKUP($A$22,利润表!$B:N,COLUMN(),0)-VLOOKUP($A$22,利润表!$B:N,COLUMN()+1,0))/VLOOKUP($A$22,利润表!$B:N,COLUMN()+1,0)</f>
        <v>-0.35793985529756</v>
      </c>
      <c r="K23" s="24">
        <f>(VLOOKUP($A$22,利润表!$B:O,COLUMN(),0)-VLOOKUP($A$22,利润表!$B:O,COLUMN()+1,0))/VLOOKUP($A$22,利润表!$B:O,COLUMN()+1,0)</f>
        <v>0.518740142849383</v>
      </c>
      <c r="L23" s="36">
        <f>AVERAGE(B23:K23)</f>
        <v>4.86486313830097</v>
      </c>
      <c r="M23" s="36">
        <f>MEDIAN(B23:K23)</f>
        <v>0.400208109058165</v>
      </c>
      <c r="Y23" s="7"/>
    </row>
    <row r="24" spans="1:25">
      <c r="A24" s="5" t="s">
        <v>22</v>
      </c>
      <c r="B24" s="25">
        <f>VLOOKUP($A$24,利润表!$B:F,COLUMN(),0)</f>
        <v>89867090000</v>
      </c>
      <c r="C24" s="25">
        <f>VLOOKUP($A$24,利润表!$B:G,COLUMN(),0)</f>
        <v>75665760000</v>
      </c>
      <c r="D24" s="25">
        <f>VLOOKUP($A$24,利润表!$B:H,COLUMN(),0)</f>
        <v>55821504000</v>
      </c>
      <c r="E24" s="25">
        <f>VLOOKUP($A$24,利润表!$B:I,COLUMN(),0)</f>
        <v>38335087000</v>
      </c>
      <c r="F24" s="25">
        <f>VLOOKUP($A$24,利润表!$B:J,COLUMN(),0)</f>
        <v>23280072000</v>
      </c>
      <c r="G24" s="25">
        <f>VLOOKUP($A$24,利润表!$B:K,COLUMN(),0)</f>
        <v>23470343000</v>
      </c>
      <c r="H24" s="25">
        <f>VLOOKUP($A$24,利润表!$B:L,COLUMN(),0)</f>
        <v>30364721000</v>
      </c>
      <c r="I24" s="25">
        <f>VLOOKUP($A$24,利润表!$B:M,COLUMN(),0)</f>
        <v>37327890000</v>
      </c>
      <c r="J24" s="25">
        <f>VLOOKUP($A$24,利润表!$B:N,COLUMN(),0)</f>
        <v>46830535000</v>
      </c>
      <c r="K24" s="25">
        <f>VLOOKUP($A$24,利润表!$B:O,COLUMN(),0)</f>
        <v>50776301000</v>
      </c>
      <c r="X24" t="s">
        <v>39</v>
      </c>
      <c r="Y24" s="7"/>
    </row>
    <row r="25" spans="1:25">
      <c r="A25" s="5"/>
      <c r="B25" s="26">
        <f>(VLOOKUP($A$24,利润表!$B:F,COLUMN(),0)-VLOOKUP($A$24,利润表!$B:F,COLUMN()+1,0))/VLOOKUP($A$24,利润表!$B:F,COLUMN()+1,0)</f>
        <v>0.187685024243462</v>
      </c>
      <c r="C25" s="26">
        <f>(VLOOKUP($A$24,利润表!$B:G,COLUMN(),0)-VLOOKUP($A$24,利润表!$B:G,COLUMN()+1,0))/VLOOKUP($A$24,利润表!$B:G,COLUMN()+1,0)</f>
        <v>0.355494828659579</v>
      </c>
      <c r="D25" s="26">
        <f>(VLOOKUP($A$24,利润表!$B:H,COLUMN(),0)-VLOOKUP($A$24,利润表!$B:H,COLUMN()+1,0))/VLOOKUP($A$24,利润表!$B:H,COLUMN()+1,0)</f>
        <v>0.456146532287771</v>
      </c>
      <c r="E25" s="26">
        <f>(VLOOKUP($A$24,利润表!$B:I,COLUMN(),0)-VLOOKUP($A$24,利润表!$B:I,COLUMN()+1,0))/VLOOKUP($A$24,利润表!$B:I,COLUMN()+1,0)</f>
        <v>0.646691084116922</v>
      </c>
      <c r="F25" s="26">
        <f>(VLOOKUP($A$24,利润表!$B:J,COLUMN(),0)-VLOOKUP($A$24,利润表!$B:J,COLUMN()+1,0))/VLOOKUP($A$24,利润表!$B:J,COLUMN()+1,0)</f>
        <v>-0.00810686916676079</v>
      </c>
      <c r="G25" s="26">
        <f>(VLOOKUP($A$24,利润表!$B:K,COLUMN(),0)-VLOOKUP($A$24,利润表!$B:K,COLUMN()+1,0))/VLOOKUP($A$24,利润表!$B:K,COLUMN()+1,0)</f>
        <v>-0.227052242633812</v>
      </c>
      <c r="H25" s="26">
        <f>(VLOOKUP($A$24,利润表!$B:L,COLUMN(),0)-VLOOKUP($A$24,利润表!$B:L,COLUMN()+1,0))/VLOOKUP($A$24,利润表!$B:L,COLUMN()+1,0)</f>
        <v>-0.186540653650662</v>
      </c>
      <c r="I25" s="26">
        <f>(VLOOKUP($A$24,利润表!$B:M,COLUMN(),0)-VLOOKUP($A$24,利润表!$B:M,COLUMN()+1,0))/VLOOKUP($A$24,利润表!$B:M,COLUMN()+1,0)</f>
        <v>-0.202915576343512</v>
      </c>
      <c r="J25" s="26">
        <f>(VLOOKUP($A$24,利润表!$B:N,COLUMN(),0)-VLOOKUP($A$24,利润表!$B:N,COLUMN()+1,0))/VLOOKUP($A$24,利润表!$B:N,COLUMN()+1,0)</f>
        <v>-0.0777088114394154</v>
      </c>
      <c r="K25" s="26">
        <f>(VLOOKUP($A$24,利润表!$B:O,COLUMN(),0)-VLOOKUP($A$24,利润表!$B:O,COLUMN()+1,0))/VLOOKUP($A$24,利润表!$B:O,COLUMN()+1,0)</f>
        <v>0.495402505983335</v>
      </c>
      <c r="L25" s="36">
        <f t="shared" ref="L25:L29" si="3">AVERAGE(B25:K25)</f>
        <v>0.143909582205691</v>
      </c>
      <c r="M25" s="36">
        <f t="shared" ref="M25:M29" si="4">MEDIAN(B25:K25)</f>
        <v>0.0897890775383508</v>
      </c>
      <c r="Y25" s="7"/>
    </row>
    <row r="26" spans="1:25">
      <c r="A26" s="5" t="s">
        <v>40</v>
      </c>
      <c r="B26" s="23">
        <f>VLOOKUP($A$26,现金流量表!$B:F,COLUMN(),0)</f>
        <v>16010797000</v>
      </c>
      <c r="C26" s="23">
        <f>VLOOKUP($A$26,现金流量表!$B:G,COLUMN(),0)</f>
        <v>13265375000</v>
      </c>
      <c r="D26" s="23">
        <f>VLOOKUP($A$26,现金流量表!$B:H,COLUMN(),0)</f>
        <v>10526899000</v>
      </c>
      <c r="E26" s="23">
        <f>VLOOKUP($A$26,现金流量表!$B:I,COLUMN(),0)</f>
        <v>8564501000</v>
      </c>
      <c r="F26" s="23">
        <f>VLOOKUP($A$26,现金流量表!$B:J,COLUMN(),0)</f>
        <v>3249450000</v>
      </c>
      <c r="G26" s="23">
        <f>VLOOKUP($A$26,现金流量表!$B:K,COLUMN(),0)</f>
        <v>2696916000</v>
      </c>
      <c r="H26" s="23">
        <f>VLOOKUP($A$26,现金流量表!$B:L,COLUMN(),0)</f>
        <v>1231939000</v>
      </c>
      <c r="I26" s="23">
        <f>VLOOKUP($A$26,现金流量表!$B:M,COLUMN(),0)</f>
        <v>2769329000</v>
      </c>
      <c r="J26" s="23">
        <f>VLOOKUP($A$26,现金流量表!$B:N,COLUMN(),0)</f>
        <v>5681738000</v>
      </c>
      <c r="K26" s="23">
        <f>VLOOKUP($A$26,现金流量表!$B:O,COLUMN(),0)</f>
        <v>2279027000</v>
      </c>
      <c r="Y26" s="7"/>
    </row>
    <row r="27" spans="1:25">
      <c r="A27" s="5"/>
      <c r="B27" s="24">
        <f>(VLOOKUP($A$26,现金流量表!$B:F,COLUMN(),0)-VLOOKUP($A$26,现金流量表!$B:F,COLUMN()+1,0))/VLOOKUP($A$26,现金流量表!$B:F,COLUMN()+1,0)</f>
        <v>0.206961506930637</v>
      </c>
      <c r="C27" s="24">
        <f>(VLOOKUP($A$26,现金流量表!$B:G,COLUMN(),0)-VLOOKUP($A$26,现金流量表!$B:G,COLUMN()+1,0))/VLOOKUP($A$26,现金流量表!$B:G,COLUMN()+1,0)</f>
        <v>0.260140806898594</v>
      </c>
      <c r="D27" s="24">
        <f>(VLOOKUP($A$26,现金流量表!$B:H,COLUMN(),0)-VLOOKUP($A$26,现金流量表!$B:H,COLUMN()+1,0))/VLOOKUP($A$26,现金流量表!$B:H,COLUMN()+1,0)</f>
        <v>0.229131621328551</v>
      </c>
      <c r="E27" s="24">
        <f>(VLOOKUP($A$26,现金流量表!$B:I,COLUMN(),0)-VLOOKUP($A$26,现金流量表!$B:I,COLUMN()+1,0))/VLOOKUP($A$26,现金流量表!$B:I,COLUMN()+1,0)</f>
        <v>1.63567711458862</v>
      </c>
      <c r="F27" s="24">
        <f>(VLOOKUP($A$26,现金流量表!$B:J,COLUMN(),0)-VLOOKUP($A$26,现金流量表!$B:J,COLUMN()+1,0))/VLOOKUP($A$26,现金流量表!$B:J,COLUMN()+1,0)</f>
        <v>0.204876236412258</v>
      </c>
      <c r="G27" s="24">
        <f>(VLOOKUP($A$26,现金流量表!$B:K,COLUMN(),0)-VLOOKUP($A$26,现金流量表!$B:K,COLUMN()+1,0))/VLOOKUP($A$26,现金流量表!$B:K,COLUMN()+1,0)</f>
        <v>1.18916358683344</v>
      </c>
      <c r="H27" s="24">
        <f>(VLOOKUP($A$26,现金流量表!$B:L,COLUMN(),0)-VLOOKUP($A$26,现金流量表!$B:L,COLUMN()+1,0))/VLOOKUP($A$26,现金流量表!$B:L,COLUMN()+1,0)</f>
        <v>-0.555148918745299</v>
      </c>
      <c r="I27" s="24">
        <f>(VLOOKUP($A$26,现金流量表!$B:M,COLUMN(),0)-VLOOKUP($A$26,现金流量表!$B:M,COLUMN()+1,0))/VLOOKUP($A$26,现金流量表!$B:M,COLUMN()+1,0)</f>
        <v>-0.512591217687264</v>
      </c>
      <c r="J27" s="24">
        <f>(VLOOKUP($A$26,现金流量表!$B:N,COLUMN(),0)-VLOOKUP($A$26,现金流量表!$B:N,COLUMN()+1,0))/VLOOKUP($A$26,现金流量表!$B:N,COLUMN()+1,0)</f>
        <v>1.49305427272253</v>
      </c>
      <c r="K27" s="24">
        <f>(VLOOKUP($A$26,现金流量表!$B:O,COLUMN(),0)-VLOOKUP($A$26,现金流量表!$B:O,COLUMN()+1,0))/VLOOKUP($A$26,现金流量表!$B:O,COLUMN()+1,0)</f>
        <v>-0.662322559819134</v>
      </c>
      <c r="L27" s="36">
        <f t="shared" si="3"/>
        <v>0.348894244946293</v>
      </c>
      <c r="M27" s="36">
        <f t="shared" si="4"/>
        <v>0.218046564129594</v>
      </c>
      <c r="Y27" s="7"/>
    </row>
    <row r="28" spans="1:25">
      <c r="A28" s="5" t="s">
        <v>24</v>
      </c>
      <c r="B28" s="27">
        <f>VLOOKUP($A$28,利润表!$B:F,COLUMN(),0)</f>
        <v>1.7043</v>
      </c>
      <c r="C28" s="27">
        <f>VLOOKUP($A$28,利润表!$B:G,COLUMN(),0)</f>
        <v>1.3595</v>
      </c>
      <c r="D28" s="27">
        <f>VLOOKUP($A$28,利润表!$B:H,COLUMN(),0)</f>
        <v>0.7907</v>
      </c>
      <c r="E28" s="27">
        <f>VLOOKUP($A$28,利润表!$B:I,COLUMN(),0)</f>
        <v>0.2733</v>
      </c>
      <c r="F28" s="27">
        <f>VLOOKUP($A$28,利润表!$B:J,COLUMN(),0)</f>
        <v>0.0267</v>
      </c>
      <c r="G28" s="33">
        <f>VLOOKUP($A$28,利润表!$B:K,COLUMN(),0)</f>
        <v>0.0007</v>
      </c>
      <c r="H28" s="27">
        <f>VLOOKUP($A$28,利润表!$B:L,COLUMN(),0)</f>
        <v>0.093</v>
      </c>
      <c r="I28" s="27">
        <f>VLOOKUP($A$28,利润表!$B:M,COLUMN(),0)</f>
        <v>0.381</v>
      </c>
      <c r="J28" s="27">
        <f>VLOOKUP($A$28,利润表!$B:N,COLUMN(),0)</f>
        <v>0.75</v>
      </c>
      <c r="K28" s="27">
        <f>VLOOKUP($A$28,利润表!$B:O,COLUMN(),0)</f>
        <v>1.14</v>
      </c>
      <c r="Y28" s="7"/>
    </row>
    <row r="29" spans="1:25">
      <c r="A29" s="5"/>
      <c r="B29" s="24">
        <f>(VLOOKUP($A$28,利润表!$B:F,COLUMN(),0)-VLOOKUP($A$28,利润表!$B:F,COLUMN()+1,0))/VLOOKUP($A$28,利润表!$B:F,COLUMN()+1,0)</f>
        <v>0.25362265538801</v>
      </c>
      <c r="C29" s="24">
        <f>(VLOOKUP($A$28,利润表!$B:G,COLUMN(),0)-VLOOKUP($A$28,利润表!$B:G,COLUMN()+1,0))/VLOOKUP($A$28,利润表!$B:G,COLUMN()+1,0)</f>
        <v>0.719362590110029</v>
      </c>
      <c r="D29" s="24">
        <f>(VLOOKUP($A$28,利润表!$B:H,COLUMN(),0)-VLOOKUP($A$28,利润表!$B:H,COLUMN()+1,0))/VLOOKUP($A$28,利润表!$B:H,COLUMN()+1,0)</f>
        <v>1.8931577021588</v>
      </c>
      <c r="E29" s="24">
        <f>(VLOOKUP($A$28,利润表!$B:I,COLUMN(),0)-VLOOKUP($A$28,利润表!$B:I,COLUMN()+1,0))/VLOOKUP($A$28,利润表!$B:I,COLUMN()+1,0)</f>
        <v>9.23595505617977</v>
      </c>
      <c r="F29" s="24">
        <f>(VLOOKUP($A$28,利润表!$B:J,COLUMN(),0)-VLOOKUP($A$28,利润表!$B:J,COLUMN()+1,0))/VLOOKUP($A$28,利润表!$B:J,COLUMN()+1,0)</f>
        <v>37.1428571428571</v>
      </c>
      <c r="G29" s="24">
        <f>(VLOOKUP($A$28,利润表!$B:K,COLUMN(),0)-VLOOKUP($A$28,利润表!$B:K,COLUMN()+1,0))/VLOOKUP($A$28,利润表!$B:K,COLUMN()+1,0)</f>
        <v>-0.99247311827957</v>
      </c>
      <c r="H29" s="24">
        <f>(VLOOKUP($A$28,利润表!$B:L,COLUMN(),0)-VLOOKUP($A$28,利润表!$B:L,COLUMN()+1,0))/VLOOKUP($A$28,利润表!$B:L,COLUMN()+1,0)</f>
        <v>-0.755905511811024</v>
      </c>
      <c r="I29" s="24">
        <f>(VLOOKUP($A$28,利润表!$B:M,COLUMN(),0)-VLOOKUP($A$28,利润表!$B:M,COLUMN()+1,0))/VLOOKUP($A$28,利润表!$B:M,COLUMN()+1,0)</f>
        <v>-0.492</v>
      </c>
      <c r="J29" s="24">
        <f>(VLOOKUP($A$28,利润表!$B:N,COLUMN(),0)-VLOOKUP($A$28,利润表!$B:N,COLUMN()+1,0))/VLOOKUP($A$28,利润表!$B:N,COLUMN()+1,0)</f>
        <v>-0.342105263157895</v>
      </c>
      <c r="K29" s="24">
        <f>(VLOOKUP($A$28,利润表!$B:O,COLUMN(),0)-VLOOKUP($A$28,利润表!$B:O,COLUMN()+1,0))/VLOOKUP($A$28,利润表!$B:O,COLUMN()+1,0)</f>
        <v>0.542625169147496</v>
      </c>
      <c r="L29" s="36">
        <f>AVERAGE(B29:K29)</f>
        <v>4.72050964225928</v>
      </c>
      <c r="M29" s="36">
        <f>MEDIAN(B29:K29)</f>
        <v>0.398123912267753</v>
      </c>
      <c r="Y29" s="7"/>
    </row>
    <row r="30" spans="1:25">
      <c r="A30" s="5"/>
      <c r="B30" s="28">
        <f>B22/B28</f>
        <v>8644111365.36995</v>
      </c>
      <c r="C30" s="29"/>
      <c r="D30" s="29"/>
      <c r="E30" s="29"/>
      <c r="F30" s="29"/>
      <c r="G30" s="29"/>
      <c r="H30" s="29"/>
      <c r="I30" s="29"/>
      <c r="J30" s="29"/>
      <c r="K30" s="29"/>
      <c r="Y30" s="7"/>
    </row>
    <row r="31" spans="1:25">
      <c r="A31" s="5"/>
      <c r="B31" s="29"/>
      <c r="C31" s="29"/>
      <c r="D31" s="29"/>
      <c r="E31" s="29"/>
      <c r="F31" s="29"/>
      <c r="G31" s="29"/>
      <c r="H31" s="29"/>
      <c r="I31" s="29"/>
      <c r="J31" s="29"/>
      <c r="K31" s="29"/>
      <c r="Y31" s="7"/>
    </row>
    <row r="32" spans="2:14">
      <c r="B32" s="2"/>
      <c r="C32" s="2"/>
      <c r="H32" s="34"/>
      <c r="I32" s="34"/>
      <c r="J32" s="34"/>
      <c r="K32" s="34"/>
      <c r="L32" s="34"/>
      <c r="N32" s="38"/>
    </row>
    <row r="33" spans="3:14">
      <c r="C33" s="2"/>
      <c r="N33" s="39"/>
    </row>
    <row r="34" spans="8:14">
      <c r="H34" s="34"/>
      <c r="I34" s="34"/>
      <c r="J34" s="34"/>
      <c r="K34" s="34"/>
      <c r="L34" s="34"/>
      <c r="N34" s="7"/>
    </row>
    <row r="35" spans="1:12">
      <c r="A35" s="7"/>
      <c r="B35" s="7"/>
      <c r="C35" s="7"/>
      <c r="I35" s="7"/>
      <c r="J35" s="7"/>
      <c r="K35" s="7"/>
      <c r="L35" s="7"/>
    </row>
    <row r="39" spans="8:9">
      <c r="H39" s="7"/>
      <c r="I39" s="7"/>
    </row>
    <row r="41" spans="8:9">
      <c r="H41" s="7"/>
      <c r="I41" s="7"/>
    </row>
    <row r="45" spans="10:10">
      <c r="J45" s="37"/>
    </row>
    <row r="47" spans="4:10">
      <c r="D47" s="7"/>
      <c r="E47" s="7"/>
      <c r="F47" s="7"/>
      <c r="G47" s="7"/>
      <c r="H47" s="7"/>
      <c r="I47" s="7"/>
      <c r="J47" s="7"/>
    </row>
  </sheetData>
  <mergeCells count="2">
    <mergeCell ref="A1:F1"/>
    <mergeCell ref="H1:M1"/>
  </mergeCells>
  <conditionalFormatting sqref="P1:W1">
    <cfRule type="duplicateValues" dxfId="0" priority="2"/>
  </conditionalFormatting>
  <conditionalFormatting sqref="Q1:W1">
    <cfRule type="cellIs" dxfId="1" priority="1" operator="lessThan">
      <formula>3.5</formula>
    </cfRule>
    <cfRule type="cellIs" dxfId="2" priority="3" operator="greaterThan">
      <formula>5</formula>
    </cfRule>
    <cfRule type="cellIs" dxfId="3" priority="4" operator="greaterThan">
      <formula>3.5</formula>
    </cfRule>
  </conditionalFormatting>
  <pageMargins left="0.75" right="0.75" top="1" bottom="1" header="0.511805555555556" footer="0.511805555555556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W109"/>
  <sheetViews>
    <sheetView topLeftCell="A91" workbookViewId="0">
      <selection activeCell="B108" sqref="B108"/>
    </sheetView>
  </sheetViews>
  <sheetFormatPr defaultColWidth="9.125" defaultRowHeight="17.6"/>
  <cols>
    <col min="1" max="1" width="22.875" customWidth="1"/>
    <col min="2" max="2" width="48.75" customWidth="1"/>
    <col min="3" max="34" width="12.875" customWidth="1"/>
    <col min="35" max="36" width="13.375" customWidth="1"/>
    <col min="37" max="38" width="12.875" customWidth="1"/>
    <col min="39" max="55" width="13.375" customWidth="1"/>
    <col min="56" max="56" width="12.375" customWidth="1"/>
    <col min="57" max="57" width="13.375" customWidth="1"/>
    <col min="58" max="74" width="12.375" customWidth="1"/>
    <col min="75" max="75" width="13.375" customWidth="1"/>
  </cols>
  <sheetData>
    <row r="1" spans="1:7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108</v>
      </c>
      <c r="BQ1" t="s">
        <v>109</v>
      </c>
      <c r="BR1" t="s">
        <v>110</v>
      </c>
      <c r="BS1" t="s">
        <v>111</v>
      </c>
      <c r="BT1" t="s">
        <v>112</v>
      </c>
      <c r="BU1" t="s">
        <v>113</v>
      </c>
      <c r="BV1" t="s">
        <v>114</v>
      </c>
      <c r="BW1" t="s">
        <v>115</v>
      </c>
    </row>
    <row r="2" spans="1:75">
      <c r="A2" t="s">
        <v>116</v>
      </c>
      <c r="B2" t="s">
        <v>117</v>
      </c>
      <c r="C2" s="1">
        <v>12224381000</v>
      </c>
      <c r="D2" s="1">
        <v>19004241000</v>
      </c>
      <c r="E2" s="1">
        <v>14716440000</v>
      </c>
      <c r="F2" s="1">
        <v>12157201000</v>
      </c>
      <c r="G2" s="1">
        <v>13760558000</v>
      </c>
      <c r="H2" s="1">
        <v>18431994000</v>
      </c>
      <c r="I2" s="1">
        <v>15362690000</v>
      </c>
      <c r="J2" s="1">
        <v>11985039000</v>
      </c>
      <c r="K2" s="1">
        <v>11111321000</v>
      </c>
      <c r="L2" s="1">
        <v>10871191000</v>
      </c>
      <c r="M2" s="1">
        <v>6163952000</v>
      </c>
      <c r="N2" s="1">
        <v>4103646000</v>
      </c>
      <c r="O2" s="1">
        <v>3485012000</v>
      </c>
      <c r="P2" s="1">
        <v>3740112000</v>
      </c>
      <c r="Q2" s="1">
        <v>5846534000</v>
      </c>
      <c r="R2" s="1">
        <v>7442062000</v>
      </c>
      <c r="S2" s="1">
        <v>3955500000</v>
      </c>
      <c r="T2" s="1">
        <v>5318732000</v>
      </c>
      <c r="U2" s="1">
        <v>6036568000</v>
      </c>
      <c r="V2" s="1">
        <v>6871025000</v>
      </c>
      <c r="W2" s="1">
        <v>2640333000</v>
      </c>
      <c r="X2" s="1">
        <v>2451727000</v>
      </c>
      <c r="Y2" s="1">
        <v>3862073000</v>
      </c>
      <c r="Z2" s="1">
        <v>6049269000</v>
      </c>
      <c r="AA2" s="1">
        <v>6884176000</v>
      </c>
      <c r="AB2" s="1">
        <v>6157227000</v>
      </c>
      <c r="AC2" s="1">
        <v>6521329000</v>
      </c>
      <c r="AD2" s="1">
        <v>6380294000</v>
      </c>
      <c r="AE2" s="1">
        <v>7339827000</v>
      </c>
      <c r="AF2" s="1">
        <v>7267339000</v>
      </c>
      <c r="AG2" s="1">
        <v>6317562000</v>
      </c>
      <c r="AH2" s="1">
        <v>9631110000</v>
      </c>
      <c r="AI2" s="1">
        <v>9213813844.61</v>
      </c>
      <c r="AJ2" s="1">
        <v>10669588977.93</v>
      </c>
      <c r="AK2" s="1">
        <v>6893768430.49</v>
      </c>
      <c r="AL2" s="1">
        <v>10246993000</v>
      </c>
      <c r="AM2" s="1">
        <v>10656886172.95</v>
      </c>
      <c r="AN2" s="1">
        <v>11265733065.26</v>
      </c>
      <c r="AO2" s="1">
        <v>9888603119.04</v>
      </c>
      <c r="AP2" s="1">
        <v>5970395766.79</v>
      </c>
      <c r="AQ2" s="1">
        <v>4905735014.25</v>
      </c>
      <c r="AR2" s="1">
        <v>4979025601.84</v>
      </c>
      <c r="AS2" s="1">
        <v>3145953916.96</v>
      </c>
      <c r="AT2" s="1">
        <v>4239754153.1</v>
      </c>
      <c r="AU2" s="1">
        <v>2272004195.59</v>
      </c>
      <c r="AV2" s="1">
        <v>2466047585.89</v>
      </c>
      <c r="AW2" s="1">
        <v>2501193188.95</v>
      </c>
      <c r="AX2" s="1">
        <v>2937561325.18</v>
      </c>
      <c r="AY2" s="1">
        <v>2959653313.65</v>
      </c>
      <c r="AZ2" s="1">
        <v>3110871717.18</v>
      </c>
      <c r="BA2" s="1">
        <v>2613829287.04</v>
      </c>
      <c r="BB2" s="1">
        <v>2605454626.95</v>
      </c>
      <c r="BC2" s="1">
        <v>2097871009.53</v>
      </c>
      <c r="BD2" s="1">
        <v>1558032155.51</v>
      </c>
      <c r="BE2" s="1">
        <v>1029616292.03</v>
      </c>
      <c r="BF2" s="1">
        <v>1199888709.9</v>
      </c>
      <c r="BG2" s="1">
        <v>958517929.59</v>
      </c>
      <c r="BH2" s="1">
        <v>690384191.38</v>
      </c>
      <c r="BI2" s="1">
        <v>1018197133.73</v>
      </c>
      <c r="BJ2" s="1">
        <v>776970642.82</v>
      </c>
      <c r="BK2" s="1">
        <v>687618983.73</v>
      </c>
      <c r="BL2" s="1">
        <v>796448828.59</v>
      </c>
      <c r="BM2" s="1">
        <v>619303354.98</v>
      </c>
      <c r="BN2" s="1">
        <v>806905707.96</v>
      </c>
      <c r="BO2" s="1">
        <v>572098576.44</v>
      </c>
      <c r="BP2" s="1">
        <v>422844143.46</v>
      </c>
      <c r="BQ2" s="1">
        <v>398330028.08</v>
      </c>
      <c r="BR2" s="1">
        <v>401057062.31</v>
      </c>
      <c r="BS2" s="1">
        <v>360436727.65</v>
      </c>
      <c r="BT2" s="1">
        <v>857007389.88</v>
      </c>
      <c r="BU2" s="3">
        <v>47347597.7</v>
      </c>
      <c r="BV2" s="3">
        <v>40081447.66</v>
      </c>
      <c r="BW2" s="3">
        <v>22442614.17</v>
      </c>
    </row>
    <row r="3" spans="1:2">
      <c r="A3" t="s">
        <v>118</v>
      </c>
      <c r="B3" t="s">
        <v>119</v>
      </c>
    </row>
    <row r="4" spans="1:6">
      <c r="A4" t="s">
        <v>120</v>
      </c>
      <c r="B4" t="s">
        <v>121</v>
      </c>
      <c r="C4" s="3">
        <v>7711000</v>
      </c>
      <c r="F4" s="3">
        <v>89909000</v>
      </c>
    </row>
    <row r="5" spans="1:30">
      <c r="A5" t="s">
        <v>122</v>
      </c>
      <c r="B5" t="s">
        <v>123</v>
      </c>
      <c r="J5" s="1">
        <v>1556719000</v>
      </c>
      <c r="K5" s="1">
        <v>717622000</v>
      </c>
      <c r="L5" s="1">
        <v>1341810000</v>
      </c>
      <c r="M5" s="1">
        <v>565611000</v>
      </c>
      <c r="N5" s="3">
        <v>40069000</v>
      </c>
      <c r="O5" s="1">
        <v>2413578000</v>
      </c>
      <c r="P5" s="1">
        <v>2339825000</v>
      </c>
      <c r="Q5" s="3">
        <v>30878000</v>
      </c>
      <c r="R5" s="3">
        <v>30758000</v>
      </c>
      <c r="S5" s="3">
        <v>25920000</v>
      </c>
      <c r="T5" s="3">
        <v>23520000</v>
      </c>
      <c r="U5" s="3">
        <v>24880000</v>
      </c>
      <c r="V5" s="3">
        <v>31160000</v>
      </c>
      <c r="W5" s="3">
        <v>30420000</v>
      </c>
      <c r="X5" s="3">
        <v>46300000</v>
      </c>
      <c r="Y5" s="3">
        <v>47800000</v>
      </c>
      <c r="Z5" s="3">
        <v>35780000</v>
      </c>
      <c r="AD5" s="3">
        <v>16980000</v>
      </c>
    </row>
    <row r="6" spans="1:75">
      <c r="A6" t="s">
        <v>124</v>
      </c>
      <c r="B6" t="s">
        <v>125</v>
      </c>
      <c r="AA6" s="1">
        <v>117085000</v>
      </c>
      <c r="AB6" s="1">
        <v>108740000</v>
      </c>
      <c r="AC6" s="1">
        <v>170047000</v>
      </c>
      <c r="AD6" s="1">
        <v>344120000</v>
      </c>
      <c r="AE6" s="3">
        <v>96628000</v>
      </c>
      <c r="AF6" s="3">
        <v>69474000</v>
      </c>
      <c r="AG6" s="3">
        <v>73300000</v>
      </c>
      <c r="AH6" s="3">
        <v>80889000</v>
      </c>
      <c r="AI6" s="3">
        <v>43224244.31</v>
      </c>
      <c r="AJ6" s="3">
        <v>16674897.56</v>
      </c>
      <c r="AK6" s="3">
        <v>80117923.71</v>
      </c>
      <c r="AL6" s="3">
        <v>20727000</v>
      </c>
      <c r="AM6" s="3">
        <v>23514725.1</v>
      </c>
      <c r="AN6" s="3">
        <v>30227761.66</v>
      </c>
      <c r="AO6" s="3">
        <v>43310064.84</v>
      </c>
      <c r="AP6" s="3">
        <v>53135444</v>
      </c>
      <c r="AQ6" s="3">
        <v>40722924.29</v>
      </c>
      <c r="AR6" s="3">
        <v>19579012.04</v>
      </c>
      <c r="AS6" s="3">
        <v>4008209.56</v>
      </c>
      <c r="AT6" s="3">
        <v>2581898.69</v>
      </c>
      <c r="AU6" s="3">
        <v>5572251.48</v>
      </c>
      <c r="AV6" s="3">
        <v>12031914.87</v>
      </c>
      <c r="AW6" s="3">
        <v>14443895.78</v>
      </c>
      <c r="AX6" s="3">
        <v>14443216.66</v>
      </c>
      <c r="AY6" s="3">
        <v>7914525</v>
      </c>
      <c r="AZ6" s="1">
        <v>192233279.5</v>
      </c>
      <c r="BA6" s="1">
        <v>425820584.13</v>
      </c>
      <c r="BB6" s="1">
        <v>419203522.55</v>
      </c>
      <c r="BC6" s="1">
        <v>537046315</v>
      </c>
      <c r="BD6" s="1">
        <v>217174295.25</v>
      </c>
      <c r="BE6" s="1">
        <v>190789778.25</v>
      </c>
      <c r="BF6" s="1">
        <v>251447781.02</v>
      </c>
      <c r="BG6" s="1">
        <v>120310545.61</v>
      </c>
      <c r="BH6" s="3">
        <v>41984680.12</v>
      </c>
      <c r="BI6" s="3">
        <v>42266517.21</v>
      </c>
      <c r="BJ6" s="3">
        <v>51799804.27</v>
      </c>
      <c r="BK6" s="3">
        <v>47544421</v>
      </c>
      <c r="BL6" s="3">
        <v>48791816.59</v>
      </c>
      <c r="BM6" s="3">
        <v>42245143.43</v>
      </c>
      <c r="BN6" s="3">
        <v>30224427.91</v>
      </c>
      <c r="BO6" s="1">
        <v>150005983.53</v>
      </c>
      <c r="BP6" s="1">
        <v>151199663.98</v>
      </c>
      <c r="BQ6" s="3">
        <v>90000000</v>
      </c>
      <c r="BR6" s="3">
        <v>90000000</v>
      </c>
      <c r="BS6" s="3">
        <v>3481200</v>
      </c>
      <c r="BT6" s="3">
        <v>3540600</v>
      </c>
      <c r="BU6" s="3">
        <v>3514800</v>
      </c>
      <c r="BW6" s="3">
        <v>4533769.65</v>
      </c>
    </row>
    <row r="7" spans="1:2">
      <c r="A7" t="s">
        <v>126</v>
      </c>
      <c r="B7" t="s">
        <v>127</v>
      </c>
    </row>
    <row r="8" spans="1:75">
      <c r="A8" t="s">
        <v>128</v>
      </c>
      <c r="B8" t="s">
        <v>129</v>
      </c>
      <c r="C8" s="1">
        <v>27596881000</v>
      </c>
      <c r="D8" s="1">
        <v>29660994000</v>
      </c>
      <c r="E8" s="1">
        <v>26262676000</v>
      </c>
      <c r="F8" s="1">
        <v>21775480000</v>
      </c>
      <c r="G8" s="1">
        <v>25741056000</v>
      </c>
      <c r="H8" s="1">
        <v>26269645000</v>
      </c>
      <c r="I8" s="1">
        <v>26127434000</v>
      </c>
      <c r="J8" s="1">
        <v>20802003000</v>
      </c>
      <c r="K8" s="1">
        <v>20712363000</v>
      </c>
      <c r="L8" s="1">
        <v>20443791000</v>
      </c>
      <c r="M8" s="1">
        <v>20927409000</v>
      </c>
      <c r="N8" s="1">
        <v>19239401000</v>
      </c>
      <c r="O8" s="1">
        <v>19219547000</v>
      </c>
      <c r="P8" s="1">
        <v>19235028000</v>
      </c>
      <c r="Q8" s="1">
        <v>19326288000</v>
      </c>
      <c r="R8" s="1">
        <v>18367793000</v>
      </c>
      <c r="S8" s="1">
        <v>22439045000</v>
      </c>
      <c r="T8" s="1">
        <v>22422226000</v>
      </c>
      <c r="U8" s="1">
        <v>22365790000</v>
      </c>
      <c r="V8" s="1">
        <v>21585216000</v>
      </c>
      <c r="W8" s="1">
        <v>23674034000</v>
      </c>
      <c r="X8" s="1">
        <v>23854895000</v>
      </c>
      <c r="Y8" s="1">
        <v>22391078000</v>
      </c>
      <c r="Z8" s="1">
        <v>21066286000</v>
      </c>
      <c r="AA8" s="1">
        <v>24105979000</v>
      </c>
      <c r="AB8" s="1">
        <v>24805730000</v>
      </c>
      <c r="AC8" s="1">
        <v>22847753000</v>
      </c>
      <c r="AD8" s="1">
        <v>19793524000</v>
      </c>
      <c r="AE8" s="1">
        <v>22993272000</v>
      </c>
      <c r="AF8" s="1">
        <v>24165911000</v>
      </c>
      <c r="AG8" s="1">
        <v>23151120000</v>
      </c>
      <c r="AH8" s="1">
        <v>16681222000</v>
      </c>
      <c r="AI8" s="1">
        <v>21273945651.73</v>
      </c>
      <c r="AJ8" s="1">
        <v>24078290696.75</v>
      </c>
      <c r="AK8" s="1">
        <v>20501789333.48</v>
      </c>
      <c r="AL8" s="1">
        <v>12355790000</v>
      </c>
      <c r="AM8" s="1">
        <v>16118241463.84</v>
      </c>
      <c r="AN8" s="1">
        <v>14019246248.91</v>
      </c>
      <c r="AO8" s="1">
        <v>14010775288.29</v>
      </c>
      <c r="AP8" s="1">
        <v>6841083512.58</v>
      </c>
      <c r="AQ8" s="1">
        <v>8152878721.75</v>
      </c>
      <c r="AR8" s="1">
        <v>8546726710.74</v>
      </c>
      <c r="AS8" s="1">
        <v>7880895288.51</v>
      </c>
      <c r="AT8" s="1">
        <v>4708249876.99</v>
      </c>
      <c r="AU8" s="1">
        <v>5045105603.96</v>
      </c>
      <c r="AV8" s="1">
        <v>4282284927.08</v>
      </c>
      <c r="AW8" s="1">
        <v>3610776142.71</v>
      </c>
      <c r="AX8" s="1">
        <v>3291425770.74</v>
      </c>
      <c r="AY8" s="1">
        <v>3654211684.9</v>
      </c>
      <c r="AZ8" s="1">
        <v>3361564671.56</v>
      </c>
      <c r="BA8" s="1">
        <v>2942088418.41</v>
      </c>
      <c r="BB8" s="1">
        <v>2398380495.57</v>
      </c>
      <c r="BC8" s="1">
        <v>2399424798.56</v>
      </c>
      <c r="BD8" s="1">
        <v>1909302871.34</v>
      </c>
      <c r="BE8" s="1">
        <v>1838858021.28</v>
      </c>
      <c r="BF8" s="1">
        <v>1002588758.59</v>
      </c>
      <c r="BG8" s="1">
        <v>965763963.36</v>
      </c>
      <c r="BH8" s="1">
        <v>935800215.77</v>
      </c>
      <c r="BI8" s="1">
        <v>876889386.57</v>
      </c>
      <c r="BJ8" s="1">
        <v>778791908.9</v>
      </c>
      <c r="BK8" s="1">
        <v>891730094.22</v>
      </c>
      <c r="BL8" s="1">
        <v>914999008.52</v>
      </c>
      <c r="BM8" s="1">
        <v>888220114.03</v>
      </c>
      <c r="BN8" s="1">
        <v>759761288.04</v>
      </c>
      <c r="BO8" s="1">
        <v>716730965.94</v>
      </c>
      <c r="BP8" s="1">
        <v>700476682.93</v>
      </c>
      <c r="BQ8" s="1">
        <v>494730701.74</v>
      </c>
      <c r="BR8" s="1">
        <v>437606625.33</v>
      </c>
      <c r="BS8" s="1">
        <v>353146041.74</v>
      </c>
      <c r="BT8" s="1">
        <v>316592220.94</v>
      </c>
      <c r="BU8" s="1">
        <v>182461053.51</v>
      </c>
      <c r="BV8" s="1">
        <v>139104542.41</v>
      </c>
      <c r="BW8" s="1">
        <v>120829966.73</v>
      </c>
    </row>
    <row r="9" spans="1:74">
      <c r="A9" t="s">
        <v>130</v>
      </c>
      <c r="B9" t="s">
        <v>131</v>
      </c>
      <c r="G9" s="1">
        <v>722178000</v>
      </c>
      <c r="H9" s="1">
        <v>483635000</v>
      </c>
      <c r="I9" s="1">
        <v>744580000</v>
      </c>
      <c r="J9" s="1">
        <v>668643000</v>
      </c>
      <c r="K9" s="1">
        <v>367171000</v>
      </c>
      <c r="L9" s="1">
        <v>372550000</v>
      </c>
      <c r="M9" s="1">
        <v>875154000</v>
      </c>
      <c r="N9" s="1">
        <v>873767000</v>
      </c>
      <c r="O9" s="1">
        <v>476718000</v>
      </c>
      <c r="P9" s="1">
        <v>541268000</v>
      </c>
      <c r="Q9" s="1">
        <v>871310000</v>
      </c>
      <c r="R9" s="1">
        <v>283006000</v>
      </c>
      <c r="S9" s="1">
        <v>563939000</v>
      </c>
      <c r="T9" s="1">
        <v>583796000</v>
      </c>
      <c r="U9" s="1">
        <v>584357000</v>
      </c>
      <c r="V9" s="1">
        <v>541170000</v>
      </c>
      <c r="W9" s="1">
        <v>742640000</v>
      </c>
      <c r="X9" s="1">
        <v>205380000</v>
      </c>
      <c r="Y9" s="1">
        <v>149877000</v>
      </c>
      <c r="Z9" s="1">
        <v>1214979000</v>
      </c>
      <c r="AA9" s="1">
        <v>772134000</v>
      </c>
      <c r="AB9" s="1">
        <v>1227011000</v>
      </c>
      <c r="AC9" s="1">
        <v>948130000</v>
      </c>
      <c r="AD9" s="1">
        <v>1065860000</v>
      </c>
      <c r="AE9" s="1">
        <v>443380000</v>
      </c>
      <c r="AF9" s="1">
        <v>906489000</v>
      </c>
      <c r="AG9" s="1">
        <v>647177000</v>
      </c>
      <c r="AH9" s="1">
        <v>1706776000</v>
      </c>
      <c r="AI9" s="1">
        <v>573326546.76</v>
      </c>
      <c r="AJ9" s="1">
        <v>1154538505.84</v>
      </c>
      <c r="AK9" s="1">
        <v>378942309.36</v>
      </c>
      <c r="AL9" s="1">
        <v>1050916000</v>
      </c>
      <c r="AM9" s="1">
        <v>1230526459.68</v>
      </c>
      <c r="AN9" s="1">
        <v>664136737.75</v>
      </c>
      <c r="AO9" s="1">
        <v>771193076.79</v>
      </c>
      <c r="AP9" s="1">
        <v>1113171816.49</v>
      </c>
      <c r="AQ9" s="1">
        <v>230059749.29</v>
      </c>
      <c r="AR9" s="1">
        <v>428465144.14</v>
      </c>
      <c r="AS9" s="1">
        <v>422559790.19</v>
      </c>
      <c r="AT9" s="1">
        <v>259804880.05</v>
      </c>
      <c r="AU9" s="1">
        <v>261302301.26</v>
      </c>
      <c r="AV9" s="1">
        <v>217213580.99</v>
      </c>
      <c r="AW9" s="1">
        <v>139646621.32</v>
      </c>
      <c r="AX9" s="1">
        <v>189564833.71</v>
      </c>
      <c r="AY9" s="1">
        <v>178578301.31</v>
      </c>
      <c r="AZ9" s="1">
        <v>224354959.94</v>
      </c>
      <c r="BA9" s="1">
        <v>275549331.18</v>
      </c>
      <c r="BB9" s="1">
        <v>331876756.31</v>
      </c>
      <c r="BC9" s="1">
        <v>254618267.2</v>
      </c>
      <c r="BD9" s="3">
        <v>77781501.68</v>
      </c>
      <c r="BE9" s="1">
        <v>187759712.15</v>
      </c>
      <c r="BF9" s="1">
        <v>200991684.44</v>
      </c>
      <c r="BG9" s="1">
        <v>132236753.3</v>
      </c>
      <c r="BH9" s="1">
        <v>131280188.25</v>
      </c>
      <c r="BI9" s="1">
        <v>127101869.6</v>
      </c>
      <c r="BJ9" s="1">
        <v>181491922.63</v>
      </c>
      <c r="BK9" s="1">
        <v>157435187.47</v>
      </c>
      <c r="BL9" s="1">
        <v>151029609.7</v>
      </c>
      <c r="BM9" s="1">
        <v>167688807.2</v>
      </c>
      <c r="BN9" s="1">
        <v>152664714.59</v>
      </c>
      <c r="BO9" s="3">
        <v>65896840</v>
      </c>
      <c r="BP9" s="3">
        <v>88000950</v>
      </c>
      <c r="BQ9" s="3">
        <v>7502577.9</v>
      </c>
      <c r="BR9" s="3">
        <v>18454580.45</v>
      </c>
      <c r="BS9" s="3">
        <v>31799221.45</v>
      </c>
      <c r="BT9" s="3">
        <v>19139362</v>
      </c>
      <c r="BU9" s="3">
        <v>2734260</v>
      </c>
      <c r="BV9" s="3">
        <v>3758000</v>
      </c>
    </row>
    <row r="10" spans="1:75">
      <c r="A10" t="s">
        <v>132</v>
      </c>
      <c r="B10" t="s">
        <v>133</v>
      </c>
      <c r="C10" s="1">
        <v>27596881000</v>
      </c>
      <c r="D10" s="1">
        <v>29660994000</v>
      </c>
      <c r="E10" s="1">
        <v>26262676000</v>
      </c>
      <c r="F10" s="1">
        <v>21775480000</v>
      </c>
      <c r="G10" s="1">
        <v>25018878000</v>
      </c>
      <c r="H10" s="1">
        <v>25786010000</v>
      </c>
      <c r="I10" s="1">
        <v>25382854000</v>
      </c>
      <c r="J10" s="1">
        <v>20133360000</v>
      </c>
      <c r="K10" s="1">
        <v>20345192000</v>
      </c>
      <c r="L10" s="1">
        <v>20071241000</v>
      </c>
      <c r="M10" s="1">
        <v>20052255000</v>
      </c>
      <c r="N10" s="1">
        <v>18365634000</v>
      </c>
      <c r="O10" s="1">
        <v>18742829000</v>
      </c>
      <c r="P10" s="1">
        <v>18693760000</v>
      </c>
      <c r="Q10" s="1">
        <v>18454978000</v>
      </c>
      <c r="R10" s="1">
        <v>18084787000</v>
      </c>
      <c r="S10" s="1">
        <v>21875106000</v>
      </c>
      <c r="T10" s="1">
        <v>21838430000</v>
      </c>
      <c r="U10" s="1">
        <v>21781433000</v>
      </c>
      <c r="V10" s="1">
        <v>21044046000</v>
      </c>
      <c r="W10" s="1">
        <v>22931394000</v>
      </c>
      <c r="X10" s="1">
        <v>23649515000</v>
      </c>
      <c r="Y10" s="1">
        <v>22241201000</v>
      </c>
      <c r="Z10" s="1">
        <v>19851307000</v>
      </c>
      <c r="AA10" s="1">
        <v>23333845000</v>
      </c>
      <c r="AB10" s="1">
        <v>23578719000</v>
      </c>
      <c r="AC10" s="1">
        <v>21899623000</v>
      </c>
      <c r="AD10" s="1">
        <v>18727664000</v>
      </c>
      <c r="AE10" s="1">
        <v>22549892000</v>
      </c>
      <c r="AF10" s="1">
        <v>23259422000</v>
      </c>
      <c r="AG10" s="1">
        <v>22503943000</v>
      </c>
      <c r="AH10" s="1">
        <v>14974446000</v>
      </c>
      <c r="AI10" s="1">
        <v>20700619104.97</v>
      </c>
      <c r="AJ10" s="1">
        <v>22923752190.91</v>
      </c>
      <c r="AK10" s="1">
        <v>20122847024.12</v>
      </c>
      <c r="AL10" s="1">
        <v>11304874000</v>
      </c>
      <c r="AM10" s="1">
        <v>14887715004.16</v>
      </c>
      <c r="AN10" s="1">
        <v>13355109511.16</v>
      </c>
      <c r="AO10" s="1">
        <v>13239582211.5</v>
      </c>
      <c r="AP10" s="1">
        <v>5727911696.09</v>
      </c>
      <c r="AQ10" s="1">
        <v>7922818972.46</v>
      </c>
      <c r="AR10" s="1">
        <v>8118261566.6</v>
      </c>
      <c r="AS10" s="1">
        <v>7458335498.32</v>
      </c>
      <c r="AT10" s="1">
        <v>4448444996.94</v>
      </c>
      <c r="AU10" s="1">
        <v>4783803302.7</v>
      </c>
      <c r="AV10" s="1">
        <v>4065071346.09</v>
      </c>
      <c r="AW10" s="1">
        <v>3471129521.39</v>
      </c>
      <c r="AX10" s="1">
        <v>3101860937.03</v>
      </c>
      <c r="AY10" s="1">
        <v>3475633383.59</v>
      </c>
      <c r="AZ10" s="1">
        <v>3137209711.62</v>
      </c>
      <c r="BA10" s="1">
        <v>2666539087.23</v>
      </c>
      <c r="BB10" s="1">
        <v>2066503739.26</v>
      </c>
      <c r="BC10" s="1">
        <v>2144806531.36</v>
      </c>
      <c r="BD10" s="1">
        <v>1831521369.66</v>
      </c>
      <c r="BE10" s="1">
        <v>1651098309.13</v>
      </c>
      <c r="BF10" s="1">
        <v>801597074.15</v>
      </c>
      <c r="BG10" s="1">
        <v>833527210.06</v>
      </c>
      <c r="BH10" s="1">
        <v>804520027.52</v>
      </c>
      <c r="BI10" s="1">
        <v>749787516.97</v>
      </c>
      <c r="BJ10" s="1">
        <v>597299986.27</v>
      </c>
      <c r="BK10" s="1">
        <v>734294906.75</v>
      </c>
      <c r="BL10" s="1">
        <v>763969398.82</v>
      </c>
      <c r="BM10" s="1">
        <v>720531306.83</v>
      </c>
      <c r="BN10" s="1">
        <v>607096573.45</v>
      </c>
      <c r="BO10" s="1">
        <v>650834125.94</v>
      </c>
      <c r="BP10" s="1">
        <v>612475732.93</v>
      </c>
      <c r="BQ10" s="1">
        <v>487228123.84</v>
      </c>
      <c r="BR10" s="1">
        <v>419152044.88</v>
      </c>
      <c r="BS10" s="1">
        <v>321346820.29</v>
      </c>
      <c r="BT10" s="1">
        <v>297452858.94</v>
      </c>
      <c r="BU10" s="1">
        <v>179726793.51</v>
      </c>
      <c r="BV10" s="1">
        <v>135346542.41</v>
      </c>
      <c r="BW10" s="1">
        <v>120829966.73</v>
      </c>
    </row>
    <row r="11" spans="1:75">
      <c r="A11" t="s">
        <v>134</v>
      </c>
      <c r="B11" t="s">
        <v>135</v>
      </c>
      <c r="C11" s="1">
        <v>932133000</v>
      </c>
      <c r="D11" s="1">
        <v>745586000</v>
      </c>
      <c r="E11" s="1">
        <v>653402000</v>
      </c>
      <c r="F11" s="1">
        <v>633635000</v>
      </c>
      <c r="G11" s="1">
        <v>731095000</v>
      </c>
      <c r="H11" s="1">
        <v>1134877000</v>
      </c>
      <c r="I11" s="1">
        <v>1392314000</v>
      </c>
      <c r="J11" s="1">
        <v>981653000</v>
      </c>
      <c r="K11" s="1">
        <v>1004701000</v>
      </c>
      <c r="L11" s="1">
        <v>916235000</v>
      </c>
      <c r="M11" s="1">
        <v>858750000</v>
      </c>
      <c r="N11" s="1">
        <v>697435000</v>
      </c>
      <c r="O11" s="1">
        <v>507109000</v>
      </c>
      <c r="P11" s="1">
        <v>498656000</v>
      </c>
      <c r="Q11" s="1">
        <v>288403000</v>
      </c>
      <c r="R11" s="1">
        <v>337409000</v>
      </c>
      <c r="S11" s="1">
        <v>283755000</v>
      </c>
      <c r="T11" s="1">
        <v>356743000</v>
      </c>
      <c r="U11" s="1">
        <v>291625000</v>
      </c>
      <c r="V11" s="1">
        <v>256169000</v>
      </c>
      <c r="W11" s="1">
        <v>321064000</v>
      </c>
      <c r="X11" s="1">
        <v>359215000</v>
      </c>
      <c r="Y11" s="1">
        <v>399494000</v>
      </c>
      <c r="Z11" s="1">
        <v>288382000</v>
      </c>
      <c r="AA11" s="1">
        <v>528347000</v>
      </c>
      <c r="AB11" s="1">
        <v>574218000</v>
      </c>
      <c r="AC11" s="1">
        <v>677162000</v>
      </c>
      <c r="AD11" s="1">
        <v>566586000</v>
      </c>
      <c r="AE11" s="1">
        <v>748116000</v>
      </c>
      <c r="AF11" s="1">
        <v>880612000</v>
      </c>
      <c r="AG11" s="1">
        <v>1374283000</v>
      </c>
      <c r="AH11" s="1">
        <v>997253000</v>
      </c>
      <c r="AI11" s="1">
        <v>1454091720.98</v>
      </c>
      <c r="AJ11" s="1">
        <v>1841006943.24</v>
      </c>
      <c r="AK11" s="1">
        <v>1666913849.47</v>
      </c>
      <c r="AL11" s="1">
        <v>1977117000</v>
      </c>
      <c r="AM11" s="1">
        <v>2328793053.34</v>
      </c>
      <c r="AN11" s="1">
        <v>2032667584.54</v>
      </c>
      <c r="AO11" s="1">
        <v>1369646364.09</v>
      </c>
      <c r="AP11" s="1">
        <v>1335359518.34</v>
      </c>
      <c r="AQ11" s="1">
        <v>1439279325.44</v>
      </c>
      <c r="AR11" s="1">
        <v>1187636280.39</v>
      </c>
      <c r="AS11" s="1">
        <v>1054923341.42</v>
      </c>
      <c r="AT11" s="1">
        <v>787269830.97</v>
      </c>
      <c r="AU11" s="1">
        <v>670476416.34</v>
      </c>
      <c r="AV11" s="1">
        <v>496610270.1</v>
      </c>
      <c r="AW11" s="1">
        <v>1039840856.58</v>
      </c>
      <c r="AX11" s="1">
        <v>669416161.03</v>
      </c>
      <c r="AY11" s="1">
        <v>902578013.34</v>
      </c>
      <c r="AZ11" s="1">
        <v>662066522.34</v>
      </c>
      <c r="BA11" s="1">
        <v>641528181.32</v>
      </c>
      <c r="BB11" s="1">
        <v>491259005.03</v>
      </c>
      <c r="BC11" s="1">
        <v>1090672045.7</v>
      </c>
      <c r="BD11" s="1">
        <v>538246746.72</v>
      </c>
      <c r="BE11" s="1">
        <v>440145011.35</v>
      </c>
      <c r="BF11" s="1">
        <v>393537227.99</v>
      </c>
      <c r="BG11" s="1">
        <v>257484428.27</v>
      </c>
      <c r="BH11" s="1">
        <v>182073002.02</v>
      </c>
      <c r="BI11" s="1">
        <v>297281136.6</v>
      </c>
      <c r="BJ11" s="1">
        <v>147240201.11</v>
      </c>
      <c r="BK11" s="1">
        <v>217866190.54</v>
      </c>
      <c r="BL11" s="1">
        <v>250492703.24</v>
      </c>
      <c r="BM11" s="1">
        <v>310345752.56</v>
      </c>
      <c r="BN11" s="1">
        <v>147129029.66</v>
      </c>
      <c r="BO11" s="1">
        <v>424369091.22</v>
      </c>
      <c r="BP11" s="1">
        <v>387986440.77</v>
      </c>
      <c r="BQ11" s="1">
        <v>339264155.54</v>
      </c>
      <c r="BR11" s="1">
        <v>252531324.97</v>
      </c>
      <c r="BS11" s="1">
        <v>190525317.71</v>
      </c>
      <c r="BT11" s="1">
        <v>103443681.96</v>
      </c>
      <c r="BU11" s="3">
        <v>91797254.14</v>
      </c>
      <c r="BV11" s="3">
        <v>42243684.73</v>
      </c>
      <c r="BW11" s="3">
        <v>29332125.55</v>
      </c>
    </row>
    <row r="12" spans="1:2">
      <c r="A12" t="s">
        <v>136</v>
      </c>
      <c r="B12" t="s">
        <v>137</v>
      </c>
    </row>
    <row r="13" spans="1:2">
      <c r="A13" t="s">
        <v>138</v>
      </c>
      <c r="B13" t="s">
        <v>139</v>
      </c>
    </row>
    <row r="14" spans="1:2">
      <c r="A14" t="s">
        <v>140</v>
      </c>
      <c r="B14" t="s">
        <v>141</v>
      </c>
    </row>
    <row r="15" spans="1:2">
      <c r="A15" t="s">
        <v>142</v>
      </c>
      <c r="B15" t="s">
        <v>143</v>
      </c>
    </row>
    <row r="16" spans="1:30">
      <c r="A16" t="s">
        <v>144</v>
      </c>
      <c r="B16" t="s">
        <v>145</v>
      </c>
      <c r="G16" s="1">
        <v>384278000</v>
      </c>
      <c r="H16" s="1">
        <v>312815000</v>
      </c>
      <c r="I16" s="1">
        <v>235500000</v>
      </c>
      <c r="J16" s="1">
        <v>142594000</v>
      </c>
      <c r="K16" s="3">
        <v>99419000</v>
      </c>
      <c r="L16" s="3">
        <v>42354000</v>
      </c>
      <c r="M16" s="3">
        <v>27659000</v>
      </c>
      <c r="N16" s="3">
        <v>4682000</v>
      </c>
      <c r="O16" s="3">
        <v>5088000</v>
      </c>
      <c r="P16" s="3">
        <v>3582000</v>
      </c>
      <c r="Q16" s="3">
        <v>3442000</v>
      </c>
      <c r="R16" s="3">
        <v>3439000</v>
      </c>
      <c r="S16" s="3">
        <v>23000</v>
      </c>
      <c r="T16" s="3">
        <v>130000</v>
      </c>
      <c r="U16" s="3">
        <v>122000</v>
      </c>
      <c r="V16" s="3">
        <v>992000</v>
      </c>
      <c r="W16" s="3">
        <v>90000</v>
      </c>
      <c r="X16" s="3">
        <v>56000</v>
      </c>
      <c r="Y16" s="3">
        <v>40000</v>
      </c>
      <c r="Z16" s="3">
        <v>279000</v>
      </c>
      <c r="AA16" s="3">
        <v>111000</v>
      </c>
      <c r="AB16" s="3">
        <v>45000</v>
      </c>
      <c r="AC16" s="3">
        <v>1991000</v>
      </c>
      <c r="AD16" s="3">
        <v>2411000</v>
      </c>
    </row>
    <row r="17" spans="1:8">
      <c r="A17" t="s">
        <v>146</v>
      </c>
      <c r="B17" t="s">
        <v>147</v>
      </c>
      <c r="C17" s="3">
        <v>412000</v>
      </c>
      <c r="G17" s="3">
        <v>296000</v>
      </c>
      <c r="H17" s="3">
        <v>393000</v>
      </c>
    </row>
    <row r="18" spans="1:75">
      <c r="A18" t="s">
        <v>148</v>
      </c>
      <c r="B18" t="s">
        <v>149</v>
      </c>
      <c r="C18" s="1">
        <v>2077897000</v>
      </c>
      <c r="D18" s="1">
        <v>2185447000</v>
      </c>
      <c r="E18" s="1">
        <v>2229002000</v>
      </c>
      <c r="F18" s="1">
        <v>2787145000</v>
      </c>
      <c r="G18" s="1">
        <v>1679207000</v>
      </c>
      <c r="H18" s="1">
        <v>1645465000</v>
      </c>
      <c r="I18" s="1">
        <v>1583534000</v>
      </c>
      <c r="J18" s="1">
        <v>1561018000</v>
      </c>
      <c r="K18" s="1">
        <v>1478440000</v>
      </c>
      <c r="L18" s="1">
        <v>1431999000</v>
      </c>
      <c r="M18" s="1">
        <v>1816796000</v>
      </c>
      <c r="N18" s="1">
        <v>1784155000</v>
      </c>
      <c r="O18" s="1">
        <v>3897129000</v>
      </c>
      <c r="P18" s="1">
        <v>3606335000</v>
      </c>
      <c r="Q18" s="1">
        <v>4819126000</v>
      </c>
      <c r="R18" s="1">
        <v>4781527000</v>
      </c>
      <c r="S18" s="1">
        <v>2335474000</v>
      </c>
      <c r="T18" s="1">
        <v>2222332000</v>
      </c>
      <c r="U18" s="1">
        <v>2500030000</v>
      </c>
      <c r="V18" s="1">
        <v>2268543000</v>
      </c>
      <c r="W18" s="1">
        <v>2962476000</v>
      </c>
      <c r="X18" s="1">
        <v>3015604000</v>
      </c>
      <c r="Y18" s="1">
        <v>2632651000</v>
      </c>
      <c r="Z18" s="1">
        <v>2405294000</v>
      </c>
      <c r="AA18" s="1">
        <v>1953814000</v>
      </c>
      <c r="AB18" s="1">
        <v>1990155000</v>
      </c>
      <c r="AC18" s="1">
        <v>2110827000</v>
      </c>
      <c r="AD18" s="1">
        <v>1733918000</v>
      </c>
      <c r="AE18" s="1">
        <v>1719684000</v>
      </c>
      <c r="AF18" s="1">
        <v>1392189000</v>
      </c>
      <c r="AG18" s="1">
        <v>1785586000</v>
      </c>
      <c r="AH18" s="1">
        <v>1339741000</v>
      </c>
      <c r="AI18" s="1">
        <v>1008730073.69</v>
      </c>
      <c r="AJ18" s="1">
        <v>913917668.56</v>
      </c>
      <c r="AK18" s="1">
        <v>1384338727.78</v>
      </c>
      <c r="AL18" s="1">
        <v>783861000</v>
      </c>
      <c r="AM18" s="1">
        <v>586446856.06</v>
      </c>
      <c r="AN18" s="1">
        <v>655551235.89</v>
      </c>
      <c r="AO18" s="1">
        <v>703876103.29</v>
      </c>
      <c r="AP18" s="1">
        <v>549513658.85</v>
      </c>
      <c r="AQ18" s="1">
        <v>353286604.6</v>
      </c>
      <c r="AR18" s="1">
        <v>391763033.45</v>
      </c>
      <c r="AS18" s="1">
        <v>308908883.52</v>
      </c>
      <c r="AT18" s="1">
        <v>726712365.63</v>
      </c>
      <c r="AU18" s="1">
        <v>171639019.43</v>
      </c>
      <c r="AV18" s="1">
        <v>147650138.82</v>
      </c>
      <c r="AW18" s="1">
        <v>187756513.52</v>
      </c>
      <c r="AX18" s="1">
        <v>150428567.94</v>
      </c>
      <c r="AY18" s="1">
        <v>182575626.06</v>
      </c>
      <c r="AZ18" s="1">
        <v>152942211.41</v>
      </c>
      <c r="BA18" s="1">
        <v>212824621.01</v>
      </c>
      <c r="BB18" s="1">
        <v>124505719.94</v>
      </c>
      <c r="BC18" s="1">
        <v>154255274.89</v>
      </c>
      <c r="BD18" s="1">
        <v>134273663.83</v>
      </c>
      <c r="BE18" s="1">
        <v>189211840.48</v>
      </c>
      <c r="BF18" s="1">
        <v>130290314.2</v>
      </c>
      <c r="BG18" s="1">
        <v>137577897.56</v>
      </c>
      <c r="BH18" s="3">
        <v>99268666.71</v>
      </c>
      <c r="BI18" s="1">
        <v>154739403.89</v>
      </c>
      <c r="BJ18" s="1">
        <v>139235552.9</v>
      </c>
      <c r="BK18" s="1">
        <v>171081589.83</v>
      </c>
      <c r="BL18" s="1">
        <v>145751962.75</v>
      </c>
      <c r="BM18" s="1">
        <v>173001051.57</v>
      </c>
      <c r="BN18" s="1">
        <v>109939987.14</v>
      </c>
      <c r="BO18" s="1">
        <v>163289799.64</v>
      </c>
      <c r="BP18" s="1">
        <v>131685569.86</v>
      </c>
      <c r="BQ18" s="1">
        <v>172004458.41</v>
      </c>
      <c r="BR18" s="3">
        <v>69701434.36</v>
      </c>
      <c r="BS18" s="3">
        <v>92769827.39</v>
      </c>
      <c r="BT18" s="3">
        <v>50081265.27</v>
      </c>
      <c r="BU18" s="3">
        <v>23584980.39</v>
      </c>
      <c r="BV18" s="3">
        <v>14484642.49</v>
      </c>
      <c r="BW18" s="3">
        <v>57169556.48</v>
      </c>
    </row>
    <row r="19" spans="1:2">
      <c r="A19" t="s">
        <v>150</v>
      </c>
      <c r="B19" t="s">
        <v>151</v>
      </c>
    </row>
    <row r="20" spans="1:2">
      <c r="A20" t="s">
        <v>152</v>
      </c>
      <c r="B20" t="s">
        <v>153</v>
      </c>
    </row>
    <row r="21" spans="1:2">
      <c r="A21" t="s">
        <v>154</v>
      </c>
      <c r="B21" t="s">
        <v>155</v>
      </c>
    </row>
    <row r="22" spans="1:2">
      <c r="A22" t="s">
        <v>156</v>
      </c>
      <c r="B22" t="s">
        <v>157</v>
      </c>
    </row>
    <row r="23" spans="1:75">
      <c r="A23" t="s">
        <v>158</v>
      </c>
      <c r="B23" t="s">
        <v>159</v>
      </c>
      <c r="C23" s="1">
        <v>14897283000</v>
      </c>
      <c r="D23" s="1">
        <v>14105142000</v>
      </c>
      <c r="E23" s="1">
        <v>15186225000</v>
      </c>
      <c r="F23" s="1">
        <v>14251743000</v>
      </c>
      <c r="G23" s="1">
        <v>10852055000</v>
      </c>
      <c r="H23" s="1">
        <v>9861878000</v>
      </c>
      <c r="I23" s="1">
        <v>10907220000</v>
      </c>
      <c r="J23" s="1">
        <v>11594627000</v>
      </c>
      <c r="K23" s="1">
        <v>10117564000</v>
      </c>
      <c r="L23" s="1">
        <v>9511272000</v>
      </c>
      <c r="M23" s="1">
        <v>8548712000</v>
      </c>
      <c r="N23" s="1">
        <v>7641889000</v>
      </c>
      <c r="O23" s="1">
        <v>6538528000</v>
      </c>
      <c r="P23" s="1">
        <v>6329441000</v>
      </c>
      <c r="Q23" s="1">
        <v>6815500000</v>
      </c>
      <c r="R23" s="1">
        <v>6220299000</v>
      </c>
      <c r="S23" s="1">
        <v>5792444000</v>
      </c>
      <c r="T23" s="1">
        <v>5913776000</v>
      </c>
      <c r="U23" s="1">
        <v>5864794000</v>
      </c>
      <c r="V23" s="1">
        <v>5630365000</v>
      </c>
      <c r="W23" s="1">
        <v>5925186000</v>
      </c>
      <c r="X23" s="1">
        <v>5891542000</v>
      </c>
      <c r="Y23" s="1">
        <v>7500140000</v>
      </c>
      <c r="Z23" s="1">
        <v>7269154000</v>
      </c>
      <c r="AA23" s="1">
        <v>7328920000</v>
      </c>
      <c r="AB23" s="1">
        <v>8206925000</v>
      </c>
      <c r="AC23" s="1">
        <v>9486857000</v>
      </c>
      <c r="AD23" s="1">
        <v>9416837000</v>
      </c>
      <c r="AE23" s="1">
        <v>9899143000</v>
      </c>
      <c r="AF23" s="1">
        <v>11490000000</v>
      </c>
      <c r="AG23" s="1">
        <v>10822351000</v>
      </c>
      <c r="AH23" s="1">
        <v>10511356000</v>
      </c>
      <c r="AI23" s="1">
        <v>9927036008.96</v>
      </c>
      <c r="AJ23" s="1">
        <v>10224785092.97</v>
      </c>
      <c r="AK23" s="1">
        <v>10293477030.72</v>
      </c>
      <c r="AL23" s="1">
        <v>8134409000</v>
      </c>
      <c r="AM23" s="1">
        <v>9120278647.08</v>
      </c>
      <c r="AN23" s="1">
        <v>7802842043.19</v>
      </c>
      <c r="AO23" s="1">
        <v>7266529549.87</v>
      </c>
      <c r="AP23" s="1">
        <v>5687266405.07</v>
      </c>
      <c r="AQ23" s="1">
        <v>5169628952.17</v>
      </c>
      <c r="AR23" s="1">
        <v>4926774096.6</v>
      </c>
      <c r="AS23" s="1">
        <v>3966284444.21</v>
      </c>
      <c r="AT23" s="1">
        <v>3992917602.43</v>
      </c>
      <c r="AU23" s="1">
        <v>3155175028.15</v>
      </c>
      <c r="AV23" s="1">
        <v>3647955736.97</v>
      </c>
      <c r="AW23" s="1">
        <v>3617424854.21</v>
      </c>
      <c r="AX23" s="1">
        <v>3012577561.35</v>
      </c>
      <c r="AY23" s="1">
        <v>3193800471.21</v>
      </c>
      <c r="AZ23" s="1">
        <v>3430937978.54</v>
      </c>
      <c r="BA23" s="1">
        <v>2951004526.58</v>
      </c>
      <c r="BB23" s="1">
        <v>2342896833.88</v>
      </c>
      <c r="BC23" s="1">
        <v>1955693403.19</v>
      </c>
      <c r="BD23" s="1">
        <v>1722699537.45</v>
      </c>
      <c r="BE23" s="1">
        <v>1600692688.66</v>
      </c>
      <c r="BF23" s="1">
        <v>1591644646.72</v>
      </c>
      <c r="BG23" s="1">
        <v>1550449881.29</v>
      </c>
      <c r="BH23" s="1">
        <v>1412301327.33</v>
      </c>
      <c r="BI23" s="1">
        <v>1376638084.14</v>
      </c>
      <c r="BJ23" s="1">
        <v>1208710776.61</v>
      </c>
      <c r="BK23" s="1">
        <v>1271806367.06</v>
      </c>
      <c r="BL23" s="1">
        <v>1197219700.04</v>
      </c>
      <c r="BM23" s="1">
        <v>1137606855.38</v>
      </c>
      <c r="BN23" s="1">
        <v>1140679353.93</v>
      </c>
      <c r="BO23" s="1">
        <v>1148917655.03</v>
      </c>
      <c r="BP23" s="1">
        <v>976442081.67</v>
      </c>
      <c r="BQ23" s="1">
        <v>985161368.6</v>
      </c>
      <c r="BR23" s="1">
        <v>636831119.96</v>
      </c>
      <c r="BS23" s="1">
        <v>742455210.24</v>
      </c>
      <c r="BT23" s="1">
        <v>647270125.23</v>
      </c>
      <c r="BU23" s="1">
        <v>441546217.27</v>
      </c>
      <c r="BV23" s="1">
        <v>211641681.72</v>
      </c>
      <c r="BW23" s="1">
        <v>187714271.02</v>
      </c>
    </row>
    <row r="24" spans="1:2">
      <c r="A24" t="s">
        <v>160</v>
      </c>
      <c r="B24" t="s">
        <v>161</v>
      </c>
    </row>
    <row r="25" spans="1:30">
      <c r="A25" t="s">
        <v>162</v>
      </c>
      <c r="B25" t="s">
        <v>163</v>
      </c>
      <c r="C25" s="1">
        <v>5835525000</v>
      </c>
      <c r="D25" s="1">
        <v>1482321000</v>
      </c>
      <c r="E25" s="1">
        <v>508704000</v>
      </c>
      <c r="F25" s="1">
        <v>3653172000</v>
      </c>
      <c r="G25" s="1">
        <v>377128000</v>
      </c>
      <c r="H25" s="1">
        <v>289647000</v>
      </c>
      <c r="I25" s="1">
        <v>245733000</v>
      </c>
      <c r="J25" s="1">
        <v>233231000</v>
      </c>
      <c r="K25" s="1">
        <v>144798000</v>
      </c>
      <c r="L25" s="1">
        <v>188191000</v>
      </c>
      <c r="M25" s="1">
        <v>207901000</v>
      </c>
      <c r="N25" s="1">
        <v>209855000</v>
      </c>
      <c r="O25" s="1">
        <v>154280000</v>
      </c>
      <c r="P25" s="1">
        <v>157401000</v>
      </c>
      <c r="Q25" s="1">
        <v>158858000</v>
      </c>
      <c r="R25" s="1">
        <v>159593000</v>
      </c>
      <c r="S25" s="1">
        <v>194748000</v>
      </c>
      <c r="T25" s="1">
        <v>193799000</v>
      </c>
      <c r="U25" s="1">
        <v>178772000</v>
      </c>
      <c r="V25" s="1">
        <v>182276000</v>
      </c>
      <c r="W25" s="1">
        <v>125216000</v>
      </c>
      <c r="X25" s="1">
        <v>138247000</v>
      </c>
      <c r="Y25" s="3">
        <v>99670000</v>
      </c>
      <c r="Z25" s="3">
        <v>87937000</v>
      </c>
      <c r="AA25" s="3">
        <v>61305000</v>
      </c>
      <c r="AB25" s="3">
        <v>67610000</v>
      </c>
      <c r="AC25" s="3">
        <v>71574000</v>
      </c>
      <c r="AD25" s="3">
        <v>71608000</v>
      </c>
    </row>
    <row r="26" spans="1:42">
      <c r="A26" t="s">
        <v>164</v>
      </c>
      <c r="B26" t="s">
        <v>165</v>
      </c>
      <c r="C26" s="1">
        <v>8019742000</v>
      </c>
      <c r="D26" s="1">
        <v>5812831000</v>
      </c>
      <c r="E26" s="1">
        <v>4442089000</v>
      </c>
      <c r="F26" s="1">
        <v>7609436000</v>
      </c>
      <c r="G26" s="1">
        <v>7546753000</v>
      </c>
      <c r="H26" s="1">
        <v>4610106000</v>
      </c>
      <c r="I26" s="1">
        <v>4680748000</v>
      </c>
      <c r="J26" s="1">
        <v>2479986000</v>
      </c>
      <c r="K26" s="1">
        <v>2892876000</v>
      </c>
      <c r="L26" s="1">
        <v>1193710000</v>
      </c>
      <c r="M26" s="1">
        <v>2653658000</v>
      </c>
      <c r="N26" s="1">
        <v>1473136000</v>
      </c>
      <c r="O26" s="1">
        <v>592869000</v>
      </c>
      <c r="P26" s="1">
        <v>489486000</v>
      </c>
      <c r="Q26" s="1">
        <v>459307000</v>
      </c>
      <c r="R26" s="1">
        <v>598522000</v>
      </c>
      <c r="S26" s="1">
        <v>445782000</v>
      </c>
      <c r="T26" s="1">
        <v>485385000</v>
      </c>
      <c r="U26" s="1">
        <v>430818000</v>
      </c>
      <c r="V26" s="1">
        <v>426921000</v>
      </c>
      <c r="W26" s="1">
        <v>463632000</v>
      </c>
      <c r="X26" s="1">
        <v>541199000</v>
      </c>
      <c r="Y26" s="1">
        <v>1063369000</v>
      </c>
      <c r="Z26" s="1">
        <v>890073000</v>
      </c>
      <c r="AA26" s="1">
        <v>472070000</v>
      </c>
      <c r="AB26" s="1">
        <v>631511000</v>
      </c>
      <c r="AC26" s="1">
        <v>438795000</v>
      </c>
      <c r="AD26" s="1">
        <v>560516000</v>
      </c>
      <c r="AE26" s="1">
        <v>501614000</v>
      </c>
      <c r="AF26" s="1">
        <v>508703000</v>
      </c>
      <c r="AG26" s="1">
        <v>677719000</v>
      </c>
      <c r="AH26" s="1">
        <v>641576000</v>
      </c>
      <c r="AI26" s="1">
        <v>586605858.3</v>
      </c>
      <c r="AJ26" s="1">
        <v>512855629.97</v>
      </c>
      <c r="AK26" s="1">
        <v>407836974.32</v>
      </c>
      <c r="AL26" s="1">
        <v>264886000</v>
      </c>
      <c r="AP26" s="1">
        <v>111269141.13</v>
      </c>
    </row>
    <row r="27" spans="1:75">
      <c r="A27" t="s">
        <v>166</v>
      </c>
      <c r="B27" t="s">
        <v>167</v>
      </c>
      <c r="C27" s="1">
        <v>89276398000</v>
      </c>
      <c r="D27" s="1">
        <v>92200557000</v>
      </c>
      <c r="E27" s="1">
        <v>75629852000</v>
      </c>
      <c r="F27" s="1">
        <v>72686306000</v>
      </c>
      <c r="G27" s="1">
        <v>66704355000</v>
      </c>
      <c r="H27" s="1">
        <v>65766855000</v>
      </c>
      <c r="I27" s="1">
        <v>62076535000</v>
      </c>
      <c r="J27" s="1">
        <v>51895942000</v>
      </c>
      <c r="K27" s="1">
        <v>48301664000</v>
      </c>
      <c r="L27" s="1">
        <v>46083562000</v>
      </c>
      <c r="M27" s="1">
        <v>42241726000</v>
      </c>
      <c r="N27" s="1">
        <v>36207449000</v>
      </c>
      <c r="O27" s="1">
        <v>37076122000</v>
      </c>
      <c r="P27" s="1">
        <v>36599432000</v>
      </c>
      <c r="Q27" s="1">
        <v>37772293000</v>
      </c>
      <c r="R27" s="1">
        <v>37992266000</v>
      </c>
      <c r="S27" s="1">
        <v>35702305000</v>
      </c>
      <c r="T27" s="1">
        <v>37499485000</v>
      </c>
      <c r="U27" s="1">
        <v>38137802000</v>
      </c>
      <c r="V27" s="1">
        <v>37587105000</v>
      </c>
      <c r="W27" s="1">
        <v>36219444000</v>
      </c>
      <c r="X27" s="1">
        <v>36375946000</v>
      </c>
      <c r="Y27" s="1">
        <v>38010465000</v>
      </c>
      <c r="Z27" s="1">
        <v>38112359000</v>
      </c>
      <c r="AA27" s="1">
        <v>41451807000</v>
      </c>
      <c r="AB27" s="1">
        <v>42542161000</v>
      </c>
      <c r="AC27" s="1">
        <v>42326335000</v>
      </c>
      <c r="AD27" s="1">
        <v>38869814000</v>
      </c>
      <c r="AE27" s="1">
        <v>43298284000</v>
      </c>
      <c r="AF27" s="1">
        <v>45774228000</v>
      </c>
      <c r="AG27" s="1">
        <v>44201921000</v>
      </c>
      <c r="AH27" s="1">
        <v>39883147000</v>
      </c>
      <c r="AI27" s="1">
        <v>43507447402.58</v>
      </c>
      <c r="AJ27" s="1">
        <v>48257119906.98</v>
      </c>
      <c r="AK27" s="1">
        <v>41228242269.97</v>
      </c>
      <c r="AL27" s="1">
        <v>33783783000</v>
      </c>
      <c r="AM27" s="1">
        <v>38834160918.37</v>
      </c>
      <c r="AN27" s="1">
        <v>35806267939.45</v>
      </c>
      <c r="AO27" s="1">
        <v>33282740489.42</v>
      </c>
      <c r="AP27" s="1">
        <v>20548023446.76</v>
      </c>
      <c r="AQ27" s="1">
        <v>20061531542.5</v>
      </c>
      <c r="AR27" s="1">
        <v>20051504735.06</v>
      </c>
      <c r="AS27" s="1">
        <v>16360974084.18</v>
      </c>
      <c r="AT27" s="1">
        <v>14457588402.81</v>
      </c>
      <c r="AU27" s="1">
        <v>11319972514.95</v>
      </c>
      <c r="AV27" s="1">
        <v>11052580573.73</v>
      </c>
      <c r="AW27" s="1">
        <v>10971435451.75</v>
      </c>
      <c r="AX27" s="1">
        <v>10075852602.9</v>
      </c>
      <c r="AY27" s="1">
        <v>10900733634.16</v>
      </c>
      <c r="AZ27" s="1">
        <v>10910616380.53</v>
      </c>
      <c r="BA27" s="1">
        <v>9787095618.49</v>
      </c>
      <c r="BB27" s="1">
        <v>8381700203.92</v>
      </c>
      <c r="BC27" s="1">
        <v>8234962846.87</v>
      </c>
      <c r="BD27" s="1">
        <v>6079729270.1</v>
      </c>
      <c r="BE27" s="1">
        <v>5289313632.05</v>
      </c>
      <c r="BF27" s="1">
        <v>4569397438.42</v>
      </c>
      <c r="BG27" s="1">
        <v>3990644027.16</v>
      </c>
      <c r="BH27" s="1">
        <v>3362875461.14</v>
      </c>
      <c r="BI27" s="1">
        <v>3766977681.67</v>
      </c>
      <c r="BJ27" s="1">
        <v>3103553965.06</v>
      </c>
      <c r="BK27" s="1">
        <v>3292027853.58</v>
      </c>
      <c r="BL27" s="1">
        <v>3364504661.6</v>
      </c>
      <c r="BM27" s="1">
        <v>3189171681.91</v>
      </c>
      <c r="BN27" s="1">
        <v>2999189415.45</v>
      </c>
      <c r="BO27" s="1">
        <v>3184506298.73</v>
      </c>
      <c r="BP27" s="1">
        <v>2771359888.16</v>
      </c>
      <c r="BQ27" s="1">
        <v>2486357632.72</v>
      </c>
      <c r="BR27" s="1">
        <v>1894255952.39</v>
      </c>
      <c r="BS27" s="1">
        <v>1743078127.6</v>
      </c>
      <c r="BT27" s="1">
        <v>1978060726.28</v>
      </c>
      <c r="BU27" s="1">
        <v>790552553.01</v>
      </c>
      <c r="BV27" s="1">
        <v>449102999.01</v>
      </c>
      <c r="BW27" s="1">
        <v>422387525.6</v>
      </c>
    </row>
    <row r="28" spans="1:6">
      <c r="A28" t="s">
        <v>168</v>
      </c>
      <c r="B28" t="s">
        <v>169</v>
      </c>
      <c r="C28" s="1">
        <v>4796975000</v>
      </c>
      <c r="F28" s="1">
        <v>4552146000</v>
      </c>
    </row>
    <row r="29" spans="1:37">
      <c r="A29" t="s">
        <v>170</v>
      </c>
      <c r="B29" t="s">
        <v>171</v>
      </c>
      <c r="J29" s="1">
        <v>1120510000</v>
      </c>
      <c r="K29" s="1">
        <v>1204067000</v>
      </c>
      <c r="L29" s="1">
        <v>702830000</v>
      </c>
      <c r="M29" s="1">
        <v>707890000</v>
      </c>
      <c r="N29" s="1">
        <v>681240000</v>
      </c>
      <c r="O29" s="1">
        <v>568575000</v>
      </c>
      <c r="P29" s="1">
        <v>563714000</v>
      </c>
      <c r="Q29" s="1">
        <v>528660000</v>
      </c>
      <c r="R29" s="1">
        <v>652506000</v>
      </c>
      <c r="S29" s="1">
        <v>628659000</v>
      </c>
      <c r="T29" s="1">
        <v>500406000</v>
      </c>
      <c r="U29" s="1">
        <v>511566000</v>
      </c>
      <c r="V29" s="1">
        <v>396047000</v>
      </c>
      <c r="W29" s="1">
        <v>431924000</v>
      </c>
      <c r="X29" s="1">
        <v>481751000</v>
      </c>
      <c r="Y29" s="1">
        <v>524258000</v>
      </c>
      <c r="Z29" s="1">
        <v>519749000</v>
      </c>
      <c r="AA29" s="1">
        <v>740024000</v>
      </c>
      <c r="AB29" s="1">
        <v>374498000</v>
      </c>
      <c r="AC29" s="1">
        <v>353031000</v>
      </c>
      <c r="AD29" s="1">
        <v>677162000</v>
      </c>
      <c r="AE29" s="1">
        <v>227776000</v>
      </c>
      <c r="AF29" s="1">
        <v>224998000</v>
      </c>
      <c r="AG29" s="1">
        <v>277775000</v>
      </c>
      <c r="AH29" s="1">
        <v>294442000</v>
      </c>
      <c r="AI29" s="1">
        <v>230553250</v>
      </c>
      <c r="AJ29" s="1">
        <v>267219550</v>
      </c>
      <c r="AK29" s="1">
        <v>309441350</v>
      </c>
    </row>
    <row r="30" spans="1:35">
      <c r="A30" t="s">
        <v>172</v>
      </c>
      <c r="B30" t="s">
        <v>173</v>
      </c>
      <c r="AI30" s="3">
        <v>9500380</v>
      </c>
    </row>
    <row r="31" spans="1:35">
      <c r="A31" t="s">
        <v>174</v>
      </c>
      <c r="B31" t="s">
        <v>175</v>
      </c>
      <c r="C31" s="1">
        <v>2933128000</v>
      </c>
      <c r="D31" s="1">
        <v>2734235000</v>
      </c>
      <c r="E31" s="1">
        <v>1402317000</v>
      </c>
      <c r="F31" s="1">
        <v>1285891000</v>
      </c>
      <c r="G31" s="1">
        <v>661060000</v>
      </c>
      <c r="H31" s="1">
        <v>627907000</v>
      </c>
      <c r="I31" s="1">
        <v>434399000</v>
      </c>
      <c r="J31" s="1">
        <v>365793000</v>
      </c>
      <c r="K31" s="1">
        <v>259492000</v>
      </c>
      <c r="L31" s="1">
        <v>223159000</v>
      </c>
      <c r="M31" s="1">
        <v>244990000</v>
      </c>
      <c r="N31" s="1">
        <v>273238000</v>
      </c>
      <c r="O31" s="1">
        <v>273995000</v>
      </c>
      <c r="P31" s="1">
        <v>288396000</v>
      </c>
      <c r="Q31" s="1">
        <v>284440000</v>
      </c>
      <c r="R31" s="1">
        <v>297594000</v>
      </c>
      <c r="S31" s="1">
        <v>269137000</v>
      </c>
      <c r="T31" s="1">
        <v>265051000</v>
      </c>
      <c r="U31" s="1">
        <v>241157000</v>
      </c>
      <c r="V31" s="1">
        <v>262169000</v>
      </c>
      <c r="W31" s="1">
        <v>303900000</v>
      </c>
      <c r="X31" s="1">
        <v>316364000</v>
      </c>
      <c r="Y31" s="1">
        <v>262752000</v>
      </c>
      <c r="Z31" s="1">
        <v>364162000</v>
      </c>
      <c r="AA31" s="1">
        <v>174188000</v>
      </c>
      <c r="AB31" s="1">
        <v>175375000</v>
      </c>
      <c r="AC31" s="1">
        <v>161602000</v>
      </c>
      <c r="AD31" s="1">
        <v>145319000</v>
      </c>
      <c r="AI31" s="3">
        <v>11020494.02</v>
      </c>
    </row>
    <row r="32" spans="1:73">
      <c r="A32" t="s">
        <v>176</v>
      </c>
      <c r="B32" t="s">
        <v>177</v>
      </c>
      <c r="C32" s="1">
        <v>3139665000</v>
      </c>
      <c r="D32" s="1">
        <v>2995250000</v>
      </c>
      <c r="E32" s="1">
        <v>2887241000</v>
      </c>
      <c r="F32" s="1">
        <v>2985437000</v>
      </c>
      <c r="G32" s="1">
        <v>2752399000</v>
      </c>
      <c r="H32" s="1">
        <v>2209591000</v>
      </c>
      <c r="I32" s="1">
        <v>2340574000</v>
      </c>
      <c r="J32" s="1">
        <v>2328352000</v>
      </c>
      <c r="K32" s="1">
        <v>1526936000</v>
      </c>
      <c r="L32" s="1">
        <v>1438502000</v>
      </c>
      <c r="M32" s="1">
        <v>1414504000</v>
      </c>
      <c r="N32" s="1">
        <v>1404268000</v>
      </c>
      <c r="O32" s="1">
        <v>1336060000</v>
      </c>
      <c r="P32" s="1">
        <v>1557866000</v>
      </c>
      <c r="Q32" s="1">
        <v>1544921000</v>
      </c>
      <c r="R32" s="1">
        <v>1527939000</v>
      </c>
      <c r="S32" s="1">
        <v>1064400000</v>
      </c>
      <c r="T32" s="1">
        <v>1052741000</v>
      </c>
      <c r="U32" s="1">
        <v>1030865000</v>
      </c>
      <c r="V32" s="1">
        <v>1025531000</v>
      </c>
      <c r="W32" s="1">
        <v>1064143000</v>
      </c>
      <c r="X32" s="1">
        <v>1046348000</v>
      </c>
      <c r="Y32" s="1">
        <v>1028434000</v>
      </c>
      <c r="Z32" s="1">
        <v>1017235000</v>
      </c>
      <c r="AA32" s="1">
        <v>1098946000</v>
      </c>
      <c r="AB32" s="1">
        <v>1366772000</v>
      </c>
      <c r="AC32" s="1">
        <v>375860000</v>
      </c>
      <c r="AD32" s="3">
        <v>99666000</v>
      </c>
      <c r="AE32" s="1">
        <v>353098000</v>
      </c>
      <c r="AF32" s="1">
        <v>349759000</v>
      </c>
      <c r="AG32" s="1">
        <v>356744000</v>
      </c>
      <c r="AH32" s="1">
        <v>310413000</v>
      </c>
      <c r="AI32" s="1">
        <v>311135261.52</v>
      </c>
      <c r="AJ32" s="1">
        <v>284082382.22</v>
      </c>
      <c r="AK32" s="1">
        <v>290614342.28</v>
      </c>
      <c r="AL32" s="1">
        <v>328899000</v>
      </c>
      <c r="AM32" s="1">
        <v>242775690.22</v>
      </c>
      <c r="AN32" s="1">
        <v>232482856.84</v>
      </c>
      <c r="AO32" s="1">
        <v>184348899.8</v>
      </c>
      <c r="AP32" s="1">
        <v>197943104.55</v>
      </c>
      <c r="AQ32" s="1">
        <v>220528316.95</v>
      </c>
      <c r="AR32" s="1">
        <v>214419888.7</v>
      </c>
      <c r="AS32" s="1">
        <v>219165725.52</v>
      </c>
      <c r="AT32" s="1">
        <v>229356320.25</v>
      </c>
      <c r="AU32" s="1">
        <v>195413564.31</v>
      </c>
      <c r="AV32" s="1">
        <v>193718874.56</v>
      </c>
      <c r="AW32" s="1">
        <v>193405611.82</v>
      </c>
      <c r="AX32" s="1">
        <v>186205611.82</v>
      </c>
      <c r="AY32" s="1">
        <v>188016108.48</v>
      </c>
      <c r="AZ32" s="1">
        <v>183516108.48</v>
      </c>
      <c r="BA32" s="1">
        <v>169409629.95</v>
      </c>
      <c r="BB32" s="1">
        <v>169409629.95</v>
      </c>
      <c r="BC32" s="3">
        <v>46068148.19</v>
      </c>
      <c r="BD32" s="3">
        <v>48089063.38</v>
      </c>
      <c r="BE32" s="3">
        <v>47427208.91</v>
      </c>
      <c r="BF32" s="3">
        <v>47427208.91</v>
      </c>
      <c r="BG32" s="3">
        <v>70899586.11</v>
      </c>
      <c r="BH32" s="3">
        <v>64931661.11</v>
      </c>
      <c r="BI32" s="3">
        <v>60267823.73</v>
      </c>
      <c r="BJ32" s="3">
        <v>59482975.78</v>
      </c>
      <c r="BK32" s="3">
        <v>55292003.73</v>
      </c>
      <c r="BL32" s="3">
        <v>55292003.73</v>
      </c>
      <c r="BM32" s="3">
        <v>50279801.07</v>
      </c>
      <c r="BN32" s="3">
        <v>21296373.13</v>
      </c>
      <c r="BO32" s="3">
        <v>19545521.19</v>
      </c>
      <c r="BP32" s="3">
        <v>19512371.46</v>
      </c>
      <c r="BQ32" s="3">
        <v>-520778.27</v>
      </c>
      <c r="BR32" s="3">
        <v>-553928</v>
      </c>
      <c r="BS32" s="3">
        <v>-588181.74</v>
      </c>
      <c r="BT32" s="3">
        <v>-620227.45</v>
      </c>
      <c r="BU32" s="3">
        <v>-686526.9</v>
      </c>
    </row>
    <row r="33" spans="1:14">
      <c r="A33" t="s">
        <v>178</v>
      </c>
      <c r="B33" t="s">
        <v>179</v>
      </c>
      <c r="C33" s="1">
        <v>118675000</v>
      </c>
      <c r="D33" s="1">
        <v>124015000</v>
      </c>
      <c r="E33" s="1">
        <v>123845000</v>
      </c>
      <c r="F33" s="1">
        <v>126320000</v>
      </c>
      <c r="G33" s="3">
        <v>46504000</v>
      </c>
      <c r="H33" s="3">
        <v>47734000</v>
      </c>
      <c r="I33" s="3">
        <v>48781000</v>
      </c>
      <c r="J33" s="3">
        <v>50113000</v>
      </c>
      <c r="K33" s="3">
        <v>35174000</v>
      </c>
      <c r="L33" s="3">
        <v>36015000</v>
      </c>
      <c r="M33" s="3">
        <v>34819000</v>
      </c>
      <c r="N33" s="3">
        <v>37697000</v>
      </c>
    </row>
    <row r="34" spans="1:75">
      <c r="A34" t="s">
        <v>180</v>
      </c>
      <c r="B34" t="s">
        <v>181</v>
      </c>
      <c r="C34" s="1">
        <v>10202790000</v>
      </c>
      <c r="D34" s="1">
        <v>10207205000</v>
      </c>
      <c r="E34" s="1">
        <v>10354174000</v>
      </c>
      <c r="F34" s="1">
        <v>10618044000</v>
      </c>
      <c r="G34" s="1">
        <v>10982911000</v>
      </c>
      <c r="H34" s="1">
        <v>11237621000</v>
      </c>
      <c r="I34" s="1">
        <v>11452311000</v>
      </c>
      <c r="J34" s="1">
        <v>11867237000</v>
      </c>
      <c r="K34" s="1">
        <v>11999754000</v>
      </c>
      <c r="L34" s="1">
        <v>12179213000</v>
      </c>
      <c r="M34" s="1">
        <v>12502852000</v>
      </c>
      <c r="N34" s="1">
        <v>12805431000</v>
      </c>
      <c r="O34" s="1">
        <v>12933531000</v>
      </c>
      <c r="P34" s="1">
        <v>13356877000</v>
      </c>
      <c r="Q34" s="1">
        <v>13659869000</v>
      </c>
      <c r="R34" s="1">
        <v>14014417000</v>
      </c>
      <c r="S34" s="1">
        <v>14966194000</v>
      </c>
      <c r="T34" s="1">
        <v>15304204000</v>
      </c>
      <c r="U34" s="1">
        <v>15681211000</v>
      </c>
      <c r="V34" s="1">
        <v>16057425000</v>
      </c>
      <c r="W34" s="1">
        <v>15212445000</v>
      </c>
      <c r="X34" s="1">
        <v>15453742000</v>
      </c>
      <c r="Y34" s="1">
        <v>15674755000</v>
      </c>
      <c r="Z34" s="1">
        <v>16082316000</v>
      </c>
      <c r="AA34" s="1">
        <v>15503822000</v>
      </c>
      <c r="AB34" s="1">
        <v>15855909000</v>
      </c>
      <c r="AC34" s="1">
        <v>15973052000</v>
      </c>
      <c r="AD34" s="1">
        <v>16188798000</v>
      </c>
      <c r="AE34" s="1">
        <v>14443271000</v>
      </c>
      <c r="AF34" s="1">
        <v>14580389000</v>
      </c>
      <c r="AG34" s="1">
        <v>14792372000</v>
      </c>
      <c r="AH34" s="1">
        <v>14917390000</v>
      </c>
      <c r="AI34" s="1">
        <v>13419408733.27</v>
      </c>
      <c r="AJ34" s="1">
        <v>13202750672.56</v>
      </c>
      <c r="AK34" s="1">
        <v>10869879668.24</v>
      </c>
      <c r="AL34" s="1">
        <v>10528839000</v>
      </c>
      <c r="AM34" s="1">
        <v>7575819326.13</v>
      </c>
      <c r="AN34" s="1">
        <v>7421789670.72</v>
      </c>
      <c r="AO34" s="1">
        <v>6924675404.22</v>
      </c>
      <c r="AP34" s="1">
        <v>6148382845.48</v>
      </c>
      <c r="AQ34" s="1">
        <v>5304649041.18</v>
      </c>
      <c r="AR34" s="1">
        <v>5049938578.39</v>
      </c>
      <c r="AS34" s="1">
        <v>3746406113.98</v>
      </c>
      <c r="AT34" s="1">
        <v>4333647190.51</v>
      </c>
      <c r="AU34" s="1">
        <v>2595079671.83</v>
      </c>
      <c r="AV34" s="1">
        <v>2465261975.36</v>
      </c>
      <c r="AW34" s="1">
        <v>2381825123.28</v>
      </c>
      <c r="AX34" s="1">
        <v>2419959768.09</v>
      </c>
      <c r="AY34" s="1">
        <v>2074562254.04</v>
      </c>
      <c r="AZ34" s="1">
        <v>1802077620.39</v>
      </c>
      <c r="BA34" s="1">
        <v>1707030383.13</v>
      </c>
      <c r="BB34" s="1">
        <v>1650545867.33</v>
      </c>
      <c r="BC34" s="1">
        <v>1422156774.75</v>
      </c>
      <c r="BD34" s="1">
        <v>1297202582.27</v>
      </c>
      <c r="BE34" s="1">
        <v>1345116165.68</v>
      </c>
      <c r="BF34" s="1">
        <v>1376168976.19</v>
      </c>
      <c r="BG34" s="1">
        <v>1187165513.13</v>
      </c>
      <c r="BH34" s="1">
        <v>1168377234.99</v>
      </c>
      <c r="BI34" s="1">
        <v>1178962688.71</v>
      </c>
      <c r="BJ34" s="1">
        <v>1160731063.31</v>
      </c>
      <c r="BK34" s="1">
        <v>842986941.62</v>
      </c>
      <c r="BL34" s="1">
        <v>714160383.02</v>
      </c>
      <c r="BM34" s="1">
        <v>673510754.51</v>
      </c>
      <c r="BN34" s="1">
        <v>682223138.01</v>
      </c>
      <c r="BO34" s="1">
        <v>624051087.33</v>
      </c>
      <c r="BP34" s="1">
        <v>579238963.52</v>
      </c>
      <c r="BQ34" s="1">
        <v>473618869.67</v>
      </c>
      <c r="BR34" s="1">
        <v>473006289.2</v>
      </c>
      <c r="BS34" s="1">
        <v>419345366.46</v>
      </c>
      <c r="BT34" s="1">
        <v>434915387.74</v>
      </c>
      <c r="BU34" s="1">
        <v>287162313.9</v>
      </c>
      <c r="BV34" s="1">
        <v>174180213.43</v>
      </c>
      <c r="BW34" s="1">
        <v>126131825.91</v>
      </c>
    </row>
    <row r="35" spans="1:75">
      <c r="A35" t="s">
        <v>182</v>
      </c>
      <c r="B35" t="s">
        <v>183</v>
      </c>
      <c r="C35" s="1">
        <v>3244214000</v>
      </c>
      <c r="D35" s="1">
        <v>2131749000</v>
      </c>
      <c r="E35" s="1">
        <v>1489776000</v>
      </c>
      <c r="F35" s="1">
        <v>1104777000</v>
      </c>
      <c r="G35" s="1">
        <v>1125731000</v>
      </c>
      <c r="H35" s="1">
        <v>956190000</v>
      </c>
      <c r="I35" s="1">
        <v>864163000</v>
      </c>
      <c r="J35" s="1">
        <v>791073000</v>
      </c>
      <c r="K35" s="1">
        <v>937073000</v>
      </c>
      <c r="L35" s="1">
        <v>783375000</v>
      </c>
      <c r="M35" s="1">
        <v>709218000</v>
      </c>
      <c r="N35" s="1">
        <v>833369000</v>
      </c>
      <c r="O35" s="1">
        <v>976298000</v>
      </c>
      <c r="P35" s="1">
        <v>971872000</v>
      </c>
      <c r="Q35" s="1">
        <v>925767000</v>
      </c>
      <c r="R35" s="1">
        <v>965813000</v>
      </c>
      <c r="S35" s="1">
        <v>1081692000</v>
      </c>
      <c r="T35" s="1">
        <v>1070386000</v>
      </c>
      <c r="U35" s="1">
        <v>1035473000</v>
      </c>
      <c r="V35" s="1">
        <v>1063222000</v>
      </c>
      <c r="W35" s="1">
        <v>1212679000</v>
      </c>
      <c r="X35" s="1">
        <v>1252635000</v>
      </c>
      <c r="Y35" s="1">
        <v>1310611000</v>
      </c>
      <c r="Z35" s="1">
        <v>1281727000</v>
      </c>
      <c r="AA35" s="1">
        <v>2134203000</v>
      </c>
      <c r="AB35" s="1">
        <v>2176319000</v>
      </c>
      <c r="AC35" s="1">
        <v>2049413000</v>
      </c>
      <c r="AD35" s="1">
        <v>1993689000</v>
      </c>
      <c r="AE35" s="1">
        <v>3722730000</v>
      </c>
      <c r="AF35" s="1">
        <v>3626352000</v>
      </c>
      <c r="AG35" s="1">
        <v>3580303000</v>
      </c>
      <c r="AH35" s="1">
        <v>3168653000</v>
      </c>
      <c r="AI35" s="1">
        <v>4194018950.77</v>
      </c>
      <c r="AJ35" s="1">
        <v>3629522413.31</v>
      </c>
      <c r="AK35" s="1">
        <v>3569687041.82</v>
      </c>
      <c r="AL35" s="1">
        <v>3142306000</v>
      </c>
      <c r="AM35" s="1">
        <v>4090955819.94</v>
      </c>
      <c r="AN35" s="1">
        <v>3127452761.61</v>
      </c>
      <c r="AO35" s="1">
        <v>2495603316.61</v>
      </c>
      <c r="AP35" s="1">
        <v>2166485241.91</v>
      </c>
      <c r="AQ35" s="1">
        <v>2234561526.88</v>
      </c>
      <c r="AR35" s="1">
        <v>1538366056.61</v>
      </c>
      <c r="AS35" s="1">
        <v>1225992813.6</v>
      </c>
      <c r="AT35" s="1">
        <v>1318556386.93</v>
      </c>
      <c r="AU35" s="1">
        <v>1024042668.71</v>
      </c>
      <c r="AV35" s="1">
        <v>832842003.44</v>
      </c>
      <c r="AW35" s="1">
        <v>725277874.37</v>
      </c>
      <c r="AX35" s="1">
        <v>633174051.38</v>
      </c>
      <c r="AY35" s="1">
        <v>709404648.84</v>
      </c>
      <c r="AZ35" s="1">
        <v>635854500.46</v>
      </c>
      <c r="BA35" s="1">
        <v>514017382.8</v>
      </c>
      <c r="BB35" s="1">
        <v>459612544.96</v>
      </c>
      <c r="BC35" s="1">
        <v>338696806.84</v>
      </c>
      <c r="BD35" s="1">
        <v>119999789.43</v>
      </c>
      <c r="BE35" s="3">
        <v>97724761.08</v>
      </c>
      <c r="BF35" s="1">
        <v>116876446.65</v>
      </c>
      <c r="BG35" s="1">
        <v>188661145.62</v>
      </c>
      <c r="BH35" s="1">
        <v>165716807.89</v>
      </c>
      <c r="BI35" s="1">
        <v>141259933</v>
      </c>
      <c r="BJ35" s="1">
        <v>315882657.25</v>
      </c>
      <c r="BK35" s="1">
        <v>517235493.01</v>
      </c>
      <c r="BL35" s="1">
        <v>657463292.89</v>
      </c>
      <c r="BM35" s="1">
        <v>646744906.59</v>
      </c>
      <c r="BN35" s="1">
        <v>549879942.02</v>
      </c>
      <c r="BO35" s="1">
        <v>351573918.14</v>
      </c>
      <c r="BP35" s="1">
        <v>240718362.57</v>
      </c>
      <c r="BQ35" s="1">
        <v>260880642.89</v>
      </c>
      <c r="BR35" s="1">
        <v>203989447.87</v>
      </c>
      <c r="BS35" s="1">
        <v>120456867.04</v>
      </c>
      <c r="BT35" s="3">
        <v>46283770.73</v>
      </c>
      <c r="BU35" s="3">
        <v>46423954.22</v>
      </c>
      <c r="BV35" s="3">
        <v>25539558.02</v>
      </c>
      <c r="BW35" s="3">
        <v>36009184.5</v>
      </c>
    </row>
    <row r="36" spans="1:74">
      <c r="A36" t="s">
        <v>184</v>
      </c>
      <c r="B36" t="s">
        <v>185</v>
      </c>
      <c r="L36" s="3">
        <v>73046000</v>
      </c>
      <c r="M36" s="3">
        <v>82111000</v>
      </c>
      <c r="N36" s="3">
        <v>72351000</v>
      </c>
      <c r="O36" s="3">
        <v>99251000</v>
      </c>
      <c r="P36" s="1">
        <v>111282000</v>
      </c>
      <c r="Q36" s="1">
        <v>112079000</v>
      </c>
      <c r="R36" s="1">
        <v>116537000</v>
      </c>
      <c r="S36" s="1">
        <v>106502000</v>
      </c>
      <c r="T36" s="1">
        <v>140089000</v>
      </c>
      <c r="U36" s="1">
        <v>142119000</v>
      </c>
      <c r="V36" s="1">
        <v>137346000</v>
      </c>
      <c r="W36" s="1">
        <v>136026000</v>
      </c>
      <c r="X36" s="1">
        <v>127444000</v>
      </c>
      <c r="Y36" s="1">
        <v>145896000</v>
      </c>
      <c r="Z36" s="1">
        <v>210399000</v>
      </c>
      <c r="AA36" s="1">
        <v>232985000</v>
      </c>
      <c r="AB36" s="1">
        <v>232895000</v>
      </c>
      <c r="AC36" s="1">
        <v>265004000</v>
      </c>
      <c r="AD36" s="1">
        <v>232243000</v>
      </c>
      <c r="AE36" s="1">
        <v>332062000</v>
      </c>
      <c r="AF36" s="1">
        <v>439375000</v>
      </c>
      <c r="AG36" s="1">
        <v>482669000</v>
      </c>
      <c r="AH36" s="1">
        <v>682045000</v>
      </c>
      <c r="AI36" s="1">
        <v>765577237.71</v>
      </c>
      <c r="AJ36" s="1">
        <v>1032431426.61</v>
      </c>
      <c r="AK36" s="1">
        <v>1140402657.79</v>
      </c>
      <c r="AL36" s="1">
        <v>1163372000</v>
      </c>
      <c r="AM36" s="1">
        <v>1590803266.06</v>
      </c>
      <c r="AN36" s="1">
        <v>1263773289.9</v>
      </c>
      <c r="AO36" s="1">
        <v>867135157.68</v>
      </c>
      <c r="AP36" s="1">
        <v>674915079.09</v>
      </c>
      <c r="AQ36" s="1">
        <v>579279794.69</v>
      </c>
      <c r="AR36" s="1">
        <v>370651322.06</v>
      </c>
      <c r="AS36" s="1">
        <v>308243759.21</v>
      </c>
      <c r="AT36" s="1">
        <v>245921112.76</v>
      </c>
      <c r="AU36" s="1">
        <v>137074381.37</v>
      </c>
      <c r="AV36" s="1">
        <v>104705774.52</v>
      </c>
      <c r="AW36" s="1">
        <v>112407214.39</v>
      </c>
      <c r="AX36" s="3">
        <v>95482613.68</v>
      </c>
      <c r="AY36" s="3">
        <v>43644945.36</v>
      </c>
      <c r="AZ36" s="1">
        <v>121866503.12</v>
      </c>
      <c r="BA36" s="3">
        <v>82342204.06</v>
      </c>
      <c r="BB36" s="3">
        <v>58369280.14</v>
      </c>
      <c r="BC36" s="3">
        <v>62100558.09</v>
      </c>
      <c r="BD36" s="3">
        <v>76611667.7</v>
      </c>
      <c r="BF36" s="3">
        <v>34363068.31</v>
      </c>
      <c r="BG36" s="3">
        <v>98080426.14</v>
      </c>
      <c r="BH36" s="1">
        <v>107282957.18</v>
      </c>
      <c r="BI36" s="3">
        <v>75658454.88</v>
      </c>
      <c r="BJ36" s="3">
        <v>66056998.12</v>
      </c>
      <c r="BK36" s="3">
        <v>75622849.32</v>
      </c>
      <c r="BL36" s="3">
        <v>61691781.43</v>
      </c>
      <c r="BM36" s="3">
        <v>44540176.7</v>
      </c>
      <c r="BN36" s="3">
        <v>25883613.19</v>
      </c>
      <c r="BO36" s="3">
        <v>52025722.07</v>
      </c>
      <c r="BP36" s="3">
        <v>80129401.15</v>
      </c>
      <c r="BQ36" s="3">
        <v>81102727.79</v>
      </c>
      <c r="BR36" s="3">
        <v>65348022.97</v>
      </c>
      <c r="BS36" s="3">
        <v>52993877.06</v>
      </c>
      <c r="BT36" s="3">
        <v>33079747.17</v>
      </c>
      <c r="BU36" s="3">
        <v>7342542.68</v>
      </c>
      <c r="BV36" s="3">
        <v>7174118.32</v>
      </c>
    </row>
    <row r="37" spans="1:69">
      <c r="A37" t="s">
        <v>186</v>
      </c>
      <c r="B37" t="s">
        <v>187</v>
      </c>
      <c r="BQ37" s="3">
        <v>15053.5</v>
      </c>
    </row>
    <row r="38" spans="1:2">
      <c r="A38" t="s">
        <v>188</v>
      </c>
      <c r="B38" t="s">
        <v>189</v>
      </c>
    </row>
    <row r="39" spans="1:2">
      <c r="A39" t="s">
        <v>190</v>
      </c>
      <c r="B39" t="s">
        <v>191</v>
      </c>
    </row>
    <row r="40" spans="1:75">
      <c r="A40" t="s">
        <v>192</v>
      </c>
      <c r="B40" t="s">
        <v>193</v>
      </c>
      <c r="C40" s="1">
        <v>3275598000</v>
      </c>
      <c r="D40" s="1">
        <v>3317007000</v>
      </c>
      <c r="E40" s="1">
        <v>3272478000</v>
      </c>
      <c r="F40" s="1">
        <v>3340383000</v>
      </c>
      <c r="G40" s="1">
        <v>3647282000</v>
      </c>
      <c r="H40" s="1">
        <v>3738340000</v>
      </c>
      <c r="I40" s="1">
        <v>3739660000</v>
      </c>
      <c r="J40" s="1">
        <v>3879500000</v>
      </c>
      <c r="K40" s="1">
        <v>3940856000</v>
      </c>
      <c r="L40" s="1">
        <v>3984970000</v>
      </c>
      <c r="M40" s="1">
        <v>3990170000</v>
      </c>
      <c r="N40" s="1">
        <v>4091812000</v>
      </c>
      <c r="O40" s="1">
        <v>4129696000</v>
      </c>
      <c r="P40" s="1">
        <v>4213361000</v>
      </c>
      <c r="Q40" s="1">
        <v>4091291000</v>
      </c>
      <c r="R40" s="1">
        <v>4187781000</v>
      </c>
      <c r="S40" s="1">
        <v>4498792000</v>
      </c>
      <c r="T40" s="1">
        <v>4551376000</v>
      </c>
      <c r="U40" s="1">
        <v>4533964000</v>
      </c>
      <c r="V40" s="1">
        <v>4561388000</v>
      </c>
      <c r="W40" s="1">
        <v>4292262000</v>
      </c>
      <c r="X40" s="1">
        <v>4272198000</v>
      </c>
      <c r="Y40" s="1">
        <v>4297681000</v>
      </c>
      <c r="Z40" s="1">
        <v>4525773000</v>
      </c>
      <c r="AA40" s="1">
        <v>4622876000</v>
      </c>
      <c r="AB40" s="1">
        <v>4749479000</v>
      </c>
      <c r="AC40" s="1">
        <v>4731797000</v>
      </c>
      <c r="AD40" s="1">
        <v>4813447000</v>
      </c>
      <c r="AE40" s="1">
        <v>4657398000</v>
      </c>
      <c r="AF40" s="1">
        <v>4635135000</v>
      </c>
      <c r="AG40" s="1">
        <v>4656649000</v>
      </c>
      <c r="AH40" s="1">
        <v>4754569000</v>
      </c>
      <c r="AI40" s="1">
        <v>3434472873.33</v>
      </c>
      <c r="AJ40" s="1">
        <v>3422944465.62</v>
      </c>
      <c r="AK40" s="1">
        <v>2292332549.66</v>
      </c>
      <c r="AL40" s="1">
        <v>2159938000</v>
      </c>
      <c r="AM40" s="1">
        <v>1859705404.5</v>
      </c>
      <c r="AN40" s="1">
        <v>1660496365.46</v>
      </c>
      <c r="AO40" s="1">
        <v>1722698757.72</v>
      </c>
      <c r="AP40" s="1">
        <v>1560099562.61</v>
      </c>
      <c r="AQ40" s="1">
        <v>1256148137.52</v>
      </c>
      <c r="AR40" s="1">
        <v>1258499612.37</v>
      </c>
      <c r="AS40" s="1">
        <v>796442047.05</v>
      </c>
      <c r="AT40" s="1">
        <v>1190774243.13</v>
      </c>
      <c r="AU40" s="1">
        <v>314068175.07</v>
      </c>
      <c r="AV40" s="1">
        <v>313149310.09</v>
      </c>
      <c r="AW40" s="1">
        <v>310765491.9</v>
      </c>
      <c r="AX40" s="1">
        <v>313952974.7</v>
      </c>
      <c r="AY40" s="1">
        <v>301466435.29</v>
      </c>
      <c r="AZ40" s="1">
        <v>302583314.52</v>
      </c>
      <c r="BA40" s="1">
        <v>294806038.89</v>
      </c>
      <c r="BB40" s="1">
        <v>279025896.33</v>
      </c>
      <c r="BC40" s="1">
        <v>203605318.39</v>
      </c>
      <c r="BD40" s="1">
        <v>162974431.06</v>
      </c>
      <c r="BE40" s="3">
        <v>82943761.63</v>
      </c>
      <c r="BF40" s="1">
        <v>153304913.66</v>
      </c>
      <c r="BG40" s="3">
        <v>61510067.36</v>
      </c>
      <c r="BH40" s="3">
        <v>53205619.99</v>
      </c>
      <c r="BI40" s="3">
        <v>51747431.53</v>
      </c>
      <c r="BJ40" s="3">
        <v>51998241.77</v>
      </c>
      <c r="BK40" s="3">
        <v>72387183.68</v>
      </c>
      <c r="BL40" s="3">
        <v>44987283.04</v>
      </c>
      <c r="BM40" s="3">
        <v>44682250.17</v>
      </c>
      <c r="BN40" s="3">
        <v>44483175.88</v>
      </c>
      <c r="BO40" s="3">
        <v>95902173.4</v>
      </c>
      <c r="BP40" s="3">
        <v>95726495.58</v>
      </c>
      <c r="BQ40" s="3">
        <v>66387403.46</v>
      </c>
      <c r="BR40" s="3">
        <v>44727650.57</v>
      </c>
      <c r="BS40" s="3">
        <v>44515747.48</v>
      </c>
      <c r="BT40" s="3">
        <v>21475153.55</v>
      </c>
      <c r="BU40" s="3">
        <v>21740010.28</v>
      </c>
      <c r="BV40" s="3">
        <v>21959616.68</v>
      </c>
      <c r="BW40" s="3">
        <v>22119339.92</v>
      </c>
    </row>
    <row r="41" spans="1:50">
      <c r="A41" t="s">
        <v>194</v>
      </c>
      <c r="B41" t="s">
        <v>195</v>
      </c>
      <c r="C41" s="3">
        <v>96121000</v>
      </c>
      <c r="D41" s="3">
        <v>69446000</v>
      </c>
      <c r="E41" s="3">
        <v>61649000</v>
      </c>
      <c r="F41" s="3">
        <v>53525000</v>
      </c>
      <c r="G41" s="1">
        <v>145141000</v>
      </c>
      <c r="H41" s="1">
        <v>138041000</v>
      </c>
      <c r="I41" s="1">
        <v>140943000</v>
      </c>
      <c r="J41" s="1">
        <v>147964000</v>
      </c>
      <c r="K41" s="1">
        <v>220790000</v>
      </c>
      <c r="L41" s="1">
        <v>205450000</v>
      </c>
      <c r="M41" s="1">
        <v>308662000</v>
      </c>
      <c r="N41" s="1">
        <v>298679000</v>
      </c>
      <c r="O41" s="1">
        <v>472767000</v>
      </c>
      <c r="P41" s="1">
        <v>440364000</v>
      </c>
      <c r="Q41" s="1">
        <v>569808000</v>
      </c>
      <c r="R41" s="1">
        <v>489502000</v>
      </c>
      <c r="S41" s="1">
        <v>529334000</v>
      </c>
      <c r="T41" s="1">
        <v>471733000</v>
      </c>
      <c r="U41" s="1">
        <v>500144000</v>
      </c>
      <c r="V41" s="1">
        <v>441258000</v>
      </c>
      <c r="W41" s="1">
        <v>438122000</v>
      </c>
      <c r="X41" s="1">
        <v>416289000</v>
      </c>
      <c r="Y41" s="1">
        <v>349327000</v>
      </c>
      <c r="Z41" s="1">
        <v>340551000</v>
      </c>
      <c r="AA41" s="1">
        <v>313227000</v>
      </c>
      <c r="AB41" s="1">
        <v>328433000</v>
      </c>
      <c r="AC41" s="1">
        <v>294034000</v>
      </c>
      <c r="AD41" s="1">
        <v>261057000</v>
      </c>
      <c r="AE41" s="1">
        <v>316430000</v>
      </c>
      <c r="AF41" s="1">
        <v>261754000</v>
      </c>
      <c r="AG41" s="1">
        <v>191936000</v>
      </c>
      <c r="AH41" s="1">
        <v>158756000</v>
      </c>
      <c r="AI41" s="3">
        <v>922713.97</v>
      </c>
      <c r="AJ41" s="3">
        <v>1237443.97</v>
      </c>
      <c r="AK41" s="3">
        <v>1237443.97</v>
      </c>
      <c r="AL41" s="3">
        <v>912000</v>
      </c>
      <c r="AM41" s="3">
        <v>597453.97</v>
      </c>
      <c r="AN41" s="3">
        <v>597454.01</v>
      </c>
      <c r="AO41" s="3">
        <v>4437421.05</v>
      </c>
      <c r="AP41" s="3">
        <v>3557421.05</v>
      </c>
      <c r="AQ41" s="3">
        <v>4071990.11</v>
      </c>
      <c r="AR41" s="3">
        <v>3970470.11</v>
      </c>
      <c r="AS41" s="3">
        <v>860750.56</v>
      </c>
      <c r="AT41" s="3">
        <v>860750.56</v>
      </c>
      <c r="AU41" s="3">
        <v>8975926.5</v>
      </c>
      <c r="AV41" s="3">
        <v>8975926.5</v>
      </c>
      <c r="AW41" s="3">
        <v>8975926.5</v>
      </c>
      <c r="AX41" s="3">
        <v>8115175.94</v>
      </c>
    </row>
    <row r="42" spans="1:36">
      <c r="A42" t="s">
        <v>196</v>
      </c>
      <c r="B42" t="s">
        <v>197</v>
      </c>
      <c r="C42" s="3">
        <v>50329000</v>
      </c>
      <c r="D42" s="3">
        <v>50165000</v>
      </c>
      <c r="E42" s="3">
        <v>49412000</v>
      </c>
      <c r="F42" s="3">
        <v>49445000</v>
      </c>
      <c r="G42" s="3">
        <v>49140000</v>
      </c>
      <c r="H42" s="3">
        <v>49452000</v>
      </c>
      <c r="I42" s="3">
        <v>49428000</v>
      </c>
      <c r="J42" s="3">
        <v>50847000</v>
      </c>
      <c r="K42" s="3">
        <v>51658000</v>
      </c>
      <c r="L42" s="3">
        <v>49878000</v>
      </c>
      <c r="M42" s="3">
        <v>50305000</v>
      </c>
      <c r="N42" s="3">
        <v>50624000</v>
      </c>
      <c r="O42" s="3">
        <v>48391000</v>
      </c>
      <c r="P42" s="3">
        <v>48027000</v>
      </c>
      <c r="Q42" s="3">
        <v>36497000</v>
      </c>
      <c r="R42" s="3">
        <v>36173000</v>
      </c>
      <c r="S42" s="3">
        <v>37070000</v>
      </c>
      <c r="T42" s="3">
        <v>36511000</v>
      </c>
      <c r="U42" s="3">
        <v>36219000</v>
      </c>
      <c r="V42" s="3">
        <v>35126000</v>
      </c>
      <c r="W42" s="3">
        <v>35451000</v>
      </c>
      <c r="X42" s="3">
        <v>34010000</v>
      </c>
      <c r="Y42" s="3">
        <v>32995000</v>
      </c>
      <c r="Z42" s="3">
        <v>36927000</v>
      </c>
      <c r="AA42" s="3">
        <v>61451000</v>
      </c>
      <c r="AB42" s="3">
        <v>41578000</v>
      </c>
      <c r="AC42" s="3">
        <v>41905000</v>
      </c>
      <c r="AD42" s="3">
        <v>41698000</v>
      </c>
      <c r="AE42" s="3">
        <v>41082000</v>
      </c>
      <c r="AF42" s="3">
        <v>39871000</v>
      </c>
      <c r="AG42" s="3">
        <v>39795000</v>
      </c>
      <c r="AH42" s="3">
        <v>41178000</v>
      </c>
      <c r="AI42" s="1">
        <v>369629093.11</v>
      </c>
      <c r="AJ42" s="1">
        <v>322915730.83</v>
      </c>
    </row>
    <row r="43" spans="1:73">
      <c r="A43" t="s">
        <v>198</v>
      </c>
      <c r="B43" t="s">
        <v>199</v>
      </c>
      <c r="C43" s="3">
        <v>58999000</v>
      </c>
      <c r="D43" s="3">
        <v>81990000</v>
      </c>
      <c r="E43" s="3">
        <v>73754000</v>
      </c>
      <c r="F43" s="3">
        <v>76312000</v>
      </c>
      <c r="G43" s="3">
        <v>77115000</v>
      </c>
      <c r="H43" s="3">
        <v>36209000</v>
      </c>
      <c r="I43" s="3">
        <v>26683000</v>
      </c>
      <c r="J43" s="3">
        <v>27360000</v>
      </c>
      <c r="K43" s="3">
        <v>13291000</v>
      </c>
      <c r="L43" s="3">
        <v>14370000</v>
      </c>
      <c r="M43" s="3">
        <v>14720000</v>
      </c>
      <c r="N43" s="3">
        <v>16114000</v>
      </c>
      <c r="O43" s="3">
        <v>33599000</v>
      </c>
      <c r="P43" s="3">
        <v>34702000</v>
      </c>
      <c r="Q43" s="3">
        <v>37419000</v>
      </c>
      <c r="R43" s="3">
        <v>35794000</v>
      </c>
      <c r="S43" s="3">
        <v>15542000</v>
      </c>
      <c r="T43" s="3">
        <v>16911000</v>
      </c>
      <c r="U43" s="3">
        <v>8175000</v>
      </c>
      <c r="V43" s="3">
        <v>14629000</v>
      </c>
      <c r="W43" s="3">
        <v>10713000</v>
      </c>
      <c r="X43" s="3">
        <v>19935000</v>
      </c>
      <c r="Y43" s="3">
        <v>9448000</v>
      </c>
      <c r="Z43" s="3">
        <v>14966000</v>
      </c>
      <c r="AA43" s="3">
        <v>14410000</v>
      </c>
      <c r="AB43" s="3">
        <v>17678000</v>
      </c>
      <c r="AC43" s="3">
        <v>16651000</v>
      </c>
      <c r="AD43" s="3">
        <v>17822000</v>
      </c>
      <c r="AE43" s="3">
        <v>17362000</v>
      </c>
      <c r="AF43" s="3">
        <v>19087000</v>
      </c>
      <c r="AG43" s="3">
        <v>18124000</v>
      </c>
      <c r="AH43" s="3">
        <v>18122000</v>
      </c>
      <c r="AI43" s="3">
        <v>25703189.36</v>
      </c>
      <c r="AJ43" s="3">
        <v>26875094.69</v>
      </c>
      <c r="AK43" s="3">
        <v>20822038.38</v>
      </c>
      <c r="AL43" s="3">
        <v>16083000</v>
      </c>
      <c r="AM43" s="3">
        <v>22159215.37</v>
      </c>
      <c r="AN43" s="3">
        <v>13628431.22</v>
      </c>
      <c r="AO43" s="3">
        <v>2384728.74</v>
      </c>
      <c r="AP43" s="3">
        <v>2178052.02</v>
      </c>
      <c r="AQ43" s="3">
        <v>2221833.7</v>
      </c>
      <c r="AR43" s="3">
        <v>2790887.6</v>
      </c>
      <c r="AS43" s="3">
        <v>2856078.92</v>
      </c>
      <c r="AT43" s="3">
        <v>3627334.43</v>
      </c>
      <c r="AU43" s="3">
        <v>1435940.73</v>
      </c>
      <c r="AV43" s="3">
        <v>1671839.3</v>
      </c>
      <c r="AW43" s="3">
        <v>1908244.7</v>
      </c>
      <c r="AX43" s="3">
        <v>2133990.05</v>
      </c>
      <c r="BD43" s="3">
        <v>1313788.74</v>
      </c>
      <c r="BE43">
        <v>3590.69</v>
      </c>
      <c r="BF43" s="3">
        <v>795919.28</v>
      </c>
      <c r="BJ43" s="3">
        <v>102410.3</v>
      </c>
      <c r="BK43" s="3">
        <v>465453.45</v>
      </c>
      <c r="BL43" s="3">
        <v>473370.9</v>
      </c>
      <c r="BM43" s="3">
        <v>529495.5</v>
      </c>
      <c r="BN43" s="3">
        <v>576966.56</v>
      </c>
      <c r="BO43" s="3">
        <v>537892.78</v>
      </c>
      <c r="BP43" s="3">
        <v>593536.84</v>
      </c>
      <c r="BQ43" s="3">
        <v>649180.9</v>
      </c>
      <c r="BR43" s="3">
        <v>704824.96</v>
      </c>
      <c r="BS43" s="3">
        <v>760469.02</v>
      </c>
      <c r="BT43" s="3">
        <v>816113.08</v>
      </c>
      <c r="BU43" s="3">
        <v>890305.16</v>
      </c>
    </row>
    <row r="44" spans="1:58">
      <c r="A44" t="s">
        <v>200</v>
      </c>
      <c r="B44" t="s">
        <v>201</v>
      </c>
      <c r="C44" s="1">
        <v>1608699000</v>
      </c>
      <c r="D44" s="1">
        <v>1380407000</v>
      </c>
      <c r="E44" s="1">
        <v>1155042000</v>
      </c>
      <c r="F44" s="1">
        <v>1147411000</v>
      </c>
      <c r="G44" s="1">
        <v>792353000</v>
      </c>
      <c r="H44" s="1">
        <v>898122000</v>
      </c>
      <c r="I44" s="1">
        <v>1170786000</v>
      </c>
      <c r="J44" s="1">
        <v>1151953000</v>
      </c>
      <c r="K44" s="1">
        <v>1149965000</v>
      </c>
      <c r="L44" s="1">
        <v>1393566000</v>
      </c>
      <c r="M44" s="1">
        <v>1445680000</v>
      </c>
      <c r="N44" s="1">
        <v>1451569000</v>
      </c>
      <c r="O44" s="1">
        <v>1234860000</v>
      </c>
      <c r="P44" s="1">
        <v>1253878000</v>
      </c>
      <c r="Q44" s="1">
        <v>1177214000</v>
      </c>
      <c r="R44" s="1">
        <v>1165909000</v>
      </c>
      <c r="S44" s="1">
        <v>1068578000</v>
      </c>
      <c r="T44" s="1">
        <v>1028418000</v>
      </c>
      <c r="U44" s="1">
        <v>952375000</v>
      </c>
      <c r="V44" s="1">
        <v>926215000</v>
      </c>
      <c r="W44" s="1">
        <v>805732000</v>
      </c>
      <c r="X44" s="1">
        <v>641818000</v>
      </c>
      <c r="Y44" s="1">
        <v>516998000</v>
      </c>
      <c r="Z44" s="1">
        <v>434912000</v>
      </c>
      <c r="AA44" s="1">
        <v>579048000</v>
      </c>
      <c r="AB44" s="1">
        <v>592241000</v>
      </c>
      <c r="AC44" s="1">
        <v>515390000</v>
      </c>
      <c r="AD44" s="1">
        <v>476945000</v>
      </c>
      <c r="AE44" s="1">
        <v>268144000</v>
      </c>
      <c r="AF44" s="1">
        <v>279134000</v>
      </c>
      <c r="AG44" s="1">
        <v>176122000</v>
      </c>
      <c r="AH44" s="1">
        <v>183710000</v>
      </c>
      <c r="AI44" s="1">
        <v>408740101.27</v>
      </c>
      <c r="AJ44" s="1">
        <v>426860384.57</v>
      </c>
      <c r="AK44" s="1">
        <v>202794735.86</v>
      </c>
      <c r="AL44" s="1">
        <v>182586000</v>
      </c>
      <c r="AM44" s="1">
        <v>187143074.09</v>
      </c>
      <c r="AN44" s="1">
        <v>225066405.14</v>
      </c>
      <c r="AO44" s="1">
        <v>212681280.26</v>
      </c>
      <c r="AP44" s="1">
        <v>150450506.68</v>
      </c>
      <c r="AQ44" s="1">
        <v>229497433.08</v>
      </c>
      <c r="AR44" s="1">
        <v>253324879.53</v>
      </c>
      <c r="AS44" s="1">
        <v>373212223.81</v>
      </c>
      <c r="AT44" s="1">
        <v>293820439.27</v>
      </c>
      <c r="AU44" s="1">
        <v>294499469.96</v>
      </c>
      <c r="AV44" s="1">
        <v>287253942.04</v>
      </c>
      <c r="AW44" s="1">
        <v>241607226.03</v>
      </c>
      <c r="AX44" s="1">
        <v>232464937.02</v>
      </c>
      <c r="AY44" s="1">
        <v>251744039.13</v>
      </c>
      <c r="AZ44" s="1">
        <v>256165166.39</v>
      </c>
      <c r="BA44" s="1">
        <v>206582063.65</v>
      </c>
      <c r="BB44" s="1">
        <v>180463145.56</v>
      </c>
      <c r="BC44" s="1">
        <v>320335059.85</v>
      </c>
      <c r="BD44" s="1">
        <v>251729706.31</v>
      </c>
      <c r="BE44" s="3">
        <v>41770337.15</v>
      </c>
      <c r="BF44" s="3">
        <v>14138959.91</v>
      </c>
    </row>
    <row r="45" spans="1:46">
      <c r="A45" t="s">
        <v>202</v>
      </c>
      <c r="B45" t="s">
        <v>203</v>
      </c>
      <c r="C45" s="3">
        <v>92769000</v>
      </c>
      <c r="D45" s="3">
        <v>98970000</v>
      </c>
      <c r="E45" s="1">
        <v>154997000</v>
      </c>
      <c r="F45" s="1">
        <v>150061000</v>
      </c>
      <c r="G45" s="3">
        <v>98243000</v>
      </c>
      <c r="H45" s="3">
        <v>97286000</v>
      </c>
      <c r="I45" s="3">
        <v>94345000</v>
      </c>
      <c r="J45" s="3">
        <v>98079000</v>
      </c>
      <c r="K45" s="3">
        <v>96606000</v>
      </c>
      <c r="L45" s="3">
        <v>90403000</v>
      </c>
      <c r="M45" s="3">
        <v>68681000</v>
      </c>
      <c r="N45" s="3">
        <v>86200000</v>
      </c>
      <c r="O45" s="3">
        <v>72771000</v>
      </c>
      <c r="P45" s="3">
        <v>76635000</v>
      </c>
      <c r="Q45" s="3">
        <v>80516000</v>
      </c>
      <c r="R45" s="3">
        <v>72736000</v>
      </c>
      <c r="S45" s="3">
        <v>69512000</v>
      </c>
      <c r="T45" s="3">
        <v>75999000</v>
      </c>
      <c r="U45" s="3">
        <v>98750000</v>
      </c>
      <c r="V45" s="3">
        <v>81378000</v>
      </c>
      <c r="W45" s="3">
        <v>35050000</v>
      </c>
      <c r="X45" s="3">
        <v>59705000</v>
      </c>
      <c r="Y45" s="3">
        <v>16918000</v>
      </c>
      <c r="Z45" s="3">
        <v>68369000</v>
      </c>
      <c r="AA45" s="3">
        <v>43691000</v>
      </c>
      <c r="AB45" s="3">
        <v>38430000</v>
      </c>
      <c r="AC45" s="3">
        <v>48650000</v>
      </c>
      <c r="AD45" s="3">
        <v>50123000</v>
      </c>
      <c r="AE45" s="1">
        <v>116207000</v>
      </c>
      <c r="AF45" s="3">
        <v>93449000</v>
      </c>
      <c r="AG45" s="3">
        <v>53571000</v>
      </c>
      <c r="AH45" s="3">
        <v>48975000</v>
      </c>
      <c r="AK45" s="1">
        <v>2719785600</v>
      </c>
      <c r="AS45" s="3">
        <v>1799561.2</v>
      </c>
      <c r="AT45" s="3">
        <v>1799561.2</v>
      </c>
    </row>
    <row r="46" spans="1:75">
      <c r="A46" t="s">
        <v>204</v>
      </c>
      <c r="B46" t="s">
        <v>205</v>
      </c>
      <c r="C46" s="1">
        <v>30654386000</v>
      </c>
      <c r="D46" s="1">
        <v>24265450000</v>
      </c>
      <c r="E46" s="1">
        <v>22081449000</v>
      </c>
      <c r="F46" s="1">
        <v>26555230000</v>
      </c>
      <c r="G46" s="1">
        <v>21478746000</v>
      </c>
      <c r="H46" s="1">
        <v>21191267000</v>
      </c>
      <c r="I46" s="1">
        <v>21588539000</v>
      </c>
      <c r="J46" s="1">
        <v>21878781000</v>
      </c>
      <c r="K46" s="1">
        <v>21435662000</v>
      </c>
      <c r="L46" s="1">
        <v>21174777000</v>
      </c>
      <c r="M46" s="1">
        <v>21574602000</v>
      </c>
      <c r="N46" s="1">
        <v>22030241000</v>
      </c>
      <c r="O46" s="1">
        <v>22179794000</v>
      </c>
      <c r="P46" s="1">
        <v>22916974000</v>
      </c>
      <c r="Q46" s="1">
        <v>23048481000</v>
      </c>
      <c r="R46" s="1">
        <v>23562701000</v>
      </c>
      <c r="S46" s="1">
        <v>24335412000</v>
      </c>
      <c r="T46" s="1">
        <v>24513825000</v>
      </c>
      <c r="U46" s="1">
        <v>24772018000</v>
      </c>
      <c r="V46" s="1">
        <v>25001734000</v>
      </c>
      <c r="W46" s="1">
        <v>23978447000</v>
      </c>
      <c r="X46" s="1">
        <v>24122239000</v>
      </c>
      <c r="Y46" s="1">
        <v>24170073000</v>
      </c>
      <c r="Z46" s="1">
        <v>24897086000</v>
      </c>
      <c r="AA46" s="1">
        <v>25518871000</v>
      </c>
      <c r="AB46" s="1">
        <v>25949607000</v>
      </c>
      <c r="AC46" s="1">
        <v>24826389000</v>
      </c>
      <c r="AD46" s="1">
        <v>24997969000</v>
      </c>
      <c r="AE46" s="1">
        <v>24495560000</v>
      </c>
      <c r="AF46" s="1">
        <v>24549303000</v>
      </c>
      <c r="AG46" s="1">
        <v>24626060000</v>
      </c>
      <c r="AH46" s="1">
        <v>24578253000</v>
      </c>
      <c r="AI46" s="1">
        <v>23180682278.33</v>
      </c>
      <c r="AJ46" s="1">
        <v>22616839564.38</v>
      </c>
      <c r="AK46" s="1">
        <v>21416997428</v>
      </c>
      <c r="AL46" s="1">
        <v>17522935000</v>
      </c>
      <c r="AM46" s="1">
        <v>15569959250.28</v>
      </c>
      <c r="AN46" s="1">
        <v>13945287234.9</v>
      </c>
      <c r="AO46" s="1">
        <v>12413964966.08</v>
      </c>
      <c r="AP46" s="1">
        <v>10904011813.39</v>
      </c>
      <c r="AQ46" s="1">
        <v>9830958074.11</v>
      </c>
      <c r="AR46" s="1">
        <v>8691961695.37</v>
      </c>
      <c r="AS46" s="1">
        <v>6674979073.85</v>
      </c>
      <c r="AT46" s="1">
        <v>7618363339.04</v>
      </c>
      <c r="AU46" s="1">
        <v>4570589798.48</v>
      </c>
      <c r="AV46" s="1">
        <v>4207579645.81</v>
      </c>
      <c r="AW46" s="1">
        <v>3976172712.99</v>
      </c>
      <c r="AX46" s="1">
        <v>3891489122.68</v>
      </c>
      <c r="AY46" s="1">
        <v>3568838431.14</v>
      </c>
      <c r="AZ46" s="1">
        <v>3302063213.36</v>
      </c>
      <c r="BA46" s="1">
        <v>2974187702.48</v>
      </c>
      <c r="BB46" s="1">
        <v>2797426364.27</v>
      </c>
      <c r="BC46" s="1">
        <v>2392962666.11</v>
      </c>
      <c r="BD46" s="1">
        <v>1957921028.89</v>
      </c>
      <c r="BE46" s="1">
        <v>1614985825.14</v>
      </c>
      <c r="BF46" s="1">
        <v>1743075492.91</v>
      </c>
      <c r="BG46" s="1">
        <v>1606316738.36</v>
      </c>
      <c r="BH46" s="1">
        <v>1559514281.16</v>
      </c>
      <c r="BI46" s="1">
        <v>1507896331.85</v>
      </c>
      <c r="BJ46" s="1">
        <v>1654254346.53</v>
      </c>
      <c r="BK46" s="1">
        <v>1563989924.81</v>
      </c>
      <c r="BL46" s="1">
        <v>1534068115.01</v>
      </c>
      <c r="BM46" s="1">
        <v>1460287384.54</v>
      </c>
      <c r="BN46" s="1">
        <v>1324343208.79</v>
      </c>
      <c r="BO46" s="1">
        <v>1143636314.91</v>
      </c>
      <c r="BP46" s="1">
        <v>1015919131.12</v>
      </c>
      <c r="BQ46" s="1">
        <v>882133099.94</v>
      </c>
      <c r="BR46" s="1">
        <v>787222307.57</v>
      </c>
      <c r="BS46" s="1">
        <v>637484145.32</v>
      </c>
      <c r="BT46" s="1">
        <v>535949944.82</v>
      </c>
      <c r="BU46" s="1">
        <v>362872599.34</v>
      </c>
      <c r="BV46" s="1">
        <v>228853506.45</v>
      </c>
      <c r="BW46" s="1">
        <v>184260350.33</v>
      </c>
    </row>
    <row r="47" spans="1:75">
      <c r="A47" t="s">
        <v>206</v>
      </c>
      <c r="B47" t="s">
        <v>207</v>
      </c>
      <c r="C47" s="1">
        <v>119930784000</v>
      </c>
      <c r="D47" s="1">
        <v>116466007000</v>
      </c>
      <c r="E47" s="1">
        <v>97711301000</v>
      </c>
      <c r="F47" s="1">
        <v>99241536000</v>
      </c>
      <c r="G47" s="1">
        <v>88183101000</v>
      </c>
      <c r="H47" s="1">
        <v>86958122000</v>
      </c>
      <c r="I47" s="1">
        <v>83665074000</v>
      </c>
      <c r="J47" s="1">
        <v>73774723000</v>
      </c>
      <c r="K47" s="1">
        <v>69737326000</v>
      </c>
      <c r="L47" s="1">
        <v>67258339000</v>
      </c>
      <c r="M47" s="1">
        <v>63816328000</v>
      </c>
      <c r="N47" s="1">
        <v>58237690000</v>
      </c>
      <c r="O47" s="1">
        <v>59255916000</v>
      </c>
      <c r="P47" s="1">
        <v>59516406000</v>
      </c>
      <c r="Q47" s="1">
        <v>60820774000</v>
      </c>
      <c r="R47" s="1">
        <v>61554967000</v>
      </c>
      <c r="S47" s="1">
        <v>60037717000</v>
      </c>
      <c r="T47" s="1">
        <v>62013310000</v>
      </c>
      <c r="U47" s="1">
        <v>62909820000</v>
      </c>
      <c r="V47" s="1">
        <v>62588839000</v>
      </c>
      <c r="W47" s="1">
        <v>60197891000</v>
      </c>
      <c r="X47" s="1">
        <v>60498185000</v>
      </c>
      <c r="Y47" s="1">
        <v>62180538000</v>
      </c>
      <c r="Z47" s="1">
        <v>63009445000</v>
      </c>
      <c r="AA47" s="1">
        <v>66970678000</v>
      </c>
      <c r="AB47" s="1">
        <v>68491768000</v>
      </c>
      <c r="AC47" s="1">
        <v>67152724000</v>
      </c>
      <c r="AD47" s="1">
        <v>63867783000</v>
      </c>
      <c r="AE47" s="1">
        <v>67793844000</v>
      </c>
      <c r="AF47" s="1">
        <v>70323531000</v>
      </c>
      <c r="AG47" s="1">
        <v>68827981000</v>
      </c>
      <c r="AH47" s="1">
        <v>64461400000</v>
      </c>
      <c r="AI47" s="1">
        <v>66688129680.91</v>
      </c>
      <c r="AJ47" s="1">
        <v>70873959471.36</v>
      </c>
      <c r="AK47" s="1">
        <v>62645239697.97</v>
      </c>
      <c r="AL47" s="1">
        <v>51306718000</v>
      </c>
      <c r="AM47" s="1">
        <v>54404120168.65</v>
      </c>
      <c r="AN47" s="1">
        <v>49751555174.35</v>
      </c>
      <c r="AO47" s="1">
        <v>45696705455.5</v>
      </c>
      <c r="AP47" s="1">
        <v>31452035260.15</v>
      </c>
      <c r="AQ47" s="1">
        <v>29892489616.61</v>
      </c>
      <c r="AR47" s="1">
        <v>28743466430.43</v>
      </c>
      <c r="AS47" s="1">
        <v>23035953158.03</v>
      </c>
      <c r="AT47" s="1">
        <v>22075951741.85</v>
      </c>
      <c r="AU47" s="1">
        <v>15890562313.43</v>
      </c>
      <c r="AV47" s="1">
        <v>15260160219.54</v>
      </c>
      <c r="AW47" s="1">
        <v>14947608164.74</v>
      </c>
      <c r="AX47" s="1">
        <v>13967341725.58</v>
      </c>
      <c r="AY47" s="1">
        <v>14469572065.3</v>
      </c>
      <c r="AZ47" s="1">
        <v>14212679593.89</v>
      </c>
      <c r="BA47" s="1">
        <v>12761283320.97</v>
      </c>
      <c r="BB47" s="1">
        <v>11179126568.19</v>
      </c>
      <c r="BC47" s="1">
        <v>10627925512.98</v>
      </c>
      <c r="BD47" s="1">
        <v>8037650299</v>
      </c>
      <c r="BE47" s="1">
        <v>6904299457.19</v>
      </c>
      <c r="BF47" s="1">
        <v>6312472931.33</v>
      </c>
      <c r="BG47" s="1">
        <v>5596960765.52</v>
      </c>
      <c r="BH47" s="1">
        <v>4922389742.3</v>
      </c>
      <c r="BI47" s="1">
        <v>5274874013.52</v>
      </c>
      <c r="BJ47" s="1">
        <v>4757808311.59</v>
      </c>
      <c r="BK47" s="1">
        <v>4856017778.39</v>
      </c>
      <c r="BL47" s="1">
        <v>4898572776.61</v>
      </c>
      <c r="BM47" s="1">
        <v>4649459066.45</v>
      </c>
      <c r="BN47" s="1">
        <v>4323532624.24</v>
      </c>
      <c r="BO47" s="1">
        <v>4328142613.64</v>
      </c>
      <c r="BP47" s="1">
        <v>3787279019.28</v>
      </c>
      <c r="BQ47" s="1">
        <v>3368490732.66</v>
      </c>
      <c r="BR47" s="1">
        <v>2681478259.96</v>
      </c>
      <c r="BS47" s="1">
        <v>2380562272.92</v>
      </c>
      <c r="BT47" s="1">
        <v>2514010671.1</v>
      </c>
      <c r="BU47" s="1">
        <v>1153425152.35</v>
      </c>
      <c r="BV47" s="1">
        <v>677956505.46</v>
      </c>
      <c r="BW47" s="1">
        <v>606647875.93</v>
      </c>
    </row>
    <row r="48" spans="1:75">
      <c r="A48" t="s">
        <v>208</v>
      </c>
      <c r="B48" t="s">
        <v>209</v>
      </c>
      <c r="C48" s="1">
        <v>8345166000</v>
      </c>
      <c r="D48" s="1">
        <v>9431292000</v>
      </c>
      <c r="E48" s="1">
        <v>10347744000</v>
      </c>
      <c r="F48" s="1">
        <v>8639175000</v>
      </c>
      <c r="G48" s="1">
        <v>9782884000</v>
      </c>
      <c r="H48" s="1">
        <v>9232426000</v>
      </c>
      <c r="I48" s="1">
        <v>7828623000</v>
      </c>
      <c r="J48" s="1">
        <v>5416746000</v>
      </c>
      <c r="K48" s="1">
        <v>4379483000</v>
      </c>
      <c r="L48" s="1">
        <v>3722991000</v>
      </c>
      <c r="M48" s="1">
        <v>2754777000</v>
      </c>
      <c r="N48" s="1">
        <v>2256958000</v>
      </c>
      <c r="O48" s="1">
        <v>5417555000</v>
      </c>
      <c r="P48" s="1">
        <v>5172737000</v>
      </c>
      <c r="Q48" s="1">
        <v>5433707000</v>
      </c>
      <c r="R48" s="1">
        <v>8908494000</v>
      </c>
      <c r="S48" s="1">
        <v>7271578000</v>
      </c>
      <c r="T48" s="1">
        <v>8051049000</v>
      </c>
      <c r="U48" s="1">
        <v>9894126000</v>
      </c>
      <c r="V48" s="1">
        <v>11570517000</v>
      </c>
      <c r="W48" s="1">
        <v>7135821000</v>
      </c>
      <c r="X48" s="1">
        <v>4275564000</v>
      </c>
      <c r="Y48" s="1">
        <v>5381045000</v>
      </c>
      <c r="Z48" s="1">
        <v>4601916000</v>
      </c>
      <c r="AA48" s="1">
        <v>4041526000</v>
      </c>
      <c r="AB48" s="1">
        <v>3579569000</v>
      </c>
      <c r="AC48" s="1">
        <v>2721543000</v>
      </c>
      <c r="AD48" s="1">
        <v>2423762000</v>
      </c>
      <c r="AE48" s="1">
        <v>6298593000</v>
      </c>
      <c r="AF48" s="1">
        <v>8138893000</v>
      </c>
      <c r="AG48" s="1">
        <v>5124209000</v>
      </c>
      <c r="AH48" s="1">
        <v>5658564000</v>
      </c>
      <c r="AI48" s="1">
        <v>9559592961.14</v>
      </c>
      <c r="AJ48" s="1">
        <v>11221664186.14</v>
      </c>
      <c r="AK48" s="1">
        <v>12828380272.82</v>
      </c>
      <c r="AL48" s="1">
        <v>9502134000</v>
      </c>
      <c r="AM48" s="1">
        <v>12078044487.67</v>
      </c>
      <c r="AN48" s="1">
        <v>11880043611.51</v>
      </c>
      <c r="AO48" s="1">
        <v>11295071642.6</v>
      </c>
      <c r="AP48" s="1">
        <v>4994435438.14</v>
      </c>
      <c r="AQ48" s="1">
        <v>4293986843.99</v>
      </c>
      <c r="AR48" s="1">
        <v>3982920477.32</v>
      </c>
      <c r="AS48" s="1">
        <v>2579350145.9</v>
      </c>
      <c r="AT48" s="1">
        <v>1699082041.22</v>
      </c>
      <c r="AU48" s="1">
        <v>970199618.41</v>
      </c>
      <c r="AV48" s="1">
        <v>995970300</v>
      </c>
      <c r="AW48" s="1">
        <v>1176671883.86</v>
      </c>
      <c r="AX48" s="1">
        <v>961763251.33</v>
      </c>
      <c r="AY48" s="1">
        <v>1125311350.24</v>
      </c>
      <c r="AZ48" s="1">
        <v>1149319340.8</v>
      </c>
      <c r="BA48" s="1">
        <v>1171536900</v>
      </c>
      <c r="BB48" s="1">
        <v>1187292660</v>
      </c>
      <c r="BC48" s="1">
        <v>1369236040</v>
      </c>
      <c r="BD48" s="1">
        <v>732009870</v>
      </c>
      <c r="BE48" s="1">
        <v>1184338748.78</v>
      </c>
      <c r="BF48" s="1">
        <v>1064418208.91</v>
      </c>
      <c r="BG48" s="1">
        <v>1068050000</v>
      </c>
      <c r="BH48" s="1">
        <v>786000000</v>
      </c>
      <c r="BI48" s="1">
        <v>1493138800</v>
      </c>
      <c r="BJ48" s="1">
        <v>1321000000</v>
      </c>
      <c r="BK48" s="1">
        <v>1371000000</v>
      </c>
      <c r="BL48" s="1">
        <v>1475650000</v>
      </c>
      <c r="BM48" s="1">
        <v>1402087000</v>
      </c>
      <c r="BN48" s="1">
        <v>1188550000</v>
      </c>
      <c r="BO48" s="1">
        <v>1028659742.44</v>
      </c>
      <c r="BP48" s="1">
        <v>729209742.44</v>
      </c>
      <c r="BQ48" s="1">
        <v>668709742.44</v>
      </c>
      <c r="BR48" s="1">
        <v>279314288.14</v>
      </c>
      <c r="BS48" s="3">
        <v>5248273.74</v>
      </c>
      <c r="BT48" s="1">
        <v>314860687</v>
      </c>
      <c r="BU48" s="1">
        <v>325036000</v>
      </c>
      <c r="BV48" s="1">
        <v>199770097.17</v>
      </c>
      <c r="BW48" s="1">
        <v>209000000</v>
      </c>
    </row>
    <row r="49" spans="1:2">
      <c r="A49" t="s">
        <v>210</v>
      </c>
      <c r="B49" t="s">
        <v>211</v>
      </c>
    </row>
    <row r="50" spans="1:18">
      <c r="A50" t="s">
        <v>212</v>
      </c>
      <c r="B50" t="s">
        <v>213</v>
      </c>
      <c r="L50">
        <v>0</v>
      </c>
      <c r="M50">
        <v>0</v>
      </c>
      <c r="N50">
        <v>0</v>
      </c>
      <c r="R50">
        <v>0</v>
      </c>
    </row>
    <row r="51" spans="1:6">
      <c r="A51" t="s">
        <v>214</v>
      </c>
      <c r="B51" t="s">
        <v>215</v>
      </c>
      <c r="C51" s="1">
        <v>3142400000</v>
      </c>
      <c r="F51" s="1">
        <v>5712574000</v>
      </c>
    </row>
    <row r="52" spans="1:57">
      <c r="A52" t="s">
        <v>216</v>
      </c>
      <c r="B52" t="s">
        <v>217</v>
      </c>
      <c r="AA52" s="1">
        <v>347768000</v>
      </c>
      <c r="AB52" s="1">
        <v>393868000</v>
      </c>
      <c r="AC52" s="1">
        <v>394926000</v>
      </c>
      <c r="AD52" s="1">
        <v>399048000</v>
      </c>
      <c r="AE52" s="1">
        <v>513251000</v>
      </c>
      <c r="AF52" s="1">
        <v>428938000</v>
      </c>
      <c r="AG52" s="1">
        <v>270058000</v>
      </c>
      <c r="AH52" s="1">
        <v>279312000</v>
      </c>
      <c r="AI52" s="3">
        <v>93270774.48</v>
      </c>
      <c r="AJ52" s="1">
        <v>149548946.98</v>
      </c>
      <c r="AK52" s="3">
        <v>26439822.43</v>
      </c>
      <c r="AL52" s="3">
        <v>36463000</v>
      </c>
      <c r="AM52" s="3">
        <v>38074836.16</v>
      </c>
      <c r="AN52" s="3">
        <v>14030920.67</v>
      </c>
      <c r="AP52" s="3">
        <v>206900</v>
      </c>
      <c r="AR52" s="3">
        <v>28718984.9</v>
      </c>
      <c r="AU52" s="3">
        <v>12160782.38</v>
      </c>
      <c r="AV52" s="3">
        <v>26994299.99</v>
      </c>
      <c r="AW52" s="3">
        <v>61528886.69</v>
      </c>
      <c r="AX52" s="3">
        <v>56355679.15</v>
      </c>
      <c r="AY52" s="3">
        <v>39651450.4</v>
      </c>
      <c r="AZ52" s="3">
        <v>19180246.71</v>
      </c>
      <c r="BA52" s="3">
        <v>34801452</v>
      </c>
      <c r="BB52" s="3">
        <v>10423000</v>
      </c>
      <c r="BC52" s="3">
        <v>-26371640.75</v>
      </c>
      <c r="BD52" s="3">
        <v>15092509.2</v>
      </c>
      <c r="BE52" s="3">
        <v>-719753.06</v>
      </c>
    </row>
    <row r="53" spans="1:57">
      <c r="A53" t="s">
        <v>218</v>
      </c>
      <c r="B53" t="s">
        <v>219</v>
      </c>
      <c r="AA53" s="1">
        <v>347768000</v>
      </c>
      <c r="AB53" s="1">
        <v>393868000</v>
      </c>
      <c r="AC53" s="1">
        <v>394926000</v>
      </c>
      <c r="AD53" s="1">
        <v>399048000</v>
      </c>
      <c r="AE53" s="1">
        <v>513251000</v>
      </c>
      <c r="AF53" s="1">
        <v>428938000</v>
      </c>
      <c r="AG53" s="1">
        <v>270058000</v>
      </c>
      <c r="AH53" s="1">
        <v>279312000</v>
      </c>
      <c r="AI53" s="3">
        <v>93270774.48</v>
      </c>
      <c r="AJ53" s="1">
        <v>149548946.98</v>
      </c>
      <c r="AK53" s="3">
        <v>26439822.43</v>
      </c>
      <c r="AL53" s="3">
        <v>36463000</v>
      </c>
      <c r="AM53" s="3">
        <v>38074836.16</v>
      </c>
      <c r="AN53" s="3">
        <v>14030920.67</v>
      </c>
      <c r="AP53" s="3">
        <v>206900</v>
      </c>
      <c r="AR53" s="3">
        <v>28718984.9</v>
      </c>
      <c r="AS53">
        <v>0</v>
      </c>
      <c r="AU53" s="3">
        <v>12160782.38</v>
      </c>
      <c r="AV53" s="3">
        <v>26994299.99</v>
      </c>
      <c r="AW53" s="3">
        <v>61528886.69</v>
      </c>
      <c r="AX53" s="3">
        <v>56355679.15</v>
      </c>
      <c r="AY53" s="3">
        <v>39651450.4</v>
      </c>
      <c r="AZ53" s="3">
        <v>19180246.71</v>
      </c>
      <c r="BA53" s="3">
        <v>34801452</v>
      </c>
      <c r="BB53" s="3">
        <v>10423000</v>
      </c>
      <c r="BC53" s="3">
        <v>-26371640.75</v>
      </c>
      <c r="BD53" s="3">
        <v>15092509.2</v>
      </c>
      <c r="BE53" s="3">
        <v>-719753.06</v>
      </c>
    </row>
    <row r="54" spans="1:2">
      <c r="A54" t="s">
        <v>220</v>
      </c>
      <c r="B54" t="s">
        <v>221</v>
      </c>
    </row>
    <row r="55" spans="1:75">
      <c r="A55" t="s">
        <v>222</v>
      </c>
      <c r="B55" t="s">
        <v>223</v>
      </c>
      <c r="C55" s="1">
        <v>29447740000</v>
      </c>
      <c r="D55" s="1">
        <v>28266664000</v>
      </c>
      <c r="E55" s="1">
        <v>21680810000</v>
      </c>
      <c r="F55" s="1">
        <v>20294621000</v>
      </c>
      <c r="G55" s="1">
        <v>18378111000</v>
      </c>
      <c r="H55" s="1">
        <v>19561275000</v>
      </c>
      <c r="I55" s="1">
        <v>20833740000</v>
      </c>
      <c r="J55" s="1">
        <v>17190710000</v>
      </c>
      <c r="K55" s="1">
        <v>14783786000</v>
      </c>
      <c r="L55" s="1">
        <v>13980467000</v>
      </c>
      <c r="M55" s="1">
        <v>12831768000</v>
      </c>
      <c r="N55" s="1">
        <v>10937749000</v>
      </c>
      <c r="O55" s="1">
        <v>10108457000</v>
      </c>
      <c r="P55" s="1">
        <v>10405542000</v>
      </c>
      <c r="Q55" s="1">
        <v>9861435000</v>
      </c>
      <c r="R55" s="1">
        <v>7528563000</v>
      </c>
      <c r="S55" s="1">
        <v>6914028000</v>
      </c>
      <c r="T55" s="1">
        <v>6860634000</v>
      </c>
      <c r="U55" s="1">
        <v>6370827000</v>
      </c>
      <c r="V55" s="1">
        <v>6305380000</v>
      </c>
      <c r="W55" s="1">
        <v>7311807000</v>
      </c>
      <c r="X55" s="1">
        <v>7965742000</v>
      </c>
      <c r="Y55" s="1">
        <v>8063618000</v>
      </c>
      <c r="Z55" s="1">
        <v>7541669000</v>
      </c>
      <c r="AA55" s="1">
        <v>8621501000</v>
      </c>
      <c r="AB55" s="1">
        <v>10160370000</v>
      </c>
      <c r="AC55" s="1">
        <v>9581430000</v>
      </c>
      <c r="AD55" s="1">
        <v>8148014000</v>
      </c>
      <c r="AE55" s="1">
        <v>9408108000</v>
      </c>
      <c r="AF55" s="1">
        <v>11024378000</v>
      </c>
      <c r="AG55" s="1">
        <v>8611342000</v>
      </c>
      <c r="AH55" s="1">
        <v>5820842000</v>
      </c>
      <c r="AI55" s="1">
        <v>7008336513.84</v>
      </c>
      <c r="AJ55" s="1">
        <v>9654461036.87</v>
      </c>
      <c r="AK55" s="1">
        <v>9175992200.19</v>
      </c>
      <c r="AL55" s="1">
        <v>6670308000</v>
      </c>
      <c r="AM55" s="1">
        <v>8343633064.19</v>
      </c>
      <c r="AN55" s="1">
        <v>9450352835.51</v>
      </c>
      <c r="AO55" s="1">
        <v>8335795819.97</v>
      </c>
      <c r="AP55" s="1">
        <v>6665743504</v>
      </c>
      <c r="AQ55" s="1">
        <v>6553482454.57</v>
      </c>
      <c r="AR55" s="1">
        <v>6553498698.65</v>
      </c>
      <c r="AS55" s="1">
        <v>3996831565.4</v>
      </c>
      <c r="AT55" s="1">
        <v>3546669522.35</v>
      </c>
      <c r="AU55" s="1">
        <v>2492384921.15</v>
      </c>
      <c r="AV55" s="1">
        <v>2439625664.89</v>
      </c>
      <c r="AW55" s="1">
        <v>2141382046.62</v>
      </c>
      <c r="AX55" s="1">
        <v>1570550171.45</v>
      </c>
      <c r="AY55" s="1">
        <v>2139664088.03</v>
      </c>
      <c r="AZ55" s="1">
        <v>2653954542.27</v>
      </c>
      <c r="BA55" s="1">
        <v>2200000300.47</v>
      </c>
      <c r="BB55" s="1">
        <v>1508719704.08</v>
      </c>
      <c r="BC55" s="1">
        <v>1708870089.33</v>
      </c>
      <c r="BD55" s="1">
        <v>1108436393.32</v>
      </c>
      <c r="BE55" s="1">
        <v>932058646.54</v>
      </c>
      <c r="BF55" s="1">
        <v>879790750.04</v>
      </c>
      <c r="BG55" s="1">
        <v>917187283.36</v>
      </c>
      <c r="BH55" s="1">
        <v>863426643.76</v>
      </c>
      <c r="BI55" s="1">
        <v>808569103.35</v>
      </c>
      <c r="BJ55" s="1">
        <v>600483402.7</v>
      </c>
      <c r="BK55" s="1">
        <v>633061979.84</v>
      </c>
      <c r="BL55" s="1">
        <v>620240540.8</v>
      </c>
      <c r="BM55" s="1">
        <v>627314424.57</v>
      </c>
      <c r="BN55" s="1">
        <v>685780941.09</v>
      </c>
      <c r="BO55" s="1">
        <v>682905252.59</v>
      </c>
      <c r="BP55" s="1">
        <v>652799838.27</v>
      </c>
      <c r="BQ55" s="1">
        <v>507909389.58</v>
      </c>
      <c r="BR55" s="1">
        <v>379615498.49</v>
      </c>
      <c r="BS55" s="1">
        <v>390773621.49</v>
      </c>
      <c r="BT55" s="1">
        <v>334914721.87</v>
      </c>
      <c r="BU55" s="1">
        <v>223322984.64</v>
      </c>
      <c r="BV55" s="1">
        <v>124047976.58</v>
      </c>
      <c r="BW55" s="1">
        <v>125806447.71</v>
      </c>
    </row>
    <row r="56" spans="1:75">
      <c r="A56" t="s">
        <v>224</v>
      </c>
      <c r="B56" t="s">
        <v>225</v>
      </c>
      <c r="C56" s="1">
        <v>7912431000</v>
      </c>
      <c r="D56" s="1">
        <v>7318069000</v>
      </c>
      <c r="E56" s="1">
        <v>7204735000</v>
      </c>
      <c r="F56" s="1">
        <v>8018394000</v>
      </c>
      <c r="G56" s="1">
        <v>10024071000</v>
      </c>
      <c r="H56" s="1">
        <v>10844315000</v>
      </c>
      <c r="J56" s="1">
        <v>8405000000</v>
      </c>
      <c r="L56" s="1">
        <v>5601980000</v>
      </c>
      <c r="M56" s="1">
        <v>5039536000</v>
      </c>
      <c r="N56" s="1">
        <v>4719916000</v>
      </c>
      <c r="O56" s="1">
        <v>4281351000</v>
      </c>
      <c r="P56" s="1">
        <v>3897023000</v>
      </c>
      <c r="Q56" s="1">
        <v>3586175000</v>
      </c>
      <c r="R56" s="1">
        <v>2923215000</v>
      </c>
      <c r="S56" s="1">
        <v>2338293000</v>
      </c>
      <c r="T56" s="1">
        <v>2289395000</v>
      </c>
      <c r="U56" s="1">
        <v>2330005000</v>
      </c>
      <c r="V56" s="1">
        <v>2626102000</v>
      </c>
      <c r="W56" s="1">
        <v>2684119000</v>
      </c>
      <c r="X56" s="1">
        <v>2848636000</v>
      </c>
      <c r="Y56" s="1">
        <v>2883215000</v>
      </c>
      <c r="Z56" s="1">
        <v>3053733000</v>
      </c>
      <c r="AA56" s="1">
        <v>3355064000</v>
      </c>
      <c r="AB56" s="1">
        <v>3890121000</v>
      </c>
      <c r="AC56" s="1">
        <v>3249053000</v>
      </c>
      <c r="AD56" s="1">
        <v>1930201000</v>
      </c>
      <c r="AE56" s="1">
        <v>2255220000</v>
      </c>
      <c r="AF56" s="1">
        <v>2366958000</v>
      </c>
      <c r="AG56" s="1">
        <v>2030293000</v>
      </c>
      <c r="AH56" s="1">
        <v>1628778000</v>
      </c>
      <c r="AI56" s="1">
        <v>1018600651.99</v>
      </c>
      <c r="AJ56" s="1">
        <v>2000689887.66</v>
      </c>
      <c r="AK56" s="1">
        <v>1540806892.89</v>
      </c>
      <c r="AL56" s="1">
        <v>2603483000</v>
      </c>
      <c r="AM56" s="1">
        <v>2631467612.73</v>
      </c>
      <c r="AN56" s="1">
        <v>2712906481.26</v>
      </c>
      <c r="AO56" s="1">
        <v>2731365144.96</v>
      </c>
      <c r="AP56" s="1">
        <v>2276999098.66</v>
      </c>
      <c r="AQ56" s="1">
        <v>3056133374.41</v>
      </c>
      <c r="AR56" s="1">
        <v>2724631690.27</v>
      </c>
      <c r="AS56" s="1">
        <v>1037687760.23</v>
      </c>
      <c r="AT56" s="1">
        <v>1202900866.17</v>
      </c>
      <c r="AU56" s="1">
        <v>795504666</v>
      </c>
      <c r="AV56" s="1">
        <v>882614348.5</v>
      </c>
      <c r="AW56" s="1">
        <v>847792782.04</v>
      </c>
      <c r="AX56" s="1">
        <v>369087719</v>
      </c>
      <c r="AY56" s="1">
        <v>738385517.5</v>
      </c>
      <c r="AZ56" s="1">
        <v>1043609961.67</v>
      </c>
      <c r="BA56" s="1">
        <v>710829458.4</v>
      </c>
      <c r="BB56" s="1">
        <v>433727722.9</v>
      </c>
      <c r="BC56" s="1">
        <v>462810493.05</v>
      </c>
      <c r="BD56" s="1">
        <v>340831809.03</v>
      </c>
      <c r="BE56" s="1">
        <v>263153120.05</v>
      </c>
      <c r="BF56" s="1">
        <v>296471235.56</v>
      </c>
      <c r="BG56" s="1">
        <v>288563528.22</v>
      </c>
      <c r="BH56" s="1">
        <v>279464686.8</v>
      </c>
      <c r="BI56" s="1">
        <v>198416767.21</v>
      </c>
      <c r="BJ56" s="1">
        <v>210016291.33</v>
      </c>
      <c r="BK56" s="1">
        <v>144724018.26</v>
      </c>
      <c r="BL56" s="1">
        <v>169457759.87</v>
      </c>
      <c r="BM56" s="1">
        <v>283850657.53</v>
      </c>
      <c r="BN56" s="1">
        <v>263326080.98</v>
      </c>
      <c r="BO56" s="1">
        <v>333856915.9</v>
      </c>
      <c r="BP56" s="1">
        <v>281367880.88</v>
      </c>
      <c r="BQ56" s="1">
        <v>160164946.8</v>
      </c>
      <c r="BR56" s="1">
        <v>124441981.8</v>
      </c>
      <c r="BS56" s="1">
        <v>159223748</v>
      </c>
      <c r="BT56" s="1">
        <v>128270941</v>
      </c>
      <c r="BU56" s="3">
        <v>93947290</v>
      </c>
      <c r="BV56" s="3">
        <v>55420609.63</v>
      </c>
      <c r="BW56" s="3">
        <v>63763000</v>
      </c>
    </row>
    <row r="57" spans="1:75">
      <c r="A57" t="s">
        <v>226</v>
      </c>
      <c r="B57" t="s">
        <v>227</v>
      </c>
      <c r="C57" s="1">
        <v>21535309000</v>
      </c>
      <c r="D57" s="1">
        <v>20948595000</v>
      </c>
      <c r="E57" s="1">
        <v>14476075000</v>
      </c>
      <c r="F57" s="1">
        <v>12276227000</v>
      </c>
      <c r="G57" s="1">
        <v>8354040000</v>
      </c>
      <c r="H57" s="1">
        <v>8716960000</v>
      </c>
      <c r="J57" s="1">
        <v>8785710000</v>
      </c>
      <c r="L57" s="1">
        <v>8378487000</v>
      </c>
      <c r="M57" s="1">
        <v>7792232000</v>
      </c>
      <c r="N57" s="1">
        <v>6217833000</v>
      </c>
      <c r="O57" s="1">
        <v>5827106000</v>
      </c>
      <c r="P57" s="1">
        <v>6508519000</v>
      </c>
      <c r="Q57" s="1">
        <v>6275260000</v>
      </c>
      <c r="R57" s="1">
        <v>4605348000</v>
      </c>
      <c r="S57" s="1">
        <v>4575735000</v>
      </c>
      <c r="T57" s="1">
        <v>4571239000</v>
      </c>
      <c r="U57" s="1">
        <v>4040822000</v>
      </c>
      <c r="V57" s="1">
        <v>3679278000</v>
      </c>
      <c r="W57" s="1">
        <v>4627688000</v>
      </c>
      <c r="X57" s="1">
        <v>5117106000</v>
      </c>
      <c r="Y57" s="1">
        <v>5180403000</v>
      </c>
      <c r="Z57" s="1">
        <v>4487936000</v>
      </c>
      <c r="AA57" s="1">
        <v>5266437000</v>
      </c>
      <c r="AB57" s="1">
        <v>6270249000</v>
      </c>
      <c r="AC57" s="1">
        <v>6332377000</v>
      </c>
      <c r="AD57" s="1">
        <v>6217813000</v>
      </c>
      <c r="AE57" s="1">
        <v>7152888000</v>
      </c>
      <c r="AF57" s="1">
        <v>8657420000</v>
      </c>
      <c r="AG57" s="1">
        <v>6581049000</v>
      </c>
      <c r="AH57" s="1">
        <v>4192064000</v>
      </c>
      <c r="AI57" s="1">
        <v>5989735861.85</v>
      </c>
      <c r="AJ57" s="1">
        <v>7653771149.21</v>
      </c>
      <c r="AK57" s="1">
        <v>7635185307.3</v>
      </c>
      <c r="AL57" s="1">
        <v>4066825000</v>
      </c>
      <c r="AM57" s="1">
        <v>5712165451.46</v>
      </c>
      <c r="AN57" s="1">
        <v>6737446354.25</v>
      </c>
      <c r="AO57" s="1">
        <v>5604430675.01</v>
      </c>
      <c r="AP57" s="1">
        <v>4388744405.34</v>
      </c>
      <c r="AQ57" s="1">
        <v>3497349080.16</v>
      </c>
      <c r="AR57" s="1">
        <v>3828867008.38</v>
      </c>
      <c r="AS57" s="1">
        <v>2959143805.17</v>
      </c>
      <c r="AT57" s="1">
        <v>2343768656.18</v>
      </c>
      <c r="AU57" s="1">
        <v>1696880255.15</v>
      </c>
      <c r="AV57" s="1">
        <v>1557011316.39</v>
      </c>
      <c r="AW57" s="1">
        <v>1293589264.58</v>
      </c>
      <c r="AX57" s="1">
        <v>1201462452.45</v>
      </c>
      <c r="AY57" s="1">
        <v>1401278570.53</v>
      </c>
      <c r="AZ57" s="1">
        <v>1610344580.6</v>
      </c>
      <c r="BA57" s="1">
        <v>1489170842.07</v>
      </c>
      <c r="BB57" s="1">
        <v>1074991981.18</v>
      </c>
      <c r="BC57" s="1">
        <v>1246059596.28</v>
      </c>
      <c r="BD57" s="1">
        <v>767604584.29</v>
      </c>
      <c r="BE57" s="1">
        <v>668905526.49</v>
      </c>
      <c r="BF57" s="1">
        <v>583319514.48</v>
      </c>
      <c r="BG57" s="1">
        <v>628623755.14</v>
      </c>
      <c r="BH57" s="1">
        <v>583961956.96</v>
      </c>
      <c r="BI57" s="1">
        <v>610152336.14</v>
      </c>
      <c r="BJ57" s="1">
        <v>390467111.37</v>
      </c>
      <c r="BK57" s="1">
        <v>488337961.58</v>
      </c>
      <c r="BL57" s="1">
        <v>450782780.93</v>
      </c>
      <c r="BM57" s="1">
        <v>343463767.04</v>
      </c>
      <c r="BN57" s="1">
        <v>422454860.11</v>
      </c>
      <c r="BO57" s="1">
        <v>349048336.69</v>
      </c>
      <c r="BP57" s="1">
        <v>371431957.39</v>
      </c>
      <c r="BQ57" s="1">
        <v>347744442.78</v>
      </c>
      <c r="BR57" s="1">
        <v>255173516.69</v>
      </c>
      <c r="BS57" s="1">
        <v>231549873.49</v>
      </c>
      <c r="BT57" s="1">
        <v>206643780.87</v>
      </c>
      <c r="BU57" s="1">
        <v>129375694.64</v>
      </c>
      <c r="BV57" s="3">
        <v>68627366.95</v>
      </c>
      <c r="BW57" s="3">
        <v>62043447.71</v>
      </c>
    </row>
    <row r="58" spans="1:75">
      <c r="A58" t="s">
        <v>228</v>
      </c>
      <c r="B58" t="s">
        <v>229</v>
      </c>
      <c r="F58" s="1">
        <v>1280954000</v>
      </c>
      <c r="G58" s="1">
        <v>1140276000</v>
      </c>
      <c r="H58" s="1">
        <v>1114362000</v>
      </c>
      <c r="I58" s="1">
        <v>1415501000</v>
      </c>
      <c r="J58" s="1">
        <v>1357096000</v>
      </c>
      <c r="K58" s="1">
        <v>2131256000</v>
      </c>
      <c r="L58" s="1">
        <v>1975055000</v>
      </c>
      <c r="M58" s="1">
        <v>1772058000</v>
      </c>
      <c r="N58" s="1">
        <v>1470168000</v>
      </c>
      <c r="O58" s="1">
        <v>1313144000</v>
      </c>
      <c r="P58" s="1">
        <v>1162160000</v>
      </c>
      <c r="Q58" s="1">
        <v>1036110000</v>
      </c>
      <c r="R58" s="1">
        <v>1062700000</v>
      </c>
      <c r="S58" s="1">
        <v>878712000</v>
      </c>
      <c r="T58" s="1">
        <v>977020000</v>
      </c>
      <c r="U58" s="1">
        <v>960792000</v>
      </c>
      <c r="V58" s="1">
        <v>924833000</v>
      </c>
      <c r="W58" s="1">
        <v>1208502000</v>
      </c>
      <c r="X58" s="1">
        <v>1230929000</v>
      </c>
      <c r="Y58" s="1">
        <v>1402523000</v>
      </c>
      <c r="Z58" s="1">
        <v>1643588000</v>
      </c>
      <c r="AA58" s="1">
        <v>1213690000</v>
      </c>
      <c r="AB58" s="1">
        <v>991506000</v>
      </c>
      <c r="AC58" s="1">
        <v>936164000</v>
      </c>
      <c r="AD58" s="1">
        <v>1038779000</v>
      </c>
      <c r="AE58" s="1">
        <v>1067310000</v>
      </c>
      <c r="AF58" s="1">
        <v>1079251000</v>
      </c>
      <c r="AG58" s="1">
        <v>1338531000</v>
      </c>
      <c r="AH58" s="1">
        <v>1885985000</v>
      </c>
      <c r="AI58" s="1">
        <v>1099501949.25</v>
      </c>
      <c r="AJ58" s="1">
        <v>1002570582.64</v>
      </c>
      <c r="AK58" s="1">
        <v>1209991009.96</v>
      </c>
      <c r="AL58" s="1">
        <v>892120000</v>
      </c>
      <c r="AM58" s="1">
        <v>1469322672.24</v>
      </c>
      <c r="AN58" s="1">
        <v>824236707.85</v>
      </c>
      <c r="AO58" s="1">
        <v>1157447742.82</v>
      </c>
      <c r="AP58" s="1">
        <v>958488521.71</v>
      </c>
      <c r="AQ58" s="1">
        <v>709670337.86</v>
      </c>
      <c r="AR58" s="1">
        <v>1082547993.48</v>
      </c>
      <c r="AS58" s="1">
        <v>633462750.87</v>
      </c>
      <c r="AT58" s="1">
        <v>531934698.2</v>
      </c>
      <c r="AU58" s="1">
        <v>346041669.02</v>
      </c>
      <c r="AV58" s="1">
        <v>424425964.49</v>
      </c>
      <c r="AW58" s="1">
        <v>410493539.2</v>
      </c>
      <c r="AX58" s="1">
        <v>592800110.44</v>
      </c>
      <c r="AY58" s="1">
        <v>542543733.62</v>
      </c>
      <c r="AZ58" s="1">
        <v>411941750.26</v>
      </c>
      <c r="BA58" s="1">
        <v>492424978.06</v>
      </c>
      <c r="BB58" s="1">
        <v>523839033.85</v>
      </c>
      <c r="BC58" s="1">
        <v>202650432</v>
      </c>
      <c r="BD58" s="1">
        <v>169586224.78</v>
      </c>
      <c r="BE58" s="1">
        <v>169450615.5</v>
      </c>
      <c r="BF58" s="1">
        <v>154300628.92</v>
      </c>
      <c r="BG58" s="1">
        <v>134468902.06</v>
      </c>
      <c r="BH58" s="3">
        <v>94103843.56</v>
      </c>
      <c r="BI58" s="1">
        <v>139453303.68</v>
      </c>
      <c r="BJ58" s="3">
        <v>99460903.19</v>
      </c>
      <c r="BK58" s="3">
        <v>90044829.55</v>
      </c>
      <c r="BL58" s="3">
        <v>89225759.09</v>
      </c>
      <c r="BM58" s="3">
        <v>77590511.71</v>
      </c>
      <c r="BN58" s="1">
        <v>131605755.88</v>
      </c>
      <c r="BO58" s="1">
        <v>133368745.4</v>
      </c>
      <c r="BP58" s="1">
        <v>147120110.85</v>
      </c>
      <c r="BQ58" s="1">
        <v>211862487.15</v>
      </c>
      <c r="BR58" s="1">
        <v>123385231.39</v>
      </c>
      <c r="BS58" s="1">
        <v>204005489.9</v>
      </c>
      <c r="BT58" s="1">
        <v>112061354.55</v>
      </c>
      <c r="BU58" s="3">
        <v>36940241.62</v>
      </c>
      <c r="BV58" s="3">
        <v>15060087.81</v>
      </c>
      <c r="BW58" s="3">
        <v>18612901.9</v>
      </c>
    </row>
    <row r="59" spans="1:2">
      <c r="A59" t="s">
        <v>230</v>
      </c>
      <c r="B59" t="s">
        <v>231</v>
      </c>
    </row>
    <row r="60" spans="1:2">
      <c r="A60" t="s">
        <v>232</v>
      </c>
      <c r="B60" t="s">
        <v>233</v>
      </c>
    </row>
    <row r="61" spans="1:75">
      <c r="A61" t="s">
        <v>234</v>
      </c>
      <c r="B61" t="s">
        <v>235</v>
      </c>
      <c r="C61" s="1">
        <v>1259506000</v>
      </c>
      <c r="D61" s="1">
        <v>1190601000</v>
      </c>
      <c r="E61" s="1">
        <v>1020016000</v>
      </c>
      <c r="F61" s="1">
        <v>1292596000</v>
      </c>
      <c r="G61" s="1">
        <v>995506000</v>
      </c>
      <c r="H61" s="1">
        <v>908776000</v>
      </c>
      <c r="I61" s="1">
        <v>776038000</v>
      </c>
      <c r="J61" s="1">
        <v>1046253000</v>
      </c>
      <c r="K61" s="1">
        <v>398257000</v>
      </c>
      <c r="L61" s="1">
        <v>422756000</v>
      </c>
      <c r="M61" s="1">
        <v>469578000</v>
      </c>
      <c r="N61" s="1">
        <v>488609000</v>
      </c>
      <c r="O61" s="1">
        <v>367723000</v>
      </c>
      <c r="P61" s="1">
        <v>330607000</v>
      </c>
      <c r="Q61" s="1">
        <v>383902000</v>
      </c>
      <c r="R61" s="1">
        <v>307973000</v>
      </c>
      <c r="S61" s="1">
        <v>287426000</v>
      </c>
      <c r="T61" s="1">
        <v>276764000</v>
      </c>
      <c r="U61" s="1">
        <v>319215000</v>
      </c>
      <c r="V61" s="1">
        <v>299233000</v>
      </c>
      <c r="W61" s="1">
        <v>259448000</v>
      </c>
      <c r="X61" s="1">
        <v>228882000</v>
      </c>
      <c r="Y61" s="1">
        <v>231094000</v>
      </c>
      <c r="Z61" s="1">
        <v>297268000</v>
      </c>
      <c r="AA61" s="1">
        <v>272554000</v>
      </c>
      <c r="AB61" s="1">
        <v>289165000</v>
      </c>
      <c r="AC61" s="1">
        <v>323839000</v>
      </c>
      <c r="AD61" s="1">
        <v>335139000</v>
      </c>
      <c r="AE61" s="1">
        <v>277061000</v>
      </c>
      <c r="AF61" s="1">
        <v>290680000</v>
      </c>
      <c r="AG61" s="1">
        <v>352050000</v>
      </c>
      <c r="AH61" s="1">
        <v>333010000</v>
      </c>
      <c r="AI61" s="1">
        <v>297533822.81</v>
      </c>
      <c r="AJ61" s="1">
        <v>370470626.78</v>
      </c>
      <c r="AK61" s="1">
        <v>259402962.59</v>
      </c>
      <c r="AL61" s="1">
        <v>309398000</v>
      </c>
      <c r="AM61" s="1">
        <v>178910004.38</v>
      </c>
      <c r="AN61" s="1">
        <v>208031048.09</v>
      </c>
      <c r="AO61" s="1">
        <v>235714945.16</v>
      </c>
      <c r="AP61" s="1">
        <v>313633603.42</v>
      </c>
      <c r="AQ61" s="1">
        <v>121510599.34</v>
      </c>
      <c r="AR61" s="1">
        <v>140061373.76</v>
      </c>
      <c r="AS61" s="3">
        <v>97974060.15</v>
      </c>
      <c r="AT61" s="3">
        <v>87273560.89</v>
      </c>
      <c r="AU61" s="3">
        <v>43808138.19</v>
      </c>
      <c r="AV61" s="3">
        <v>38374907.27</v>
      </c>
      <c r="AW61" s="3">
        <v>33243893.8</v>
      </c>
      <c r="AX61" s="3">
        <v>33200878.28</v>
      </c>
      <c r="AY61" s="3">
        <v>27916328.96</v>
      </c>
      <c r="AZ61" s="3">
        <v>29794024.2</v>
      </c>
      <c r="BA61" s="3">
        <v>29791665.7</v>
      </c>
      <c r="BB61" s="3">
        <v>28563159.63</v>
      </c>
      <c r="BC61" s="3">
        <v>30874733.04</v>
      </c>
      <c r="BD61" s="3">
        <v>30640761.59</v>
      </c>
      <c r="BE61" s="3">
        <v>22792579.73</v>
      </c>
      <c r="BF61" s="3">
        <v>24425621.1</v>
      </c>
      <c r="BG61" s="3">
        <v>19009414.98</v>
      </c>
      <c r="BH61" s="3">
        <v>15859495.53</v>
      </c>
      <c r="BI61" s="3">
        <v>10254832.35</v>
      </c>
      <c r="BJ61" s="3">
        <v>10114343.92</v>
      </c>
      <c r="BK61" s="3">
        <v>15593818.32</v>
      </c>
      <c r="BL61" s="3">
        <v>18179597.29</v>
      </c>
      <c r="BM61" s="3">
        <v>30469263.61</v>
      </c>
      <c r="BN61" s="3">
        <v>29567426.77</v>
      </c>
      <c r="BO61" s="3">
        <v>28731592.49</v>
      </c>
      <c r="BP61" s="3">
        <v>26429110.05</v>
      </c>
      <c r="BQ61" s="3">
        <v>27490941.69</v>
      </c>
      <c r="BR61" s="3">
        <v>24834269.44</v>
      </c>
      <c r="BS61" s="3">
        <v>20689267.26</v>
      </c>
      <c r="BT61" s="3">
        <v>21194360.57</v>
      </c>
      <c r="BU61" s="3">
        <v>16302070.63</v>
      </c>
      <c r="BV61" s="3">
        <v>8418736.34</v>
      </c>
      <c r="BW61" s="3">
        <v>4803752.66</v>
      </c>
    </row>
    <row r="62" spans="1:75">
      <c r="A62" t="s">
        <v>236</v>
      </c>
      <c r="B62" t="s">
        <v>237</v>
      </c>
      <c r="C62" s="1">
        <v>1888706000</v>
      </c>
      <c r="D62" s="1">
        <v>1592287000</v>
      </c>
      <c r="E62" s="1">
        <v>1727939000</v>
      </c>
      <c r="F62" s="1">
        <v>1515468000</v>
      </c>
      <c r="G62" s="1">
        <v>876138000</v>
      </c>
      <c r="H62" s="1">
        <v>1020831000</v>
      </c>
      <c r="I62" s="1">
        <v>1622668000</v>
      </c>
      <c r="J62" s="1">
        <v>523752000</v>
      </c>
      <c r="K62" s="1">
        <v>620572000</v>
      </c>
      <c r="L62" s="1">
        <v>673754000</v>
      </c>
      <c r="M62" s="1">
        <v>905906000</v>
      </c>
      <c r="N62" s="1">
        <v>533118000</v>
      </c>
      <c r="O62" s="1">
        <v>461894000</v>
      </c>
      <c r="P62" s="1">
        <v>584358000</v>
      </c>
      <c r="Q62" s="1">
        <v>637560000</v>
      </c>
      <c r="R62" s="1">
        <v>350853000</v>
      </c>
      <c r="S62" s="1">
        <v>223143000</v>
      </c>
      <c r="T62" s="1">
        <v>241696000</v>
      </c>
      <c r="U62" s="1">
        <v>238010000</v>
      </c>
      <c r="V62" s="1">
        <v>178531000</v>
      </c>
      <c r="W62" s="1">
        <v>197834000</v>
      </c>
      <c r="X62" s="1">
        <v>195734000</v>
      </c>
      <c r="Y62" s="1">
        <v>170526000</v>
      </c>
      <c r="Z62" s="1">
        <v>204980000</v>
      </c>
      <c r="AA62" s="1">
        <v>389743000</v>
      </c>
      <c r="AB62" s="1">
        <v>379930000</v>
      </c>
      <c r="AC62" s="1">
        <v>617039000</v>
      </c>
      <c r="AD62" s="1">
        <v>521573000</v>
      </c>
      <c r="AE62" s="1">
        <v>514377000</v>
      </c>
      <c r="AF62" s="1">
        <v>715155000</v>
      </c>
      <c r="AG62" s="1">
        <v>413895000</v>
      </c>
      <c r="AH62" s="1">
        <v>374415000</v>
      </c>
      <c r="AI62" s="1">
        <v>735007585.11</v>
      </c>
      <c r="AJ62" s="1">
        <v>877480706.64</v>
      </c>
      <c r="AK62" s="1">
        <v>858139600.27</v>
      </c>
      <c r="AL62" s="1">
        <v>1005722000</v>
      </c>
      <c r="AM62" s="1">
        <v>1138794386.87</v>
      </c>
      <c r="AN62" s="1">
        <v>1252428842.05</v>
      </c>
      <c r="AO62" s="1">
        <v>1425533050.26</v>
      </c>
      <c r="AP62" s="1">
        <v>846215464.13</v>
      </c>
      <c r="AQ62" s="1">
        <v>886820106.53</v>
      </c>
      <c r="AR62" s="1">
        <v>713214822.5</v>
      </c>
      <c r="AS62" s="1">
        <v>725094730.82</v>
      </c>
      <c r="AT62" s="1">
        <v>381138545.97</v>
      </c>
      <c r="AU62" s="1">
        <v>453518792.83</v>
      </c>
      <c r="AV62" s="1">
        <v>231386023.46</v>
      </c>
      <c r="AW62" s="1">
        <v>250351264.93</v>
      </c>
      <c r="AX62" s="1">
        <v>229816944.55</v>
      </c>
      <c r="AY62" s="1">
        <v>145527799.27</v>
      </c>
      <c r="AZ62" s="1">
        <v>194204888.87</v>
      </c>
      <c r="BA62" s="1">
        <v>165285541.92</v>
      </c>
      <c r="BB62" s="3">
        <v>74684265.4</v>
      </c>
      <c r="BC62" s="3">
        <v>22699883.62</v>
      </c>
      <c r="BD62" s="3">
        <v>98657865.98</v>
      </c>
      <c r="BE62" s="3">
        <v>-49118405.46</v>
      </c>
      <c r="BF62" s="1">
        <v>101133846.86</v>
      </c>
      <c r="BG62" s="3">
        <v>65772572.55</v>
      </c>
      <c r="BH62" s="3">
        <v>26881811.03</v>
      </c>
      <c r="BI62" s="3">
        <v>32513539.21</v>
      </c>
      <c r="BJ62" s="3">
        <v>25962319.74</v>
      </c>
      <c r="BK62" s="3">
        <v>42696882.32</v>
      </c>
      <c r="BL62" s="3">
        <v>45145070.87</v>
      </c>
      <c r="BM62" s="3">
        <v>46509062.9</v>
      </c>
      <c r="BN62" s="3">
        <v>41045458.91</v>
      </c>
      <c r="BO62" s="3">
        <v>35840660.65</v>
      </c>
      <c r="BP62" s="3">
        <v>47907928.92</v>
      </c>
      <c r="BQ62" s="3">
        <v>69356160.07</v>
      </c>
      <c r="BR62" s="3">
        <v>98183482.84</v>
      </c>
      <c r="BS62" s="3">
        <v>36907534.89</v>
      </c>
      <c r="BT62" s="3">
        <v>21198321.3</v>
      </c>
      <c r="BU62" s="3">
        <v>16722285.2</v>
      </c>
      <c r="BV62" s="3">
        <v>17450645.48</v>
      </c>
      <c r="BW62" s="3">
        <v>13678490.55</v>
      </c>
    </row>
    <row r="63" spans="1:2">
      <c r="A63" t="s">
        <v>142</v>
      </c>
      <c r="B63" t="s">
        <v>238</v>
      </c>
    </row>
    <row r="64" spans="1:55">
      <c r="A64" t="s">
        <v>239</v>
      </c>
      <c r="B64" t="s">
        <v>240</v>
      </c>
      <c r="G64" s="3">
        <v>19163000</v>
      </c>
      <c r="H64" s="3">
        <v>21799000</v>
      </c>
      <c r="I64" s="3">
        <v>23174000</v>
      </c>
      <c r="J64" s="3">
        <v>54115000</v>
      </c>
      <c r="K64" s="3">
        <v>47473000</v>
      </c>
      <c r="L64" s="3">
        <v>46614000</v>
      </c>
      <c r="M64" s="3">
        <v>37643000</v>
      </c>
      <c r="N64" s="3">
        <v>47999000</v>
      </c>
      <c r="O64" s="3">
        <v>54610000</v>
      </c>
      <c r="P64" s="3">
        <v>69667000</v>
      </c>
      <c r="Q64" s="3">
        <v>66077000</v>
      </c>
      <c r="R64" s="3">
        <v>69634000</v>
      </c>
      <c r="S64" s="3">
        <v>52448000</v>
      </c>
      <c r="T64" s="3">
        <v>48936000</v>
      </c>
      <c r="U64" s="3">
        <v>60456000</v>
      </c>
      <c r="V64" s="3">
        <v>44701000</v>
      </c>
      <c r="W64" s="3">
        <v>64732000</v>
      </c>
      <c r="X64" s="3">
        <v>63592000</v>
      </c>
      <c r="Y64" s="3">
        <v>89619000</v>
      </c>
      <c r="Z64" s="3">
        <v>38852000</v>
      </c>
      <c r="AA64" s="3">
        <v>90411000</v>
      </c>
      <c r="AB64" s="3">
        <v>61061000</v>
      </c>
      <c r="AC64" s="3">
        <v>99643000</v>
      </c>
      <c r="AD64" s="3">
        <v>48934000</v>
      </c>
      <c r="AE64" s="3">
        <v>79904000</v>
      </c>
      <c r="AF64" s="1">
        <v>103329000</v>
      </c>
      <c r="AG64" s="1">
        <v>107491000</v>
      </c>
      <c r="AH64" s="3">
        <v>75919000</v>
      </c>
      <c r="AI64" s="1">
        <v>118925774.66</v>
      </c>
      <c r="AJ64" s="1">
        <v>131900702.14</v>
      </c>
      <c r="AK64" s="3">
        <v>87733180.26</v>
      </c>
      <c r="AL64" s="3">
        <v>69257000</v>
      </c>
      <c r="AM64" s="3">
        <v>76571516.68</v>
      </c>
      <c r="AN64" s="3">
        <v>79039006.93</v>
      </c>
      <c r="AO64" s="3">
        <v>29647525.94</v>
      </c>
      <c r="AP64" s="3">
        <v>20768943.75</v>
      </c>
      <c r="AQ64" s="3">
        <v>11054779.74</v>
      </c>
      <c r="AR64" s="3">
        <v>30834994.48</v>
      </c>
      <c r="AS64" s="3">
        <v>23787984.48</v>
      </c>
      <c r="AT64" s="3">
        <v>18920240.32</v>
      </c>
      <c r="AU64" s="3">
        <v>7327040.75</v>
      </c>
      <c r="AV64" s="3">
        <v>30758708.2</v>
      </c>
      <c r="AW64" s="3">
        <v>24838622.65</v>
      </c>
      <c r="AX64" s="3">
        <v>19798609.19</v>
      </c>
      <c r="AY64" s="3">
        <v>10084494.03</v>
      </c>
      <c r="AZ64" s="3">
        <v>25147835.92</v>
      </c>
      <c r="BA64" s="3">
        <v>18489325</v>
      </c>
      <c r="BB64" s="3">
        <v>11989325</v>
      </c>
      <c r="BC64" s="3">
        <v>5416700</v>
      </c>
    </row>
    <row r="65" spans="1:75">
      <c r="A65" t="s">
        <v>241</v>
      </c>
      <c r="B65" t="s">
        <v>242</v>
      </c>
      <c r="C65" s="1">
        <v>100455000</v>
      </c>
      <c r="D65" s="1">
        <v>3628952000</v>
      </c>
      <c r="E65" s="1">
        <v>100744000</v>
      </c>
      <c r="F65" s="1">
        <v>100744000</v>
      </c>
      <c r="G65" s="1">
        <v>100744000</v>
      </c>
      <c r="H65" s="1">
        <v>2256124000</v>
      </c>
      <c r="I65" s="1">
        <v>187994000</v>
      </c>
      <c r="J65" s="3">
        <v>91157000</v>
      </c>
      <c r="K65" s="3">
        <v>91157000</v>
      </c>
      <c r="L65" s="1">
        <v>1350007000</v>
      </c>
      <c r="M65" s="3">
        <v>85639000</v>
      </c>
      <c r="N65" s="3">
        <v>85639000</v>
      </c>
      <c r="O65" s="1">
        <v>237515000</v>
      </c>
      <c r="P65" s="1">
        <v>181945000</v>
      </c>
      <c r="Q65" s="1">
        <v>105366000</v>
      </c>
      <c r="R65" s="1">
        <v>115366000</v>
      </c>
      <c r="S65" s="1">
        <v>105366000</v>
      </c>
      <c r="T65" s="1">
        <v>159938000</v>
      </c>
      <c r="U65" s="1">
        <v>109530000</v>
      </c>
      <c r="V65" s="1">
        <v>109530000</v>
      </c>
      <c r="W65" s="1">
        <v>109530000</v>
      </c>
      <c r="X65" s="1">
        <v>109530000</v>
      </c>
      <c r="Y65" s="1">
        <v>108435000</v>
      </c>
      <c r="Z65" s="1">
        <v>108435000</v>
      </c>
      <c r="AA65" s="1">
        <v>108435000</v>
      </c>
      <c r="AB65" s="1">
        <v>1019680000</v>
      </c>
      <c r="AC65" s="1">
        <v>105699000</v>
      </c>
      <c r="AD65" s="1">
        <v>267118000</v>
      </c>
      <c r="AE65" s="1">
        <v>1176027000</v>
      </c>
      <c r="AF65" s="1">
        <v>2028066000</v>
      </c>
      <c r="AG65" s="3">
        <v>100000000</v>
      </c>
      <c r="AH65" s="3">
        <v>100000000</v>
      </c>
      <c r="AI65" s="3">
        <v>100000000</v>
      </c>
      <c r="AJ65" s="1">
        <v>2378111841.1</v>
      </c>
      <c r="AK65" s="3">
        <v>100000000</v>
      </c>
      <c r="AL65" s="3">
        <v>100000000</v>
      </c>
      <c r="AM65" s="3">
        <v>100000000</v>
      </c>
      <c r="AN65" s="3">
        <v>100000000</v>
      </c>
      <c r="AO65" s="1">
        <v>298032082.05</v>
      </c>
      <c r="AP65" s="1">
        <v>517315000</v>
      </c>
      <c r="AQ65" s="1">
        <v>452141046.93</v>
      </c>
      <c r="AR65" s="1">
        <v>360569300</v>
      </c>
      <c r="AS65" s="3">
        <v>100000000</v>
      </c>
      <c r="AT65" s="3">
        <v>100000000</v>
      </c>
      <c r="AY65" s="3">
        <v>85380705.84</v>
      </c>
      <c r="AZ65" s="3">
        <v>53980810.36</v>
      </c>
      <c r="BA65" s="3">
        <v>4380810.36</v>
      </c>
      <c r="BB65" s="3">
        <v>4380810.36</v>
      </c>
      <c r="BC65" s="3">
        <v>4380810.36</v>
      </c>
      <c r="BD65" s="3">
        <v>1163107.12</v>
      </c>
      <c r="BH65" s="3">
        <v>2313616.8</v>
      </c>
      <c r="BI65" s="3">
        <v>2313616.8</v>
      </c>
      <c r="BJ65" s="3">
        <v>2313616.8</v>
      </c>
      <c r="BK65" s="3">
        <v>2313616.8</v>
      </c>
      <c r="BL65" s="3">
        <v>49673200</v>
      </c>
      <c r="BM65" s="3">
        <v>1673200</v>
      </c>
      <c r="BN65" s="3">
        <v>1673200</v>
      </c>
      <c r="BO65" s="3">
        <v>1673200</v>
      </c>
      <c r="BP65" s="3">
        <v>1673200</v>
      </c>
      <c r="BV65" s="3">
        <v>61538.28</v>
      </c>
      <c r="BW65" s="3">
        <v>4032059.47</v>
      </c>
    </row>
    <row r="66" spans="1:75">
      <c r="A66" t="s">
        <v>243</v>
      </c>
      <c r="B66" t="s">
        <v>244</v>
      </c>
      <c r="C66" s="1">
        <v>5425713000</v>
      </c>
      <c r="D66" s="1">
        <v>5039758000</v>
      </c>
      <c r="E66" s="1">
        <v>4565706000</v>
      </c>
      <c r="F66" s="1">
        <v>4062196000</v>
      </c>
      <c r="G66" s="1">
        <v>3570087000</v>
      </c>
      <c r="H66" s="1">
        <v>3422977000</v>
      </c>
      <c r="I66" s="1">
        <v>3335719000</v>
      </c>
      <c r="J66" s="1">
        <v>2815466000</v>
      </c>
      <c r="K66" s="1">
        <v>2849928000</v>
      </c>
      <c r="L66" s="1">
        <v>2833650000</v>
      </c>
      <c r="M66" s="1">
        <v>2859611000</v>
      </c>
      <c r="N66" s="1">
        <v>2205820000</v>
      </c>
      <c r="O66" s="1">
        <v>2217979000</v>
      </c>
      <c r="P66" s="1">
        <v>2583784000</v>
      </c>
      <c r="Q66" s="1">
        <v>2432742000</v>
      </c>
      <c r="R66" s="1">
        <v>2297157000</v>
      </c>
      <c r="S66" s="1">
        <v>3323729000</v>
      </c>
      <c r="T66" s="1">
        <v>2510504000</v>
      </c>
      <c r="U66" s="1">
        <v>2168983000</v>
      </c>
      <c r="V66" s="1">
        <v>2566829000</v>
      </c>
      <c r="W66" s="1">
        <v>3102096000</v>
      </c>
      <c r="X66" s="1">
        <v>2900495000</v>
      </c>
      <c r="Y66" s="1">
        <v>2532791000</v>
      </c>
      <c r="Z66" s="1">
        <v>2419135000</v>
      </c>
      <c r="AA66" s="1">
        <v>4372726000</v>
      </c>
      <c r="AB66" s="1">
        <v>4204214000</v>
      </c>
      <c r="AC66" s="1">
        <v>3508243000</v>
      </c>
      <c r="AD66" s="1">
        <v>3893013000</v>
      </c>
      <c r="AE66" s="1">
        <v>4694076000</v>
      </c>
      <c r="AF66" s="1">
        <v>4613355000</v>
      </c>
      <c r="AG66" s="1">
        <v>5841514000</v>
      </c>
      <c r="AH66" s="1">
        <v>6503028000</v>
      </c>
      <c r="AI66" s="1">
        <v>4008489941.96</v>
      </c>
      <c r="AJ66" s="1">
        <v>3666089120.55</v>
      </c>
      <c r="AK66" s="1">
        <v>3354147066.96</v>
      </c>
      <c r="AL66" s="1">
        <v>3084606000</v>
      </c>
      <c r="AM66" s="1">
        <v>2997910997.11</v>
      </c>
      <c r="AN66" s="1">
        <v>2972986628.79</v>
      </c>
      <c r="AO66" s="1">
        <v>2604759974.44</v>
      </c>
      <c r="AP66" s="1">
        <v>2293104400.43</v>
      </c>
      <c r="AQ66" s="1">
        <v>2614229078.78</v>
      </c>
      <c r="AR66" s="1">
        <v>3306353870.62</v>
      </c>
      <c r="AS66" s="1">
        <v>1866168479.44</v>
      </c>
      <c r="AT66" s="1">
        <v>3212681536.28</v>
      </c>
      <c r="AU66" s="1">
        <v>1134172270.41</v>
      </c>
      <c r="AV66" s="1">
        <v>902318262.69</v>
      </c>
      <c r="AW66" s="1">
        <v>1097520301.87</v>
      </c>
      <c r="AX66" s="1">
        <v>1041536461.56</v>
      </c>
      <c r="AY66" s="1">
        <v>1035721933.17</v>
      </c>
      <c r="AZ66" s="1">
        <v>745471802.18</v>
      </c>
      <c r="BA66" s="1">
        <v>679068041.53</v>
      </c>
      <c r="BB66" s="1">
        <v>657663462.49</v>
      </c>
      <c r="BC66" s="1">
        <v>697857136.79</v>
      </c>
      <c r="BD66" s="1">
        <v>706299428.59</v>
      </c>
      <c r="BE66" s="1">
        <v>481528847.26</v>
      </c>
      <c r="BF66" s="1">
        <v>159900288.96</v>
      </c>
      <c r="BG66" s="1">
        <v>158071856.54</v>
      </c>
      <c r="BH66" s="1">
        <v>155612858.33</v>
      </c>
      <c r="BI66" s="1">
        <v>116224313.38</v>
      </c>
      <c r="BJ66" s="3">
        <v>98895755.34</v>
      </c>
      <c r="BK66" s="1">
        <v>121743208.65</v>
      </c>
      <c r="BL66" s="1">
        <v>122064956.07</v>
      </c>
      <c r="BM66" s="1">
        <v>103036588.5</v>
      </c>
      <c r="BN66" s="3">
        <v>85971862.73</v>
      </c>
      <c r="BO66" s="1">
        <v>140085054.58</v>
      </c>
      <c r="BP66" s="3">
        <v>90141890.93</v>
      </c>
      <c r="BQ66" s="3">
        <v>67222003.68</v>
      </c>
      <c r="BR66" s="3">
        <v>49428326.28</v>
      </c>
      <c r="BS66" s="3">
        <v>82955867.3</v>
      </c>
      <c r="BT66" s="3">
        <v>55532276.75</v>
      </c>
      <c r="BU66" s="3">
        <v>31396848.79</v>
      </c>
      <c r="BV66" s="3">
        <v>11887037.92</v>
      </c>
      <c r="BW66" s="3">
        <v>5404870.96</v>
      </c>
    </row>
    <row r="67" spans="1:2">
      <c r="A67" t="s">
        <v>245</v>
      </c>
      <c r="B67" t="s">
        <v>246</v>
      </c>
    </row>
    <row r="68" spans="1:2">
      <c r="A68" t="s">
        <v>247</v>
      </c>
      <c r="B68" t="s">
        <v>248</v>
      </c>
    </row>
    <row r="69" spans="1:2">
      <c r="A69" t="s">
        <v>249</v>
      </c>
      <c r="B69" t="s">
        <v>250</v>
      </c>
    </row>
    <row r="70" spans="1:2">
      <c r="A70" t="s">
        <v>251</v>
      </c>
      <c r="B70" t="s">
        <v>252</v>
      </c>
    </row>
    <row r="71" spans="1:2">
      <c r="A71" t="s">
        <v>253</v>
      </c>
      <c r="B71" t="s">
        <v>254</v>
      </c>
    </row>
    <row r="72" spans="1:2">
      <c r="A72" t="s">
        <v>255</v>
      </c>
      <c r="B72" t="s">
        <v>256</v>
      </c>
    </row>
    <row r="73" spans="1:53">
      <c r="A73" t="s">
        <v>257</v>
      </c>
      <c r="B73" t="s">
        <v>258</v>
      </c>
      <c r="AV73">
        <v>0</v>
      </c>
      <c r="AW73">
        <v>0</v>
      </c>
      <c r="BA73">
        <v>0</v>
      </c>
    </row>
    <row r="74" spans="1:2">
      <c r="A74" t="s">
        <v>259</v>
      </c>
      <c r="B74" t="s">
        <v>260</v>
      </c>
    </row>
    <row r="75" spans="1:2">
      <c r="A75" t="s">
        <v>261</v>
      </c>
      <c r="B75" t="s">
        <v>262</v>
      </c>
    </row>
    <row r="76" spans="1:75">
      <c r="A76" t="s">
        <v>263</v>
      </c>
      <c r="B76" t="s">
        <v>264</v>
      </c>
      <c r="C76" s="1">
        <v>633310000</v>
      </c>
      <c r="D76" s="1">
        <v>640418000</v>
      </c>
      <c r="E76" s="1">
        <v>614449000</v>
      </c>
      <c r="F76" s="1">
        <v>2129687000</v>
      </c>
      <c r="G76" s="1">
        <v>3592058000</v>
      </c>
      <c r="H76" s="1">
        <v>3597841000</v>
      </c>
      <c r="I76" s="1">
        <v>3221240000</v>
      </c>
      <c r="J76" s="1">
        <v>2919081000</v>
      </c>
      <c r="K76" s="1">
        <v>2652532000</v>
      </c>
      <c r="L76" s="1">
        <v>2968579000</v>
      </c>
      <c r="M76" s="1">
        <v>3430250000</v>
      </c>
      <c r="N76" s="1">
        <v>2999213000</v>
      </c>
      <c r="O76" s="1">
        <v>3678845000</v>
      </c>
      <c r="P76" s="1">
        <v>2425572000</v>
      </c>
      <c r="Q76" s="1">
        <v>2703368000</v>
      </c>
      <c r="R76" s="1">
        <v>2199252000</v>
      </c>
      <c r="S76" s="1">
        <v>4022489000</v>
      </c>
      <c r="T76" s="1">
        <v>5597691000</v>
      </c>
      <c r="U76" s="1">
        <v>6285233000</v>
      </c>
      <c r="V76" s="1">
        <v>6214565000</v>
      </c>
      <c r="W76" s="1">
        <v>933119000</v>
      </c>
      <c r="X76" s="3">
        <v>40384000</v>
      </c>
      <c r="Y76" s="1">
        <v>1324604000</v>
      </c>
      <c r="Z76" s="1">
        <v>3867893000</v>
      </c>
      <c r="AA76" s="1">
        <v>2121582000</v>
      </c>
      <c r="AB76" s="1">
        <v>4284791000</v>
      </c>
      <c r="AC76" s="1">
        <v>3373241000</v>
      </c>
      <c r="AD76" s="1">
        <v>876467000</v>
      </c>
      <c r="AE76" s="1">
        <v>2884709000</v>
      </c>
      <c r="AF76" s="1">
        <v>1597986000</v>
      </c>
      <c r="AG76" s="1">
        <v>2016148000</v>
      </c>
      <c r="AH76" s="1">
        <v>1661586000</v>
      </c>
      <c r="AI76" s="1">
        <v>1835632160</v>
      </c>
      <c r="AJ76" s="1">
        <v>1324289660</v>
      </c>
      <c r="AK76" s="1">
        <v>2041225780</v>
      </c>
      <c r="AL76" s="1">
        <v>1461792000</v>
      </c>
      <c r="AM76" s="1">
        <v>1311381240</v>
      </c>
      <c r="AN76" s="1">
        <v>1141212210</v>
      </c>
      <c r="AO76" s="1">
        <v>1017686500</v>
      </c>
      <c r="AP76" s="1">
        <v>1032344100</v>
      </c>
      <c r="AQ76" s="1">
        <v>717809100</v>
      </c>
      <c r="AR76" s="1">
        <v>722299100</v>
      </c>
      <c r="AS76" s="1">
        <v>290117550</v>
      </c>
      <c r="AT76" s="1">
        <v>460903500</v>
      </c>
      <c r="AU76" s="1">
        <v>460957500</v>
      </c>
      <c r="AV76" s="1">
        <v>905226750</v>
      </c>
      <c r="AW76" s="1">
        <v>239256500</v>
      </c>
      <c r="AX76" s="3">
        <v>68346000</v>
      </c>
      <c r="AY76" s="1">
        <v>630692750</v>
      </c>
      <c r="AZ76" s="1">
        <v>565875750</v>
      </c>
      <c r="BA76" s="3">
        <v>56152000</v>
      </c>
      <c r="BB76" s="3">
        <v>58436800</v>
      </c>
      <c r="BF76" s="3">
        <v>100000000</v>
      </c>
      <c r="BG76" s="1">
        <v>200000000</v>
      </c>
      <c r="BH76" s="1">
        <v>200000000</v>
      </c>
      <c r="BI76" s="3">
        <v>100000000</v>
      </c>
      <c r="BO76" s="3">
        <v>14000000</v>
      </c>
      <c r="BP76" s="3">
        <v>10000000</v>
      </c>
      <c r="BQ76" s="3">
        <v>14000000</v>
      </c>
      <c r="BR76" s="3">
        <v>15000000</v>
      </c>
      <c r="BU76" s="3">
        <v>7055555.48</v>
      </c>
      <c r="BV76" s="3">
        <v>10000000</v>
      </c>
      <c r="BW76" s="3">
        <v>15000000</v>
      </c>
    </row>
    <row r="77" spans="1:71">
      <c r="A77" t="s">
        <v>265</v>
      </c>
      <c r="B77" t="s">
        <v>266</v>
      </c>
      <c r="C77" s="1">
        <v>8404599000</v>
      </c>
      <c r="D77" s="1">
        <v>9756594000</v>
      </c>
      <c r="E77" s="1">
        <v>6117293000</v>
      </c>
      <c r="F77" s="1">
        <v>2421516000</v>
      </c>
      <c r="G77" s="1">
        <v>2875411000</v>
      </c>
      <c r="H77" s="1">
        <v>2105665000</v>
      </c>
      <c r="I77" s="1">
        <v>1641608000</v>
      </c>
      <c r="J77" s="1">
        <v>1622435000</v>
      </c>
      <c r="K77" s="1">
        <v>1192792000</v>
      </c>
      <c r="L77" s="1">
        <v>1235421000</v>
      </c>
      <c r="M77" s="1">
        <v>1176875000</v>
      </c>
      <c r="N77" s="1">
        <v>1031063000</v>
      </c>
      <c r="O77" s="1">
        <v>1031498000</v>
      </c>
      <c r="P77" s="1">
        <v>835395000</v>
      </c>
      <c r="Q77" s="1">
        <v>551732000</v>
      </c>
      <c r="R77" s="1">
        <v>572562000</v>
      </c>
      <c r="BS77" s="3">
        <v>23200</v>
      </c>
    </row>
    <row r="78" spans="1:75">
      <c r="A78" t="s">
        <v>267</v>
      </c>
      <c r="B78" t="s">
        <v>268</v>
      </c>
      <c r="C78" s="1">
        <v>60215895000</v>
      </c>
      <c r="D78" s="1">
        <v>60975370000</v>
      </c>
      <c r="E78" s="1">
        <v>47676095000</v>
      </c>
      <c r="F78" s="1">
        <v>47952561000</v>
      </c>
      <c r="G78" s="1">
        <v>41810243000</v>
      </c>
      <c r="H78" s="1">
        <v>43519502000</v>
      </c>
      <c r="I78" s="1">
        <v>41109995000</v>
      </c>
      <c r="J78" s="1">
        <v>33935358000</v>
      </c>
      <c r="K78" s="1">
        <v>29475517000</v>
      </c>
      <c r="L78" s="1">
        <v>29457430000</v>
      </c>
      <c r="M78" s="1">
        <v>26487940000</v>
      </c>
      <c r="N78" s="1">
        <v>22982542000</v>
      </c>
      <c r="O78" s="1">
        <v>25053056000</v>
      </c>
      <c r="P78" s="1">
        <v>23856754000</v>
      </c>
      <c r="Q78" s="1">
        <v>23364932000</v>
      </c>
      <c r="R78" s="1">
        <v>23800344000</v>
      </c>
      <c r="S78" s="1">
        <v>23392742000</v>
      </c>
      <c r="T78" s="1">
        <v>25113070000</v>
      </c>
      <c r="U78" s="1">
        <v>26781128000</v>
      </c>
      <c r="V78" s="1">
        <v>28320992000</v>
      </c>
      <c r="W78" s="1">
        <v>20573745000</v>
      </c>
      <c r="X78" s="1">
        <v>17213909000</v>
      </c>
      <c r="Y78" s="1">
        <v>19482653000</v>
      </c>
      <c r="Z78" s="1">
        <v>20849625000</v>
      </c>
      <c r="AA78" s="1">
        <v>21579936000</v>
      </c>
      <c r="AB78" s="1">
        <v>25364154000</v>
      </c>
      <c r="AC78" s="1">
        <v>21661767000</v>
      </c>
      <c r="AD78" s="1">
        <v>17951847000</v>
      </c>
      <c r="AE78" s="1">
        <v>26913416000</v>
      </c>
      <c r="AF78" s="1">
        <v>30020031000</v>
      </c>
      <c r="AG78" s="1">
        <v>24175238000</v>
      </c>
      <c r="AH78" s="1">
        <v>22692661000</v>
      </c>
      <c r="AI78" s="1">
        <v>24856291483.25</v>
      </c>
      <c r="AJ78" s="1">
        <v>30776587409.84</v>
      </c>
      <c r="AK78" s="1">
        <v>29941451895.48</v>
      </c>
      <c r="AL78" s="1">
        <v>23131800000</v>
      </c>
      <c r="AM78" s="1">
        <v>27732643205.3</v>
      </c>
      <c r="AN78" s="1">
        <v>27922361811.4</v>
      </c>
      <c r="AO78" s="1">
        <v>26399689283.24</v>
      </c>
      <c r="AP78" s="1">
        <v>17642255875.58</v>
      </c>
      <c r="AQ78" s="1">
        <v>16360704347.74</v>
      </c>
      <c r="AR78" s="1">
        <v>16921019615.71</v>
      </c>
      <c r="AS78" s="1">
        <v>10312787267.06</v>
      </c>
      <c r="AT78" s="1">
        <v>10038603645.23</v>
      </c>
      <c r="AU78" s="1">
        <v>5920570733.14</v>
      </c>
      <c r="AV78" s="1">
        <v>5995080880.99</v>
      </c>
      <c r="AW78" s="1">
        <v>5435286939.62</v>
      </c>
      <c r="AX78" s="1">
        <v>4574168105.95</v>
      </c>
      <c r="AY78" s="1">
        <v>5782494633.56</v>
      </c>
      <c r="AZ78" s="1">
        <v>5848870991.57</v>
      </c>
      <c r="BA78" s="1">
        <v>4851931015.04</v>
      </c>
      <c r="BB78" s="1">
        <v>4065992220.81</v>
      </c>
      <c r="BC78" s="1">
        <v>4015614184.39</v>
      </c>
      <c r="BD78" s="1">
        <v>2861886160.58</v>
      </c>
      <c r="BE78" s="1">
        <v>2740331279.29</v>
      </c>
      <c r="BF78" s="1">
        <v>2483969344.79</v>
      </c>
      <c r="BG78" s="1">
        <v>2569972091.49</v>
      </c>
      <c r="BH78" s="1">
        <v>2153648941.7</v>
      </c>
      <c r="BI78" s="1">
        <v>2705774297.66</v>
      </c>
      <c r="BJ78" s="1">
        <v>2160817285.93</v>
      </c>
      <c r="BK78" s="1">
        <v>2278948677.43</v>
      </c>
      <c r="BL78" s="1">
        <v>2421682427.06</v>
      </c>
      <c r="BM78" s="1">
        <v>2289902888.78</v>
      </c>
      <c r="BN78" s="1">
        <v>2164840854.22</v>
      </c>
      <c r="BO78" s="1">
        <v>2066631968.58</v>
      </c>
      <c r="BP78" s="1">
        <v>1707999537.4</v>
      </c>
      <c r="BQ78" s="1">
        <v>1568392996.66</v>
      </c>
      <c r="BR78" s="1">
        <v>969952978.85</v>
      </c>
      <c r="BS78" s="1">
        <v>748565294.45</v>
      </c>
      <c r="BT78" s="1">
        <v>863099282.06</v>
      </c>
      <c r="BU78" s="1">
        <v>657037847.09</v>
      </c>
      <c r="BV78" s="1">
        <v>386696119.58</v>
      </c>
      <c r="BW78" s="1">
        <v>396338523.25</v>
      </c>
    </row>
    <row r="79" spans="1:75">
      <c r="A79" t="s">
        <v>269</v>
      </c>
      <c r="B79" t="s">
        <v>270</v>
      </c>
      <c r="C79" s="1">
        <v>3315787000</v>
      </c>
      <c r="D79" s="1">
        <v>2885251000</v>
      </c>
      <c r="E79" s="1">
        <v>862901000</v>
      </c>
      <c r="F79" s="1">
        <v>1302835000</v>
      </c>
      <c r="G79" s="1">
        <v>1537341000</v>
      </c>
      <c r="H79" s="1">
        <v>1491630000</v>
      </c>
      <c r="I79" s="1">
        <v>1408835000</v>
      </c>
      <c r="J79" s="1">
        <v>1940704000</v>
      </c>
      <c r="K79" s="1">
        <v>3632312000</v>
      </c>
      <c r="L79" s="1">
        <v>3648090000</v>
      </c>
      <c r="M79" s="1">
        <v>3843994000</v>
      </c>
      <c r="N79" s="1">
        <v>3366915000</v>
      </c>
      <c r="O79" s="1">
        <v>3168630000</v>
      </c>
      <c r="P79" s="1">
        <v>5580368000</v>
      </c>
      <c r="Q79" s="1">
        <v>8200415000</v>
      </c>
      <c r="R79" s="1">
        <v>9412947000</v>
      </c>
      <c r="S79" s="1">
        <v>7604560000</v>
      </c>
      <c r="T79" s="1">
        <v>7797490000</v>
      </c>
      <c r="U79" s="1">
        <v>6903468000</v>
      </c>
      <c r="V79" s="1">
        <v>8702183000</v>
      </c>
      <c r="W79" s="1">
        <v>14676999000</v>
      </c>
      <c r="X79" s="1">
        <v>17525881000</v>
      </c>
      <c r="Y79" s="1">
        <v>17047011000</v>
      </c>
      <c r="Z79" s="1">
        <v>16131591000</v>
      </c>
      <c r="AA79" s="1">
        <v>17881486000</v>
      </c>
      <c r="AB79" s="1">
        <v>15544108000</v>
      </c>
      <c r="AC79" s="1">
        <v>18337302000</v>
      </c>
      <c r="AD79" s="1">
        <v>19613992000</v>
      </c>
      <c r="AE79" s="1">
        <v>14287353000</v>
      </c>
      <c r="AF79" s="1">
        <v>13943810000</v>
      </c>
      <c r="AG79" s="1">
        <v>16783139000</v>
      </c>
      <c r="AH79" s="1">
        <v>15692311000</v>
      </c>
      <c r="AI79" s="1">
        <v>15558976755.98</v>
      </c>
      <c r="AJ79" s="1">
        <v>14767727069.25</v>
      </c>
      <c r="AK79" s="1">
        <v>7807832309.6</v>
      </c>
      <c r="AL79" s="1">
        <v>6680376000</v>
      </c>
      <c r="AM79" s="1">
        <v>6075739468.88</v>
      </c>
      <c r="AN79" s="1">
        <v>3412374000</v>
      </c>
      <c r="AO79" s="1">
        <v>3915417409.22</v>
      </c>
      <c r="AP79" s="1">
        <v>1212233200.8</v>
      </c>
      <c r="AQ79" s="1">
        <v>1636195515.92</v>
      </c>
      <c r="AR79" s="1">
        <v>1381744400</v>
      </c>
      <c r="AS79" s="1">
        <v>1769381900</v>
      </c>
      <c r="AT79" s="1">
        <v>1659683800</v>
      </c>
      <c r="AU79" s="1">
        <v>1485811000</v>
      </c>
      <c r="AV79" s="1">
        <v>1688750600</v>
      </c>
      <c r="AW79" s="1">
        <v>2360987750</v>
      </c>
      <c r="AX79" s="1">
        <v>2531563500</v>
      </c>
      <c r="AY79" s="1">
        <v>1976169750</v>
      </c>
      <c r="AZ79" s="1">
        <v>1713331750</v>
      </c>
      <c r="BA79" s="1">
        <v>1818788000</v>
      </c>
      <c r="BB79" s="1">
        <v>1379437200</v>
      </c>
      <c r="BC79" s="1">
        <v>1089066000</v>
      </c>
      <c r="BD79" s="1">
        <v>1305931500</v>
      </c>
      <c r="BE79" s="1">
        <v>871873600</v>
      </c>
      <c r="BF79" s="1">
        <v>772469600</v>
      </c>
      <c r="BG79" s="1">
        <v>410000000</v>
      </c>
      <c r="BH79" s="1">
        <v>350000000</v>
      </c>
      <c r="BI79" s="1">
        <v>350000000</v>
      </c>
      <c r="BJ79" s="1">
        <v>450000000</v>
      </c>
      <c r="BK79" s="1">
        <v>450000000</v>
      </c>
      <c r="BL79" s="1">
        <v>400000000</v>
      </c>
      <c r="BM79" s="1">
        <v>347000000</v>
      </c>
      <c r="BN79" s="1">
        <v>200000000</v>
      </c>
      <c r="BO79" s="1">
        <v>358000000</v>
      </c>
      <c r="BP79" s="1">
        <v>262000000</v>
      </c>
      <c r="BQ79" s="3">
        <v>8000000</v>
      </c>
      <c r="BR79" s="3">
        <v>8000000</v>
      </c>
      <c r="BS79" s="3">
        <v>26000000</v>
      </c>
      <c r="BT79" s="1">
        <v>126000000</v>
      </c>
      <c r="BU79" s="3">
        <v>22000000</v>
      </c>
      <c r="BV79" s="3">
        <v>30388888.84</v>
      </c>
      <c r="BW79" s="3">
        <v>40722222.2</v>
      </c>
    </row>
    <row r="80" spans="1:55">
      <c r="A80" t="s">
        <v>271</v>
      </c>
      <c r="B80" t="s">
        <v>272</v>
      </c>
      <c r="J80" s="1">
        <v>4033475000</v>
      </c>
      <c r="K80" s="1">
        <v>4003386000</v>
      </c>
      <c r="L80" s="1">
        <v>3975663000</v>
      </c>
      <c r="M80" s="1">
        <v>3955786000</v>
      </c>
      <c r="N80" s="1">
        <v>4209622000</v>
      </c>
      <c r="O80" s="1">
        <v>4279788000</v>
      </c>
      <c r="P80" s="1">
        <v>4248107000</v>
      </c>
      <c r="Q80" s="1">
        <v>4226694000</v>
      </c>
      <c r="R80" s="1">
        <v>4184172000</v>
      </c>
      <c r="S80" s="1">
        <v>4200961000</v>
      </c>
      <c r="T80" s="1">
        <v>4158714000</v>
      </c>
      <c r="U80" s="1">
        <v>3914934000</v>
      </c>
      <c r="V80" s="1">
        <v>496961000</v>
      </c>
      <c r="W80" s="1">
        <v>496503000</v>
      </c>
      <c r="X80" s="1">
        <v>496046000</v>
      </c>
      <c r="Y80" s="1">
        <v>495589000</v>
      </c>
      <c r="Z80" s="1">
        <v>495131000</v>
      </c>
      <c r="AA80" s="1">
        <v>494674000</v>
      </c>
      <c r="AB80" s="1">
        <v>494225000</v>
      </c>
      <c r="AC80" s="1">
        <v>493792000</v>
      </c>
      <c r="AD80" s="1">
        <v>493359000</v>
      </c>
      <c r="AE80" s="1">
        <v>492926000</v>
      </c>
      <c r="AF80" s="1">
        <v>492501000</v>
      </c>
      <c r="AG80" s="1">
        <v>492091000</v>
      </c>
      <c r="AH80" s="1">
        <v>491681000</v>
      </c>
      <c r="AI80" s="1">
        <v>491271108.01</v>
      </c>
      <c r="AJ80" s="1">
        <v>490861238.57</v>
      </c>
      <c r="AK80" s="1">
        <v>490473219.33</v>
      </c>
      <c r="AL80" s="1">
        <v>490085000</v>
      </c>
      <c r="AM80" s="1">
        <v>489697180.85</v>
      </c>
      <c r="AN80" s="1">
        <v>489309161.61</v>
      </c>
      <c r="AO80" s="1">
        <v>488928037.5</v>
      </c>
      <c r="AP80" s="1">
        <v>488560703.64</v>
      </c>
      <c r="AQ80" s="1">
        <v>488193369.78</v>
      </c>
      <c r="AR80" s="1">
        <v>487826035.92</v>
      </c>
      <c r="AS80" s="1">
        <v>487444911.81</v>
      </c>
      <c r="AT80" s="1">
        <v>487097160.58</v>
      </c>
      <c r="AU80" s="1">
        <v>486749409.35</v>
      </c>
      <c r="AV80" s="1">
        <v>486407837.68</v>
      </c>
      <c r="AW80" s="1">
        <v>486078625.12</v>
      </c>
      <c r="AX80" s="1">
        <v>485749412.56</v>
      </c>
      <c r="AY80" s="1">
        <v>485420200</v>
      </c>
      <c r="AZ80" s="1">
        <v>485045100</v>
      </c>
      <c r="BA80" s="1">
        <v>484733400</v>
      </c>
      <c r="BB80" s="1">
        <v>484421700</v>
      </c>
      <c r="BC80" s="1">
        <v>484110000</v>
      </c>
    </row>
    <row r="81" spans="1:2">
      <c r="A81" t="s">
        <v>273</v>
      </c>
      <c r="B81" t="s">
        <v>274</v>
      </c>
    </row>
    <row r="82" spans="1:2">
      <c r="A82" t="s">
        <v>275</v>
      </c>
      <c r="B82" t="s">
        <v>276</v>
      </c>
    </row>
    <row r="83" spans="1:36">
      <c r="A83" t="s">
        <v>277</v>
      </c>
      <c r="B83" t="s">
        <v>278</v>
      </c>
      <c r="C83" s="3">
        <v>49065000</v>
      </c>
      <c r="D83" s="3">
        <v>66811000</v>
      </c>
      <c r="E83" s="1">
        <v>119419000</v>
      </c>
      <c r="F83" s="1">
        <v>121498000</v>
      </c>
      <c r="G83" s="1">
        <v>118229000</v>
      </c>
      <c r="H83" s="1">
        <v>133011000</v>
      </c>
      <c r="I83" s="1">
        <v>265939000</v>
      </c>
      <c r="J83" s="1">
        <v>242733000</v>
      </c>
      <c r="K83" s="1">
        <v>237568000</v>
      </c>
      <c r="L83" s="1">
        <v>224798000</v>
      </c>
      <c r="M83" s="1">
        <v>262945000</v>
      </c>
      <c r="N83" s="1">
        <v>252757000</v>
      </c>
      <c r="O83" s="1">
        <v>190369000</v>
      </c>
      <c r="P83" s="1">
        <v>179713000</v>
      </c>
      <c r="Q83" s="1">
        <v>178531000</v>
      </c>
      <c r="R83" s="1">
        <v>173915000</v>
      </c>
      <c r="S83" s="3">
        <v>40550000</v>
      </c>
      <c r="T83" s="3">
        <v>46379000</v>
      </c>
      <c r="U83" s="3">
        <v>59022000</v>
      </c>
      <c r="V83" s="3">
        <v>49835000</v>
      </c>
      <c r="W83" s="3">
        <v>53778000</v>
      </c>
      <c r="X83" s="3">
        <v>57298000</v>
      </c>
      <c r="Y83" s="3">
        <v>59881000</v>
      </c>
      <c r="Z83" s="3">
        <v>68567000</v>
      </c>
      <c r="AA83" s="3">
        <v>96296000</v>
      </c>
      <c r="AB83" s="3">
        <v>93120000</v>
      </c>
      <c r="AC83" s="3">
        <v>86255000</v>
      </c>
      <c r="AD83" s="3">
        <v>80524000</v>
      </c>
      <c r="AE83" s="3">
        <v>45873000</v>
      </c>
      <c r="AF83" s="3">
        <v>44518000</v>
      </c>
      <c r="AG83" s="3">
        <v>45742000</v>
      </c>
      <c r="AH83" s="3">
        <v>50033000</v>
      </c>
      <c r="AI83" s="3">
        <v>65775005.03</v>
      </c>
      <c r="AJ83" s="3">
        <v>67845505.75</v>
      </c>
    </row>
    <row r="84" spans="1:30">
      <c r="A84" t="s">
        <v>279</v>
      </c>
      <c r="B84" t="s">
        <v>280</v>
      </c>
      <c r="C84" s="3">
        <v>83204000</v>
      </c>
      <c r="D84" s="3">
        <v>84200000</v>
      </c>
      <c r="E84" s="3">
        <v>82964000</v>
      </c>
      <c r="F84" s="3">
        <v>83972000</v>
      </c>
      <c r="G84" s="3">
        <v>74146000</v>
      </c>
      <c r="H84" s="3">
        <v>76238000</v>
      </c>
      <c r="I84" s="3">
        <v>76126000</v>
      </c>
      <c r="J84" s="3">
        <v>78997000</v>
      </c>
      <c r="K84" s="3">
        <v>81432000</v>
      </c>
      <c r="L84" s="3">
        <v>78956000</v>
      </c>
      <c r="M84" s="3">
        <v>79616000</v>
      </c>
      <c r="N84" s="3">
        <v>79813000</v>
      </c>
      <c r="O84" s="3">
        <v>84764000</v>
      </c>
      <c r="P84" s="3">
        <v>83126000</v>
      </c>
      <c r="Q84" s="3">
        <v>79401000</v>
      </c>
      <c r="R84" s="3">
        <v>79447000</v>
      </c>
      <c r="S84" s="3">
        <v>80024000</v>
      </c>
      <c r="T84" s="3">
        <v>78424000</v>
      </c>
      <c r="U84" s="3">
        <v>74337000</v>
      </c>
      <c r="V84" s="3">
        <v>74163000</v>
      </c>
      <c r="W84" s="3">
        <v>82113000</v>
      </c>
      <c r="X84" s="3">
        <v>79844000</v>
      </c>
      <c r="Y84" s="3">
        <v>90609000</v>
      </c>
      <c r="Z84" s="3">
        <v>90061000</v>
      </c>
      <c r="AD84" s="3">
        <v>84209000</v>
      </c>
    </row>
    <row r="85" spans="1:55">
      <c r="A85" t="s">
        <v>281</v>
      </c>
      <c r="B85" t="s">
        <v>282</v>
      </c>
      <c r="BC85" s="3">
        <v>100000</v>
      </c>
    </row>
    <row r="86" spans="1:55">
      <c r="A86" t="s">
        <v>283</v>
      </c>
      <c r="B86" t="s">
        <v>284</v>
      </c>
      <c r="C86" s="1">
        <v>292836000</v>
      </c>
      <c r="D86" s="1">
        <v>248108000</v>
      </c>
      <c r="E86" s="1">
        <v>232384000</v>
      </c>
      <c r="F86" s="1">
        <v>234509000</v>
      </c>
      <c r="G86" s="1">
        <v>132253000</v>
      </c>
      <c r="H86" s="1">
        <v>127928000</v>
      </c>
      <c r="I86" s="1">
        <v>121577000</v>
      </c>
      <c r="J86" s="1">
        <v>117209000</v>
      </c>
      <c r="K86" s="1">
        <v>112502000</v>
      </c>
      <c r="L86" s="3">
        <v>85862000</v>
      </c>
      <c r="M86" s="3">
        <v>86033000</v>
      </c>
      <c r="N86" s="3">
        <v>92277000</v>
      </c>
      <c r="O86" s="3">
        <v>94433000</v>
      </c>
      <c r="P86" s="1">
        <v>100738000</v>
      </c>
      <c r="Q86" s="3">
        <v>78762000</v>
      </c>
      <c r="R86" s="1">
        <v>102513000</v>
      </c>
      <c r="S86" s="3">
        <v>82167000</v>
      </c>
      <c r="T86" s="3">
        <v>90282000</v>
      </c>
      <c r="U86" s="3">
        <v>99292000</v>
      </c>
      <c r="V86" s="1">
        <v>108631000</v>
      </c>
      <c r="W86" s="1">
        <v>252570000</v>
      </c>
      <c r="X86" s="1">
        <v>271739000</v>
      </c>
      <c r="Y86" s="1">
        <v>256306000</v>
      </c>
      <c r="Z86" s="1">
        <v>216287000</v>
      </c>
      <c r="AA86" s="1">
        <v>316704000</v>
      </c>
      <c r="AB86" s="1">
        <v>306746000</v>
      </c>
      <c r="AC86" s="1">
        <v>289221000</v>
      </c>
      <c r="AD86" s="1">
        <v>211793000</v>
      </c>
      <c r="AE86" s="1">
        <v>214380000</v>
      </c>
      <c r="AF86" s="1">
        <v>217717000</v>
      </c>
      <c r="AG86" s="1">
        <v>187333000</v>
      </c>
      <c r="AH86" s="1">
        <v>194780000</v>
      </c>
      <c r="AI86" s="1">
        <v>322701871.29</v>
      </c>
      <c r="AJ86" s="1">
        <v>324113922.19</v>
      </c>
      <c r="AK86" s="3">
        <v>99646457.93</v>
      </c>
      <c r="AL86" s="1">
        <v>105108000</v>
      </c>
      <c r="AM86" s="1">
        <v>103836721.43</v>
      </c>
      <c r="AN86" s="1">
        <v>104725050</v>
      </c>
      <c r="AO86" s="3">
        <v>91475738.83</v>
      </c>
      <c r="AP86" s="3">
        <v>87171606.49</v>
      </c>
      <c r="AQ86" s="3">
        <v>76742651.39</v>
      </c>
      <c r="AR86" s="3">
        <v>55851179.15</v>
      </c>
      <c r="AS86" s="3">
        <v>53066608.49</v>
      </c>
      <c r="AT86" s="3">
        <v>38242445.66</v>
      </c>
      <c r="AU86" s="3">
        <v>24364880</v>
      </c>
      <c r="AV86" s="3">
        <v>22111059.86</v>
      </c>
      <c r="AW86" s="3">
        <v>17718596.11</v>
      </c>
      <c r="AX86" s="3">
        <v>17422584.1</v>
      </c>
      <c r="AY86" s="3">
        <v>16696316.66</v>
      </c>
      <c r="AZ86" s="3">
        <v>15409216.66</v>
      </c>
      <c r="BA86" s="3">
        <v>11767170.89</v>
      </c>
      <c r="BB86" s="3">
        <v>11140000</v>
      </c>
      <c r="BC86" s="3">
        <v>1520000</v>
      </c>
    </row>
    <row r="87" spans="1:54">
      <c r="A87" t="s">
        <v>285</v>
      </c>
      <c r="B87" t="s">
        <v>286</v>
      </c>
      <c r="C87" s="1">
        <v>457425000</v>
      </c>
      <c r="D87" s="1">
        <v>438650000</v>
      </c>
      <c r="E87" s="1">
        <v>446148000</v>
      </c>
      <c r="F87" s="1">
        <v>401908000</v>
      </c>
      <c r="G87" s="1">
        <v>271376000</v>
      </c>
      <c r="H87" s="1">
        <v>303072000</v>
      </c>
      <c r="I87" s="1">
        <v>294544000</v>
      </c>
      <c r="J87" s="1">
        <v>271746000</v>
      </c>
      <c r="K87" s="1">
        <v>261947000</v>
      </c>
      <c r="L87" s="1">
        <v>238347000</v>
      </c>
      <c r="M87" s="1">
        <v>236836000</v>
      </c>
      <c r="N87" s="1">
        <v>230346000</v>
      </c>
      <c r="O87" s="1">
        <v>189699000</v>
      </c>
      <c r="P87" s="1">
        <v>135193000</v>
      </c>
      <c r="Q87" s="1">
        <v>120449000</v>
      </c>
      <c r="R87" s="1">
        <v>127058000</v>
      </c>
      <c r="S87" s="1">
        <v>179484000</v>
      </c>
      <c r="T87" s="1">
        <v>180637000</v>
      </c>
      <c r="U87" s="1">
        <v>178684000</v>
      </c>
      <c r="V87" s="1">
        <v>189053000</v>
      </c>
      <c r="W87" s="1">
        <v>102890000</v>
      </c>
      <c r="X87" s="1">
        <v>104304000</v>
      </c>
      <c r="Y87" s="3">
        <v>97373000</v>
      </c>
      <c r="Z87" s="1">
        <v>104079000</v>
      </c>
      <c r="AD87" s="1">
        <v>110673000</v>
      </c>
      <c r="AU87" s="3">
        <v>5678100</v>
      </c>
      <c r="AV87" s="3">
        <v>5691975</v>
      </c>
      <c r="AW87" s="3">
        <v>5705850</v>
      </c>
      <c r="AY87" s="3">
        <v>4262925</v>
      </c>
      <c r="AZ87" s="3">
        <v>4276800</v>
      </c>
      <c r="BA87" s="3">
        <v>5820000</v>
      </c>
      <c r="BB87" s="3">
        <v>5820000</v>
      </c>
    </row>
    <row r="88" spans="1:58">
      <c r="A88" t="s">
        <v>287</v>
      </c>
      <c r="B88" t="s">
        <v>288</v>
      </c>
      <c r="C88" s="1">
        <v>606307000</v>
      </c>
      <c r="D88" s="1">
        <v>621528000</v>
      </c>
      <c r="E88" s="1">
        <v>718580000</v>
      </c>
      <c r="F88" s="1">
        <v>713866000</v>
      </c>
      <c r="G88" s="1">
        <v>815366000</v>
      </c>
      <c r="H88" s="1">
        <v>707262000</v>
      </c>
      <c r="I88" s="1">
        <v>684265000</v>
      </c>
      <c r="J88" s="1">
        <v>649817000</v>
      </c>
      <c r="K88" s="1">
        <v>615310000</v>
      </c>
      <c r="L88" s="1">
        <v>617295000</v>
      </c>
      <c r="M88" s="1">
        <v>592596000</v>
      </c>
      <c r="N88" s="1">
        <v>646281000</v>
      </c>
      <c r="O88" s="1">
        <v>424370000</v>
      </c>
      <c r="P88" s="1">
        <v>289683000</v>
      </c>
      <c r="Q88" s="1">
        <v>204933000</v>
      </c>
      <c r="R88" s="1">
        <v>218812000</v>
      </c>
      <c r="S88" s="1">
        <v>269398000</v>
      </c>
      <c r="T88" s="1">
        <v>240603000</v>
      </c>
      <c r="U88" s="1">
        <v>241438000</v>
      </c>
      <c r="V88" s="1">
        <v>247710000</v>
      </c>
      <c r="W88" s="1">
        <v>282428000</v>
      </c>
      <c r="X88" s="1">
        <v>283175000</v>
      </c>
      <c r="Y88" s="1">
        <v>305050000</v>
      </c>
      <c r="Z88" s="1">
        <v>293415000</v>
      </c>
      <c r="AA88" s="1">
        <v>254078000</v>
      </c>
      <c r="AB88" s="1">
        <v>261192000</v>
      </c>
      <c r="AC88" s="1">
        <v>279020000</v>
      </c>
      <c r="AD88" s="1">
        <v>297599000</v>
      </c>
      <c r="AE88" s="1">
        <v>318547000</v>
      </c>
      <c r="AF88" s="1">
        <v>278873000</v>
      </c>
      <c r="AG88" s="1">
        <v>535368000</v>
      </c>
      <c r="AH88" s="1">
        <v>501464000</v>
      </c>
      <c r="AI88" s="1">
        <v>578666129.54</v>
      </c>
      <c r="AJ88" s="1">
        <v>502221291.41</v>
      </c>
      <c r="AK88" s="1">
        <v>202632672.36</v>
      </c>
      <c r="AL88" s="3">
        <v>40581000</v>
      </c>
      <c r="AO88" s="3">
        <v>6104464.89</v>
      </c>
      <c r="AP88" s="3">
        <v>33082658.44</v>
      </c>
      <c r="AQ88" s="1">
        <v>118312218.45</v>
      </c>
      <c r="AR88" s="1">
        <v>102938464.44</v>
      </c>
      <c r="AS88" s="1">
        <v>246681799.13</v>
      </c>
      <c r="AT88" s="1">
        <v>185219461.24</v>
      </c>
      <c r="AU88" s="1">
        <v>213645353.78</v>
      </c>
      <c r="AV88" s="1">
        <v>201278553.95</v>
      </c>
      <c r="AW88" s="1">
        <v>172600339.37</v>
      </c>
      <c r="AX88" s="1">
        <v>166343678.77</v>
      </c>
      <c r="AY88" s="1">
        <v>214704300.47</v>
      </c>
      <c r="AZ88" s="1">
        <v>232349197.06</v>
      </c>
      <c r="BA88" s="1">
        <v>211153096.49</v>
      </c>
      <c r="BB88" s="1">
        <v>185090475.61</v>
      </c>
      <c r="BC88" s="1">
        <v>367340756.21</v>
      </c>
      <c r="BD88" s="1">
        <v>260842444.15</v>
      </c>
      <c r="BE88" s="3">
        <v>65391091.43</v>
      </c>
      <c r="BF88" s="3">
        <v>4495255.45</v>
      </c>
    </row>
    <row r="89" spans="1:54">
      <c r="A89" t="s">
        <v>289</v>
      </c>
      <c r="B89" t="s">
        <v>290</v>
      </c>
      <c r="C89" s="3">
        <v>8826000</v>
      </c>
      <c r="D89" s="3">
        <v>6273000</v>
      </c>
      <c r="E89" s="3">
        <v>8111000</v>
      </c>
      <c r="F89" s="3">
        <v>7371000</v>
      </c>
      <c r="G89" s="3">
        <v>2913000</v>
      </c>
      <c r="H89" s="3">
        <v>1554000</v>
      </c>
      <c r="I89" s="3">
        <v>3970000</v>
      </c>
      <c r="J89" s="3">
        <v>2571000</v>
      </c>
      <c r="K89" s="3">
        <v>3955000</v>
      </c>
      <c r="L89" s="3">
        <v>3955000</v>
      </c>
      <c r="M89" s="3">
        <v>3955000</v>
      </c>
      <c r="N89" s="3">
        <v>3956000</v>
      </c>
      <c r="O89" s="3">
        <v>4516000</v>
      </c>
      <c r="P89" s="3">
        <v>3904000</v>
      </c>
      <c r="Q89" s="3">
        <v>5664000</v>
      </c>
      <c r="R89" s="3">
        <v>3056000</v>
      </c>
      <c r="S89" s="3">
        <v>3264000</v>
      </c>
      <c r="T89" s="3">
        <v>2649000</v>
      </c>
      <c r="W89" s="3">
        <v>19633000</v>
      </c>
      <c r="Y89" s="3">
        <v>17754000</v>
      </c>
      <c r="Z89" s="3">
        <v>19860000</v>
      </c>
      <c r="AA89" s="1">
        <v>136855000</v>
      </c>
      <c r="AB89" s="1">
        <v>133587000</v>
      </c>
      <c r="AC89" s="1">
        <v>146109000</v>
      </c>
      <c r="AD89" s="3">
        <v>14950000</v>
      </c>
      <c r="AE89" s="1">
        <v>218139000</v>
      </c>
      <c r="AF89" s="1">
        <v>209807000</v>
      </c>
      <c r="AG89" s="1">
        <v>260725000</v>
      </c>
      <c r="AH89" s="1">
        <v>225006000</v>
      </c>
      <c r="AI89" s="1">
        <v>275993525.72</v>
      </c>
      <c r="AJ89" s="1">
        <v>213012360.78</v>
      </c>
      <c r="AK89" s="1">
        <v>120133905.78</v>
      </c>
      <c r="AL89" s="1">
        <v>105158000</v>
      </c>
      <c r="AM89" s="1">
        <v>339060409.41</v>
      </c>
      <c r="AN89" s="3">
        <v>68776451.08</v>
      </c>
      <c r="AO89" s="3">
        <v>69492492.75</v>
      </c>
      <c r="AP89" s="3">
        <v>70208534.42</v>
      </c>
      <c r="AQ89" s="3">
        <v>52581583.32</v>
      </c>
      <c r="AR89" s="3">
        <v>53297624.99</v>
      </c>
      <c r="AS89" s="3">
        <v>42330333.33</v>
      </c>
      <c r="AT89" s="3">
        <v>19743233.33</v>
      </c>
      <c r="AX89" s="3">
        <v>7219725</v>
      </c>
      <c r="BB89" s="3">
        <v>5820000</v>
      </c>
    </row>
    <row r="90" spans="1:75">
      <c r="A90" t="s">
        <v>291</v>
      </c>
      <c r="B90" t="s">
        <v>292</v>
      </c>
      <c r="C90" s="1">
        <v>4813450000</v>
      </c>
      <c r="D90" s="1">
        <v>4350821000</v>
      </c>
      <c r="E90" s="1">
        <v>2470507000</v>
      </c>
      <c r="F90" s="1">
        <v>2865959000</v>
      </c>
      <c r="G90" s="1">
        <v>2951624000</v>
      </c>
      <c r="H90" s="1">
        <v>2840695000</v>
      </c>
      <c r="I90" s="1">
        <v>2855256000</v>
      </c>
      <c r="J90" s="1">
        <v>7337252000</v>
      </c>
      <c r="K90" s="1">
        <v>8948412000</v>
      </c>
      <c r="L90" s="1">
        <v>8872966000</v>
      </c>
      <c r="M90" s="1">
        <v>9061761000</v>
      </c>
      <c r="N90" s="1">
        <v>8881967000</v>
      </c>
      <c r="O90" s="1">
        <v>8436569000</v>
      </c>
      <c r="P90" s="1">
        <v>10620832000</v>
      </c>
      <c r="Q90" s="1">
        <v>13094849000</v>
      </c>
      <c r="R90" s="1">
        <v>14301920000</v>
      </c>
      <c r="S90" s="1">
        <v>12460408000</v>
      </c>
      <c r="T90" s="1">
        <v>12595178000</v>
      </c>
      <c r="U90" s="1">
        <v>11471175000</v>
      </c>
      <c r="V90" s="1">
        <v>9868536000</v>
      </c>
      <c r="W90" s="1">
        <v>15966914000</v>
      </c>
      <c r="X90" s="1">
        <v>18818287000</v>
      </c>
      <c r="Y90" s="1">
        <v>18369573000</v>
      </c>
      <c r="Z90" s="1">
        <v>17418991000</v>
      </c>
      <c r="AA90" s="1">
        <v>19180093000</v>
      </c>
      <c r="AB90" s="1">
        <v>16832978000</v>
      </c>
      <c r="AC90" s="1">
        <v>19631699000</v>
      </c>
      <c r="AD90" s="1">
        <v>20907099000</v>
      </c>
      <c r="AE90" s="1">
        <v>15577218000</v>
      </c>
      <c r="AF90" s="1">
        <v>15187226000</v>
      </c>
      <c r="AG90" s="1">
        <v>18304398000</v>
      </c>
      <c r="AH90" s="1">
        <v>17155275000</v>
      </c>
      <c r="AI90" s="1">
        <v>17293384395.57</v>
      </c>
      <c r="AJ90" s="1">
        <v>16365781387.95</v>
      </c>
      <c r="AK90" s="1">
        <v>8720718565</v>
      </c>
      <c r="AL90" s="1">
        <v>7421308000</v>
      </c>
      <c r="AM90" s="1">
        <v>7008333780.57</v>
      </c>
      <c r="AN90" s="1">
        <v>4075184662.69</v>
      </c>
      <c r="AO90" s="1">
        <v>4571418143.19</v>
      </c>
      <c r="AP90" s="1">
        <v>1891256703.79</v>
      </c>
      <c r="AQ90" s="1">
        <v>2372025338.86</v>
      </c>
      <c r="AR90" s="1">
        <v>2081657704.5</v>
      </c>
      <c r="AS90" s="1">
        <v>2598905552.76</v>
      </c>
      <c r="AT90" s="1">
        <v>2389986100.81</v>
      </c>
      <c r="AU90" s="1">
        <v>2216248743.13</v>
      </c>
      <c r="AV90" s="1">
        <v>2404240026.49</v>
      </c>
      <c r="AW90" s="1">
        <v>3043091160.6</v>
      </c>
      <c r="AX90" s="1">
        <v>3208298900.43</v>
      </c>
      <c r="AY90" s="1">
        <v>2697253492.13</v>
      </c>
      <c r="AZ90" s="1">
        <v>2450412063.72</v>
      </c>
      <c r="BA90" s="1">
        <v>2532261667.38</v>
      </c>
      <c r="BB90" s="1">
        <v>2065909375.61</v>
      </c>
      <c r="BC90" s="1">
        <v>1942136756.21</v>
      </c>
      <c r="BD90" s="1">
        <v>1566773944.15</v>
      </c>
      <c r="BE90" s="1">
        <v>937264691.43</v>
      </c>
      <c r="BF90" s="1">
        <v>776964855.45</v>
      </c>
      <c r="BG90" s="1">
        <v>410000000</v>
      </c>
      <c r="BH90" s="1">
        <v>350000000</v>
      </c>
      <c r="BI90" s="1">
        <v>350000000</v>
      </c>
      <c r="BJ90" s="1">
        <v>450000000</v>
      </c>
      <c r="BK90" s="1">
        <v>450000000</v>
      </c>
      <c r="BL90" s="1">
        <v>400000000</v>
      </c>
      <c r="BM90" s="1">
        <v>347000000</v>
      </c>
      <c r="BN90" s="1">
        <v>200000000</v>
      </c>
      <c r="BO90" s="1">
        <v>358000000</v>
      </c>
      <c r="BP90" s="1">
        <v>262000000</v>
      </c>
      <c r="BQ90" s="3">
        <v>8000000</v>
      </c>
      <c r="BR90" s="3">
        <v>8000000</v>
      </c>
      <c r="BS90" s="3">
        <v>26000000</v>
      </c>
      <c r="BT90" s="1">
        <v>126000000</v>
      </c>
      <c r="BU90" s="3">
        <v>22000000</v>
      </c>
      <c r="BV90" s="3">
        <v>30388888.84</v>
      </c>
      <c r="BW90" s="3">
        <v>40722222.2</v>
      </c>
    </row>
    <row r="91" spans="1:75">
      <c r="A91" t="s">
        <v>293</v>
      </c>
      <c r="B91" t="s">
        <v>294</v>
      </c>
      <c r="C91" s="1">
        <v>65029345000</v>
      </c>
      <c r="D91" s="1">
        <v>65326191000</v>
      </c>
      <c r="E91" s="1">
        <v>50146602000</v>
      </c>
      <c r="F91" s="1">
        <v>50818520000</v>
      </c>
      <c r="G91" s="1">
        <v>44761867000</v>
      </c>
      <c r="H91" s="1">
        <v>46360197000</v>
      </c>
      <c r="I91" s="1">
        <v>43965251000</v>
      </c>
      <c r="J91" s="1">
        <v>41272610000</v>
      </c>
      <c r="K91" s="1">
        <v>38423929000</v>
      </c>
      <c r="L91" s="1">
        <v>38330396000</v>
      </c>
      <c r="M91" s="1">
        <v>35549701000</v>
      </c>
      <c r="N91" s="1">
        <v>31864509000</v>
      </c>
      <c r="O91" s="1">
        <v>33489625000</v>
      </c>
      <c r="P91" s="1">
        <v>34477586000</v>
      </c>
      <c r="Q91" s="1">
        <v>36459781000</v>
      </c>
      <c r="R91" s="1">
        <v>38102264000</v>
      </c>
      <c r="S91" s="1">
        <v>35853150000</v>
      </c>
      <c r="T91" s="1">
        <v>37708248000</v>
      </c>
      <c r="U91" s="1">
        <v>38252303000</v>
      </c>
      <c r="V91" s="1">
        <v>38189528000</v>
      </c>
      <c r="W91" s="1">
        <v>36540659000</v>
      </c>
      <c r="X91" s="1">
        <v>36032196000</v>
      </c>
      <c r="Y91" s="1">
        <v>37852226000</v>
      </c>
      <c r="Z91" s="1">
        <v>38268616000</v>
      </c>
      <c r="AA91" s="1">
        <v>40760029000</v>
      </c>
      <c r="AB91" s="1">
        <v>42197132000</v>
      </c>
      <c r="AC91" s="1">
        <v>41293466000</v>
      </c>
      <c r="AD91" s="1">
        <v>38858946000</v>
      </c>
      <c r="AE91" s="1">
        <v>42490634000</v>
      </c>
      <c r="AF91" s="1">
        <v>45207257000</v>
      </c>
      <c r="AG91" s="1">
        <v>42479636000</v>
      </c>
      <c r="AH91" s="1">
        <v>39847936000</v>
      </c>
      <c r="AI91" s="1">
        <v>42149675878.82</v>
      </c>
      <c r="AJ91" s="1">
        <v>47142368797.79</v>
      </c>
      <c r="AK91" s="1">
        <v>38662170460.48</v>
      </c>
      <c r="AL91" s="1">
        <v>30553108000</v>
      </c>
      <c r="AM91" s="1">
        <v>34740976985.87</v>
      </c>
      <c r="AN91" s="1">
        <v>31997546474.09</v>
      </c>
      <c r="AO91" s="1">
        <v>30971107426.43</v>
      </c>
      <c r="AP91" s="1">
        <v>19533512579.37</v>
      </c>
      <c r="AQ91" s="1">
        <v>18732729686.6</v>
      </c>
      <c r="AR91" s="1">
        <v>19002677320.21</v>
      </c>
      <c r="AS91" s="1">
        <v>12911692819.82</v>
      </c>
      <c r="AT91" s="1">
        <v>12428589746.04</v>
      </c>
      <c r="AU91" s="1">
        <v>8136819476.27</v>
      </c>
      <c r="AV91" s="1">
        <v>8399320907.48</v>
      </c>
      <c r="AW91" s="1">
        <v>8478378100.22</v>
      </c>
      <c r="AX91" s="1">
        <v>7782467006.38</v>
      </c>
      <c r="AY91" s="1">
        <v>8479748125.69</v>
      </c>
      <c r="AZ91" s="1">
        <v>8299283055.29</v>
      </c>
      <c r="BA91" s="1">
        <v>7384192682.42</v>
      </c>
      <c r="BB91" s="1">
        <v>6131901596.42</v>
      </c>
      <c r="BC91" s="1">
        <v>5957750940.6</v>
      </c>
      <c r="BD91" s="1">
        <v>4428660104.73</v>
      </c>
      <c r="BE91" s="1">
        <v>3677595970.72</v>
      </c>
      <c r="BF91" s="1">
        <v>3260934200.24</v>
      </c>
      <c r="BG91" s="1">
        <v>2979972091.49</v>
      </c>
      <c r="BH91" s="1">
        <v>2503648941.7</v>
      </c>
      <c r="BI91" s="1">
        <v>3055774297.66</v>
      </c>
      <c r="BJ91" s="1">
        <v>2610817285.93</v>
      </c>
      <c r="BK91" s="1">
        <v>2728948677.43</v>
      </c>
      <c r="BL91" s="1">
        <v>2821682427.06</v>
      </c>
      <c r="BM91" s="1">
        <v>2636902888.78</v>
      </c>
      <c r="BN91" s="1">
        <v>2364840854.22</v>
      </c>
      <c r="BO91" s="1">
        <v>2424631968.58</v>
      </c>
      <c r="BP91" s="1">
        <v>1969999537.4</v>
      </c>
      <c r="BQ91" s="1">
        <v>1576392996.66</v>
      </c>
      <c r="BR91" s="1">
        <v>977952978.85</v>
      </c>
      <c r="BS91" s="1">
        <v>774565294.45</v>
      </c>
      <c r="BT91" s="1">
        <v>989099282.06</v>
      </c>
      <c r="BU91" s="1">
        <v>679037847.09</v>
      </c>
      <c r="BV91" s="1">
        <v>417085008.42</v>
      </c>
      <c r="BW91" s="1">
        <v>437060745.45</v>
      </c>
    </row>
    <row r="92" spans="1:75">
      <c r="A92" t="s">
        <v>295</v>
      </c>
      <c r="B92" t="s">
        <v>296</v>
      </c>
      <c r="C92" s="1">
        <v>8475715000</v>
      </c>
      <c r="D92" s="1">
        <v>8462048000</v>
      </c>
      <c r="E92" s="1">
        <v>8435533000</v>
      </c>
      <c r="F92" s="1">
        <v>8426246000</v>
      </c>
      <c r="G92" s="1">
        <v>8416471000</v>
      </c>
      <c r="H92" s="1">
        <v>8375092000</v>
      </c>
      <c r="I92" s="1">
        <v>8375574000</v>
      </c>
      <c r="J92" s="1">
        <v>7800711000</v>
      </c>
      <c r="K92" s="1">
        <v>7794598000</v>
      </c>
      <c r="L92" s="1">
        <v>7738622000</v>
      </c>
      <c r="M92" s="1">
        <v>7707310000</v>
      </c>
      <c r="N92" s="1">
        <v>7668211000</v>
      </c>
      <c r="O92" s="1">
        <v>7643232000</v>
      </c>
      <c r="P92" s="1">
        <v>7657604000</v>
      </c>
      <c r="Q92" s="1">
        <v>7652289000</v>
      </c>
      <c r="R92" s="1">
        <v>7657946000</v>
      </c>
      <c r="S92" s="1">
        <v>7610861000</v>
      </c>
      <c r="T92" s="1">
        <v>7616504000</v>
      </c>
      <c r="U92" s="1">
        <v>7616504000</v>
      </c>
      <c r="V92" s="1">
        <v>7616504000</v>
      </c>
      <c r="W92" s="1">
        <v>7616504000</v>
      </c>
      <c r="X92" s="1">
        <v>7616504000</v>
      </c>
      <c r="Y92" s="1">
        <v>7616504000</v>
      </c>
      <c r="Z92" s="1">
        <v>7616504000</v>
      </c>
      <c r="AA92" s="1">
        <v>7616504000</v>
      </c>
      <c r="AB92" s="1">
        <v>7616504000</v>
      </c>
      <c r="AC92" s="1">
        <v>7616504000</v>
      </c>
      <c r="AD92" s="1">
        <v>7616504000</v>
      </c>
      <c r="AE92" s="1">
        <v>7616504000</v>
      </c>
      <c r="AF92" s="1">
        <v>7616504000</v>
      </c>
      <c r="AG92" s="1">
        <v>7616504000</v>
      </c>
      <c r="AH92" s="1">
        <v>7593706000</v>
      </c>
      <c r="AI92" s="1">
        <v>7593706137</v>
      </c>
      <c r="AJ92" s="1">
        <v>7593706137</v>
      </c>
      <c r="AK92" s="1">
        <v>7593706137</v>
      </c>
      <c r="AL92" s="1">
        <v>7593706000</v>
      </c>
      <c r="AM92" s="1">
        <v>7593706137</v>
      </c>
      <c r="AN92" s="1">
        <v>7593706137</v>
      </c>
      <c r="AO92" s="1">
        <v>5062470758</v>
      </c>
      <c r="AP92" s="1">
        <v>5062470758</v>
      </c>
      <c r="AQ92" s="1">
        <v>2410700361</v>
      </c>
      <c r="AR92" s="1">
        <v>2410700361</v>
      </c>
      <c r="AS92" s="1">
        <v>1607133574</v>
      </c>
      <c r="AT92" s="1">
        <v>1488000000</v>
      </c>
      <c r="AU92" s="1">
        <v>1488000000</v>
      </c>
      <c r="AV92" s="1">
        <v>1488000000</v>
      </c>
      <c r="AW92" s="1">
        <v>1488000000</v>
      </c>
      <c r="AX92" s="1">
        <v>1488000000</v>
      </c>
      <c r="AY92" s="1">
        <v>1488000000</v>
      </c>
      <c r="AZ92" s="1">
        <v>992000000</v>
      </c>
      <c r="BA92" s="1">
        <v>992000000</v>
      </c>
      <c r="BB92" s="1">
        <v>992000000</v>
      </c>
      <c r="BC92" s="1">
        <v>992000000</v>
      </c>
      <c r="BD92" s="1">
        <v>960000000</v>
      </c>
      <c r="BE92" s="1">
        <v>480000000</v>
      </c>
      <c r="BF92" s="1">
        <v>480000000</v>
      </c>
      <c r="BG92" s="1">
        <v>480000000</v>
      </c>
      <c r="BH92" s="1">
        <v>480000000</v>
      </c>
      <c r="BI92" s="1">
        <v>480000000</v>
      </c>
      <c r="BJ92" s="1">
        <v>480000000</v>
      </c>
      <c r="BK92" s="1">
        <v>480000000</v>
      </c>
      <c r="BL92" s="1">
        <v>480000000</v>
      </c>
      <c r="BM92" s="1">
        <v>240000000</v>
      </c>
      <c r="BN92" s="1">
        <v>240000000</v>
      </c>
      <c r="BO92" s="1">
        <v>240000000</v>
      </c>
      <c r="BP92" s="1">
        <v>240000000</v>
      </c>
      <c r="BQ92" s="1">
        <v>240000000</v>
      </c>
      <c r="BR92" s="1">
        <v>240000000</v>
      </c>
      <c r="BS92" s="1">
        <v>240000000</v>
      </c>
      <c r="BT92" s="1">
        <v>240000000</v>
      </c>
      <c r="BU92" s="1">
        <v>180000000</v>
      </c>
      <c r="BV92" s="1">
        <v>180000000</v>
      </c>
      <c r="BW92" s="1">
        <v>180000000</v>
      </c>
    </row>
    <row r="93" spans="1:20">
      <c r="A93" t="s">
        <v>297</v>
      </c>
      <c r="B93" t="s">
        <v>298</v>
      </c>
      <c r="J93" s="1">
        <v>368996000</v>
      </c>
      <c r="K93" s="1">
        <v>368999000</v>
      </c>
      <c r="L93" s="1">
        <v>369041000</v>
      </c>
      <c r="M93" s="1">
        <v>368832000</v>
      </c>
      <c r="N93" s="1">
        <v>395337000</v>
      </c>
      <c r="O93" s="1">
        <v>404564000</v>
      </c>
      <c r="P93" s="1">
        <v>404591000</v>
      </c>
      <c r="Q93" s="1">
        <v>404598000</v>
      </c>
      <c r="R93" s="1">
        <v>404598000</v>
      </c>
      <c r="S93" s="1">
        <v>875557000</v>
      </c>
      <c r="T93" s="1">
        <v>875578000</v>
      </c>
    </row>
    <row r="94" spans="1:2">
      <c r="A94" t="s">
        <v>299</v>
      </c>
      <c r="B94" t="s">
        <v>274</v>
      </c>
    </row>
    <row r="95" spans="1:2">
      <c r="A95" t="s">
        <v>300</v>
      </c>
      <c r="B95" t="s">
        <v>276</v>
      </c>
    </row>
    <row r="96" spans="1:2">
      <c r="A96" t="s">
        <v>301</v>
      </c>
      <c r="B96" t="s">
        <v>298</v>
      </c>
    </row>
    <row r="97" spans="1:74">
      <c r="A97" t="s">
        <v>302</v>
      </c>
      <c r="B97" t="s">
        <v>303</v>
      </c>
      <c r="C97" s="1">
        <v>5120258000</v>
      </c>
      <c r="D97" s="1">
        <v>6529677000</v>
      </c>
      <c r="E97" s="1">
        <v>5995224000</v>
      </c>
      <c r="F97" s="1">
        <v>7752172000</v>
      </c>
      <c r="G97" s="1">
        <v>5872082000</v>
      </c>
      <c r="H97" s="1">
        <v>5638953000</v>
      </c>
      <c r="I97" s="1">
        <v>5624947000</v>
      </c>
      <c r="J97" s="1">
        <v>1883392000</v>
      </c>
      <c r="K97" s="1">
        <v>1833423000</v>
      </c>
      <c r="L97" s="1">
        <v>1542676000</v>
      </c>
      <c r="M97" s="1">
        <v>1370987000</v>
      </c>
      <c r="N97" s="1">
        <v>1049797000</v>
      </c>
      <c r="O97" s="1">
        <v>848942000</v>
      </c>
      <c r="P97" s="1">
        <v>752120000</v>
      </c>
      <c r="Q97" s="1">
        <v>585863000</v>
      </c>
      <c r="R97" s="1">
        <v>594603000</v>
      </c>
      <c r="S97" s="1">
        <v>559986000</v>
      </c>
      <c r="T97" s="1">
        <v>587105000</v>
      </c>
      <c r="U97" s="1">
        <v>1586979000</v>
      </c>
      <c r="V97" s="1">
        <v>1599251000</v>
      </c>
      <c r="W97" s="1">
        <v>762951000</v>
      </c>
      <c r="X97" s="1">
        <v>762951000</v>
      </c>
      <c r="Y97" s="1">
        <v>762951000</v>
      </c>
      <c r="Z97" s="1">
        <v>762951000</v>
      </c>
      <c r="AA97" s="1">
        <v>953130000</v>
      </c>
      <c r="AB97" s="1">
        <v>875500000</v>
      </c>
      <c r="AC97" s="1">
        <v>111432000</v>
      </c>
      <c r="AD97" s="1">
        <v>200145000</v>
      </c>
      <c r="AE97" s="1">
        <v>123286000</v>
      </c>
      <c r="AF97" s="3">
        <v>89497000</v>
      </c>
      <c r="AG97" s="1">
        <v>104228000</v>
      </c>
      <c r="AH97" s="3">
        <v>2842000</v>
      </c>
      <c r="AI97" s="3">
        <v>-49332591.04</v>
      </c>
      <c r="AJ97" s="3">
        <v>-18166236.04</v>
      </c>
      <c r="AK97" s="3">
        <v>17722293.96</v>
      </c>
      <c r="AL97" s="3">
        <v>9695000</v>
      </c>
      <c r="AM97" s="3">
        <v>9694596.46</v>
      </c>
      <c r="AN97" s="3">
        <v>9694596.46</v>
      </c>
      <c r="AO97" s="3">
        <v>9694596.46</v>
      </c>
      <c r="AP97" s="3">
        <v>9694596.46</v>
      </c>
      <c r="AQ97" s="3">
        <v>9694596.46</v>
      </c>
      <c r="AR97" s="3">
        <v>9694596.46</v>
      </c>
      <c r="AS97" s="1">
        <v>583984317.97</v>
      </c>
      <c r="AT97" s="1">
        <v>1238203258.63</v>
      </c>
      <c r="AU97" s="1">
        <v>721109937.56</v>
      </c>
      <c r="AV97" s="1">
        <v>721109937.56</v>
      </c>
      <c r="AW97" s="1">
        <v>721109937.56</v>
      </c>
      <c r="AX97" s="1">
        <v>721109937.56</v>
      </c>
      <c r="AY97" s="1">
        <v>721109937.56</v>
      </c>
      <c r="AZ97" s="1">
        <v>1018709937.56</v>
      </c>
      <c r="BA97" s="1">
        <v>1018709937.56</v>
      </c>
      <c r="BB97" s="1">
        <v>1018709937.56</v>
      </c>
      <c r="BC97" s="1">
        <v>866129655.11</v>
      </c>
      <c r="BD97" s="1">
        <v>139364337.56</v>
      </c>
      <c r="BE97" s="1">
        <v>619364337.56</v>
      </c>
      <c r="BF97" s="1">
        <v>860663018.63</v>
      </c>
      <c r="BG97" s="1">
        <v>611797274.97</v>
      </c>
      <c r="BH97" s="1">
        <v>610161326.55</v>
      </c>
      <c r="BI97" s="1">
        <v>610161326.55</v>
      </c>
      <c r="BJ97" s="1">
        <v>603858272.77</v>
      </c>
      <c r="BK97" s="1">
        <v>603378880.68</v>
      </c>
      <c r="BL97" s="1">
        <v>603527352.73</v>
      </c>
      <c r="BM97" s="1">
        <v>843520558.13</v>
      </c>
      <c r="BN97" s="1">
        <v>843520558.13</v>
      </c>
      <c r="BO97" s="1">
        <v>845958902.18</v>
      </c>
      <c r="BP97" s="1">
        <v>845248823.28</v>
      </c>
      <c r="BQ97" s="1">
        <v>845162581.32</v>
      </c>
      <c r="BR97" s="1">
        <v>844945420.65</v>
      </c>
      <c r="BS97" s="1">
        <v>841119813.32</v>
      </c>
      <c r="BT97" s="1">
        <v>841055643.99</v>
      </c>
      <c r="BU97" s="3">
        <v>596168.69</v>
      </c>
      <c r="BV97" s="3">
        <v>38291</v>
      </c>
    </row>
    <row r="98" spans="1:18">
      <c r="A98" t="s">
        <v>304</v>
      </c>
      <c r="B98" t="s">
        <v>305</v>
      </c>
      <c r="C98" s="1">
        <v>819125000</v>
      </c>
      <c r="D98" s="1">
        <v>821866000</v>
      </c>
      <c r="E98" s="1">
        <v>839552000</v>
      </c>
      <c r="F98" s="1">
        <v>839552000</v>
      </c>
      <c r="G98" s="1">
        <v>839552000</v>
      </c>
      <c r="H98" s="1">
        <v>635970000</v>
      </c>
      <c r="I98" s="1">
        <v>111106000</v>
      </c>
      <c r="J98" s="1">
        <v>111106000</v>
      </c>
      <c r="K98" s="1">
        <v>113437000</v>
      </c>
      <c r="L98" s="1">
        <v>113438000</v>
      </c>
      <c r="M98" s="1">
        <v>175822000</v>
      </c>
      <c r="N98" s="1">
        <v>175822000</v>
      </c>
      <c r="O98" s="1">
        <v>131765000</v>
      </c>
      <c r="P98" s="1">
        <v>131765000</v>
      </c>
      <c r="Q98" s="1">
        <v>132759000</v>
      </c>
      <c r="R98" s="1">
        <v>132759000</v>
      </c>
    </row>
    <row r="99" spans="1:30">
      <c r="A99" t="s">
        <v>306</v>
      </c>
      <c r="B99" t="s">
        <v>307</v>
      </c>
      <c r="L99" s="3">
        <v>9851000</v>
      </c>
      <c r="M99" s="3">
        <v>9258000</v>
      </c>
      <c r="O99" s="3">
        <v>13924000</v>
      </c>
      <c r="P99" s="3">
        <v>13717000</v>
      </c>
      <c r="Q99" s="3">
        <v>3408000</v>
      </c>
      <c r="R99" s="3">
        <v>3408000</v>
      </c>
      <c r="S99" s="3">
        <v>4771000</v>
      </c>
      <c r="T99" s="3">
        <v>5227000</v>
      </c>
      <c r="U99" s="3">
        <v>5004000</v>
      </c>
      <c r="V99" s="3">
        <v>4560000</v>
      </c>
      <c r="W99" s="3">
        <v>3729000</v>
      </c>
      <c r="X99" s="3">
        <v>3896000</v>
      </c>
      <c r="Y99" s="3">
        <v>4188000</v>
      </c>
      <c r="Z99" s="3">
        <v>4122000</v>
      </c>
      <c r="AA99" s="3">
        <v>3282000</v>
      </c>
      <c r="AB99" s="3">
        <v>1456000</v>
      </c>
      <c r="AC99" s="3">
        <v>4267000</v>
      </c>
      <c r="AD99" s="3">
        <v>3479000</v>
      </c>
    </row>
    <row r="100" spans="1:75">
      <c r="A100" t="s">
        <v>308</v>
      </c>
      <c r="B100" t="s">
        <v>309</v>
      </c>
      <c r="C100" s="1">
        <v>3225142000</v>
      </c>
      <c r="D100" s="1">
        <v>3225142000</v>
      </c>
      <c r="E100" s="1">
        <v>3225142000</v>
      </c>
      <c r="F100" s="1">
        <v>3225142000</v>
      </c>
      <c r="G100" s="1">
        <v>3181806000</v>
      </c>
      <c r="H100" s="1">
        <v>3181806000</v>
      </c>
      <c r="I100" s="1">
        <v>3181806000</v>
      </c>
      <c r="J100" s="1">
        <v>3181806000</v>
      </c>
      <c r="K100" s="1">
        <v>2965758000</v>
      </c>
      <c r="L100" s="1">
        <v>2965758000</v>
      </c>
      <c r="M100" s="1">
        <v>2965758000</v>
      </c>
      <c r="N100" s="1">
        <v>2965758000</v>
      </c>
      <c r="O100" s="1">
        <v>2612650000</v>
      </c>
      <c r="P100" s="1">
        <v>2612650000</v>
      </c>
      <c r="Q100" s="1">
        <v>2612650000</v>
      </c>
      <c r="R100" s="1">
        <v>2612650000</v>
      </c>
      <c r="S100" s="1">
        <v>2612650000</v>
      </c>
      <c r="T100" s="1">
        <v>2612650000</v>
      </c>
      <c r="U100" s="1">
        <v>2612650000</v>
      </c>
      <c r="V100" s="1">
        <v>2612650000</v>
      </c>
      <c r="W100" s="1">
        <v>2612650000</v>
      </c>
      <c r="X100" s="1">
        <v>2612650000</v>
      </c>
      <c r="Y100" s="1">
        <v>2612650000</v>
      </c>
      <c r="Z100" s="1">
        <v>2612650000</v>
      </c>
      <c r="AA100" s="1">
        <v>2437083000</v>
      </c>
      <c r="AB100" s="1">
        <v>2437083000</v>
      </c>
      <c r="AC100" s="1">
        <v>2437083000</v>
      </c>
      <c r="AD100" s="1">
        <v>2437083000</v>
      </c>
      <c r="AE100" s="1">
        <v>2242953000</v>
      </c>
      <c r="AF100" s="1">
        <v>2242953000</v>
      </c>
      <c r="AG100" s="1">
        <v>2242953000</v>
      </c>
      <c r="AH100" s="1">
        <v>2242953000</v>
      </c>
      <c r="AI100" s="1">
        <v>1835002955.1</v>
      </c>
      <c r="AJ100" s="1">
        <v>1835002955.1</v>
      </c>
      <c r="AK100" s="1">
        <v>1835002955.1</v>
      </c>
      <c r="AL100" s="1">
        <v>1835003000</v>
      </c>
      <c r="AM100" s="1">
        <v>1371878205.36</v>
      </c>
      <c r="AN100" s="1">
        <v>1371878205.36</v>
      </c>
      <c r="AO100" s="1">
        <v>1371878205.36</v>
      </c>
      <c r="AP100" s="1">
        <v>1371878205.36</v>
      </c>
      <c r="AQ100" s="1">
        <v>770469815.09</v>
      </c>
      <c r="AR100" s="1">
        <v>770469815.09</v>
      </c>
      <c r="AS100" s="1">
        <v>804937224.01</v>
      </c>
      <c r="AT100" s="1">
        <v>857929257.62</v>
      </c>
      <c r="AU100" s="1">
        <v>608678965.04</v>
      </c>
      <c r="AV100" s="1">
        <v>608678965.04</v>
      </c>
      <c r="AW100" s="1">
        <v>608678965.04</v>
      </c>
      <c r="AX100" s="1">
        <v>608678965.04</v>
      </c>
      <c r="AY100" s="1">
        <v>485455532.8</v>
      </c>
      <c r="AZ100" s="1">
        <v>485455532.8</v>
      </c>
      <c r="BA100" s="1">
        <v>485455532.8</v>
      </c>
      <c r="BB100" s="1">
        <v>485455532.8</v>
      </c>
      <c r="BC100" s="1">
        <v>347529333.65</v>
      </c>
      <c r="BD100" s="1">
        <v>358102857.5</v>
      </c>
      <c r="BE100" s="1">
        <v>350093666.94</v>
      </c>
      <c r="BF100" s="1">
        <v>358102857.5</v>
      </c>
      <c r="BG100" s="1">
        <v>268542842.18</v>
      </c>
      <c r="BH100" s="1">
        <v>268542842.18</v>
      </c>
      <c r="BI100" s="1">
        <v>268542842.18</v>
      </c>
      <c r="BJ100" s="1">
        <v>268542842.18</v>
      </c>
      <c r="BK100" s="1">
        <v>187949950.75</v>
      </c>
      <c r="BL100" s="1">
        <v>187949950.75</v>
      </c>
      <c r="BM100" s="1">
        <v>187949950.75</v>
      </c>
      <c r="BN100" s="1">
        <v>187949950.75</v>
      </c>
      <c r="BO100" s="3">
        <v>91432287.8</v>
      </c>
      <c r="BP100" s="3">
        <v>91432287.8</v>
      </c>
      <c r="BQ100" s="3">
        <v>91432287.8</v>
      </c>
      <c r="BR100" s="3">
        <v>91432287.8</v>
      </c>
      <c r="BS100" s="3">
        <v>46033334.5</v>
      </c>
      <c r="BT100" s="3">
        <v>46033334.5</v>
      </c>
      <c r="BU100" s="3">
        <v>46033334.5</v>
      </c>
      <c r="BV100" s="3">
        <v>14541390.05</v>
      </c>
      <c r="BW100" s="3">
        <v>854478.71</v>
      </c>
    </row>
    <row r="101" spans="1:6">
      <c r="A101" t="s">
        <v>310</v>
      </c>
      <c r="B101" t="s">
        <v>311</v>
      </c>
      <c r="C101" s="3">
        <v>59244000</v>
      </c>
      <c r="F101" s="3">
        <v>59244000</v>
      </c>
    </row>
    <row r="102" spans="1:2">
      <c r="A102" t="s">
        <v>312</v>
      </c>
      <c r="B102" t="s">
        <v>313</v>
      </c>
    </row>
    <row r="103" spans="1:75">
      <c r="A103" t="s">
        <v>314</v>
      </c>
      <c r="B103" t="s">
        <v>315</v>
      </c>
      <c r="C103" s="1">
        <v>38742013000</v>
      </c>
      <c r="D103" s="1">
        <v>33891903000</v>
      </c>
      <c r="E103" s="1">
        <v>31145906000</v>
      </c>
      <c r="F103" s="1">
        <v>29819628000</v>
      </c>
      <c r="G103" s="1">
        <v>26868315000</v>
      </c>
      <c r="H103" s="1">
        <v>24456885000</v>
      </c>
      <c r="I103" s="1">
        <v>23094911000</v>
      </c>
      <c r="J103" s="1">
        <v>19781350000</v>
      </c>
      <c r="K103" s="1">
        <v>18764506000</v>
      </c>
      <c r="L103" s="1">
        <v>17269669000</v>
      </c>
      <c r="M103" s="1">
        <v>16626130000</v>
      </c>
      <c r="N103" s="1">
        <v>15125945000</v>
      </c>
      <c r="O103" s="1">
        <v>15189487000</v>
      </c>
      <c r="P103" s="1">
        <v>14699782000</v>
      </c>
      <c r="Q103" s="1">
        <v>14361956000</v>
      </c>
      <c r="R103" s="1">
        <v>13616252000</v>
      </c>
      <c r="S103" s="1">
        <v>13575853000</v>
      </c>
      <c r="T103" s="1">
        <v>13539222000</v>
      </c>
      <c r="U103" s="1">
        <v>13646780000</v>
      </c>
      <c r="V103" s="1">
        <v>13488904000</v>
      </c>
      <c r="W103" s="1">
        <v>13456500000</v>
      </c>
      <c r="X103" s="1">
        <v>13752852000</v>
      </c>
      <c r="Y103" s="1">
        <v>13815200000</v>
      </c>
      <c r="Z103" s="1">
        <v>13783624000</v>
      </c>
      <c r="AA103" s="1">
        <v>14842329000</v>
      </c>
      <c r="AB103" s="1">
        <v>14619494000</v>
      </c>
      <c r="AC103" s="1">
        <v>14991118000</v>
      </c>
      <c r="AD103" s="1">
        <v>14163967000</v>
      </c>
      <c r="AE103" s="1">
        <v>14431777000</v>
      </c>
      <c r="AF103" s="1">
        <v>14097566000</v>
      </c>
      <c r="AG103" s="1">
        <v>14931002000</v>
      </c>
      <c r="AH103" s="1">
        <v>13358628000</v>
      </c>
      <c r="AI103" s="1">
        <v>13954911088.54</v>
      </c>
      <c r="AJ103" s="1">
        <v>13240670632.91</v>
      </c>
      <c r="AK103" s="1">
        <v>13162907674.42</v>
      </c>
      <c r="AL103" s="1">
        <v>10358593000</v>
      </c>
      <c r="AM103" s="1">
        <v>9844152808.91</v>
      </c>
      <c r="AN103" s="1">
        <v>8112110034.46</v>
      </c>
      <c r="AO103" s="1">
        <v>7670872189.85</v>
      </c>
      <c r="AP103" s="1">
        <v>5007802883.97</v>
      </c>
      <c r="AQ103" s="1">
        <v>7156559570.2</v>
      </c>
      <c r="AR103" s="1">
        <v>5900346935.65</v>
      </c>
      <c r="AS103" s="1">
        <v>6342796949.15</v>
      </c>
      <c r="AT103" s="1">
        <v>5441126206.42</v>
      </c>
      <c r="AU103" s="1">
        <v>4388079015.16</v>
      </c>
      <c r="AV103" s="1">
        <v>3645362405.71</v>
      </c>
      <c r="AW103" s="1">
        <v>3357146471.72</v>
      </c>
      <c r="AX103" s="1">
        <v>3120681935.65</v>
      </c>
      <c r="AY103" s="1">
        <v>3094931301.34</v>
      </c>
      <c r="AZ103" s="1">
        <v>3026138247.08</v>
      </c>
      <c r="BA103" s="1">
        <v>2562216065.71</v>
      </c>
      <c r="BB103" s="1">
        <v>2259671045.42</v>
      </c>
      <c r="BC103" s="1">
        <v>2217537905.25</v>
      </c>
      <c r="BD103" s="1">
        <v>1963806243.93</v>
      </c>
      <c r="BE103" s="1">
        <v>1609664216.77</v>
      </c>
      <c r="BF103" s="1">
        <v>1243632802.66</v>
      </c>
      <c r="BG103" s="1">
        <v>1136811103.36</v>
      </c>
      <c r="BH103" s="1">
        <v>964894314.42</v>
      </c>
      <c r="BI103" s="1">
        <v>779373307.16</v>
      </c>
      <c r="BJ103" s="1">
        <v>722516877.5</v>
      </c>
      <c r="BK103" s="1">
        <v>793106087.83</v>
      </c>
      <c r="BL103" s="1">
        <v>744968617.38</v>
      </c>
      <c r="BM103" s="1">
        <v>686505227.09</v>
      </c>
      <c r="BN103" s="1">
        <v>634836087.32</v>
      </c>
      <c r="BO103" s="1">
        <v>680283319.5</v>
      </c>
      <c r="BP103" s="1">
        <v>608392108.78</v>
      </c>
      <c r="BQ103" s="1">
        <v>596301818.5</v>
      </c>
      <c r="BR103" s="1">
        <v>524056149.94</v>
      </c>
      <c r="BS103" s="1">
        <v>475867986.54</v>
      </c>
      <c r="BT103" s="1">
        <v>394898733.78</v>
      </c>
      <c r="BU103" s="1">
        <v>244655222.77</v>
      </c>
      <c r="BV103" s="3">
        <v>66291815.99</v>
      </c>
      <c r="BW103" s="3">
        <v>-11267348.23</v>
      </c>
    </row>
    <row r="104" spans="1:2">
      <c r="A104" t="s">
        <v>316</v>
      </c>
      <c r="B104" t="s">
        <v>317</v>
      </c>
    </row>
    <row r="105" spans="1:58">
      <c r="A105" t="s">
        <v>318</v>
      </c>
      <c r="B105" t="s">
        <v>319</v>
      </c>
      <c r="AA105" s="1">
        <v>-639861000</v>
      </c>
      <c r="AB105" s="1">
        <v>-463510000</v>
      </c>
      <c r="AC105" s="1">
        <v>-450294000</v>
      </c>
      <c r="AD105" s="1">
        <v>-461417000</v>
      </c>
      <c r="AE105" s="1">
        <v>-402530000</v>
      </c>
      <c r="AF105" s="1">
        <v>-288126000</v>
      </c>
      <c r="AG105" s="1">
        <v>-247366000</v>
      </c>
      <c r="AH105" s="1">
        <v>-178715000</v>
      </c>
      <c r="AI105" s="1">
        <v>-300470793.39</v>
      </c>
      <c r="AJ105" s="1">
        <v>-352695579.55</v>
      </c>
      <c r="AK105" s="1">
        <v>-142285602.99</v>
      </c>
      <c r="AL105" s="1">
        <v>-134283000</v>
      </c>
      <c r="AM105" s="1">
        <v>-113784588.11</v>
      </c>
      <c r="AN105" s="1">
        <v>-131452414.34</v>
      </c>
      <c r="AO105" s="1">
        <v>-123162774.28</v>
      </c>
      <c r="AP105" s="1">
        <v>-101529060.07</v>
      </c>
      <c r="AQ105" s="1">
        <v>-112991824.54</v>
      </c>
      <c r="AR105" s="3">
        <v>-99252318.26</v>
      </c>
      <c r="AS105" s="1">
        <v>-101173068.42</v>
      </c>
      <c r="AT105" s="3">
        <v>-98406690.29</v>
      </c>
      <c r="AU105" s="1">
        <v>-116138117.39</v>
      </c>
      <c r="AV105" s="1">
        <v>-116862196.77</v>
      </c>
      <c r="AW105" s="1">
        <v>-110514890.58</v>
      </c>
      <c r="AX105" s="1">
        <v>-100415279.29</v>
      </c>
      <c r="AY105" s="1">
        <v>-103176132.3</v>
      </c>
      <c r="AZ105" s="3">
        <v>-63268187.21</v>
      </c>
      <c r="BA105" s="3">
        <v>-47193910.85</v>
      </c>
      <c r="BB105" s="3">
        <v>-24305711.07</v>
      </c>
      <c r="BC105" s="3">
        <v>4532736.5</v>
      </c>
      <c r="BD105" s="3">
        <v>3594176.96</v>
      </c>
      <c r="BE105" s="3">
        <v>-3081490.88</v>
      </c>
      <c r="BF105" s="3">
        <v>-1302502.86</v>
      </c>
    </row>
    <row r="106" spans="1:75">
      <c r="A106" t="s">
        <v>320</v>
      </c>
      <c r="B106" t="s">
        <v>321</v>
      </c>
      <c r="C106" s="1">
        <v>53365271000</v>
      </c>
      <c r="D106" s="1">
        <v>49870320000</v>
      </c>
      <c r="E106" s="1">
        <v>46446235000</v>
      </c>
      <c r="F106" s="1">
        <v>47151479000</v>
      </c>
      <c r="G106" s="1">
        <v>42334313000</v>
      </c>
      <c r="H106" s="1">
        <v>39571999000</v>
      </c>
      <c r="I106" s="1">
        <v>38746543000</v>
      </c>
      <c r="J106" s="1">
        <v>31484905000</v>
      </c>
      <c r="K106" s="1">
        <v>30301307000</v>
      </c>
      <c r="L106" s="1">
        <v>27977112000</v>
      </c>
      <c r="M106" s="1">
        <v>27340202000</v>
      </c>
      <c r="N106" s="1">
        <v>25497604000</v>
      </c>
      <c r="O106" s="1">
        <v>24898592000</v>
      </c>
      <c r="P106" s="1">
        <v>24193791000</v>
      </c>
      <c r="Q106" s="1">
        <v>23559526000</v>
      </c>
      <c r="R106" s="1">
        <v>22717403000</v>
      </c>
      <c r="S106" s="1">
        <v>23360031000</v>
      </c>
      <c r="T106" s="1">
        <v>23380606000</v>
      </c>
      <c r="U106" s="1">
        <v>23687195000</v>
      </c>
      <c r="V106" s="1">
        <v>23439295000</v>
      </c>
      <c r="W106" s="1">
        <v>22680515000</v>
      </c>
      <c r="X106" s="1">
        <v>23481096000</v>
      </c>
      <c r="Y106" s="1">
        <v>23361242000</v>
      </c>
      <c r="Z106" s="1">
        <v>23785431000</v>
      </c>
      <c r="AA106" s="1">
        <v>25212467000</v>
      </c>
      <c r="AB106" s="1">
        <v>25086527000</v>
      </c>
      <c r="AC106" s="1">
        <v>24710110000</v>
      </c>
      <c r="AD106" s="1">
        <v>23887722000</v>
      </c>
      <c r="AE106" s="1">
        <v>24011990000</v>
      </c>
      <c r="AF106" s="1">
        <v>23758394000</v>
      </c>
      <c r="AG106" s="1">
        <v>24647321000</v>
      </c>
      <c r="AH106" s="1">
        <v>23019414000</v>
      </c>
      <c r="AI106" s="1">
        <v>23033816796.21</v>
      </c>
      <c r="AJ106" s="1">
        <v>22298517909.42</v>
      </c>
      <c r="AK106" s="1">
        <v>22467053457.49</v>
      </c>
      <c r="AL106" s="1">
        <v>19662714000</v>
      </c>
      <c r="AM106" s="1">
        <v>18705647159.62</v>
      </c>
      <c r="AN106" s="1">
        <v>16955936558.94</v>
      </c>
      <c r="AO106" s="1">
        <v>13991752975.39</v>
      </c>
      <c r="AP106" s="1">
        <v>11350317383.72</v>
      </c>
      <c r="AQ106" s="1">
        <v>10234432518.21</v>
      </c>
      <c r="AR106" s="1">
        <v>8991959389.94</v>
      </c>
      <c r="AS106" s="1">
        <v>9237678996.71</v>
      </c>
      <c r="AT106" s="1">
        <v>8926852032.38</v>
      </c>
      <c r="AU106" s="1">
        <v>7089729800.37</v>
      </c>
      <c r="AV106" s="1">
        <v>6346289111.54</v>
      </c>
      <c r="AW106" s="1">
        <v>6064420483.74</v>
      </c>
      <c r="AX106" s="1">
        <v>5838055558.96</v>
      </c>
      <c r="AY106" s="1">
        <v>5686320639.4</v>
      </c>
      <c r="AZ106" s="1">
        <v>5459035530.23</v>
      </c>
      <c r="BA106" s="1">
        <v>5011187625.22</v>
      </c>
      <c r="BB106" s="1">
        <v>4731530804.71</v>
      </c>
      <c r="BC106" s="1">
        <v>4427729630.51</v>
      </c>
      <c r="BD106" s="1">
        <v>3424867615.95</v>
      </c>
      <c r="BE106" s="1">
        <v>3056040730.39</v>
      </c>
      <c r="BF106" s="1">
        <v>2941096175.93</v>
      </c>
      <c r="BG106" s="1">
        <v>2497151220.51</v>
      </c>
      <c r="BH106" s="1">
        <v>2323598483.15</v>
      </c>
      <c r="BI106" s="1">
        <v>2138077475.89</v>
      </c>
      <c r="BJ106" s="1">
        <v>2074917992.45</v>
      </c>
      <c r="BK106" s="1">
        <v>2064434919.26</v>
      </c>
      <c r="BL106" s="1">
        <v>2016445920.86</v>
      </c>
      <c r="BM106" s="1">
        <v>1957975735.97</v>
      </c>
      <c r="BN106" s="1">
        <v>1906306596.2</v>
      </c>
      <c r="BO106" s="1">
        <v>1857674509.48</v>
      </c>
      <c r="BP106" s="1">
        <v>1785073219.86</v>
      </c>
      <c r="BQ106" s="1">
        <v>1772896687.62</v>
      </c>
      <c r="BR106" s="1">
        <v>1700433858.39</v>
      </c>
      <c r="BS106" s="1">
        <v>1603021134.36</v>
      </c>
      <c r="BT106" s="1">
        <v>1521987712.27</v>
      </c>
      <c r="BU106" s="1">
        <v>471284725.96</v>
      </c>
      <c r="BV106" s="1">
        <v>260871497.04</v>
      </c>
      <c r="BW106" s="1">
        <v>169587130.48</v>
      </c>
    </row>
    <row r="107" spans="1:73">
      <c r="A107" t="s">
        <v>322</v>
      </c>
      <c r="B107" t="s">
        <v>323</v>
      </c>
      <c r="C107" s="1">
        <v>1536168000</v>
      </c>
      <c r="D107" s="1">
        <v>1269496000</v>
      </c>
      <c r="E107" s="1">
        <v>1118464000</v>
      </c>
      <c r="F107" s="1">
        <v>1271537000</v>
      </c>
      <c r="G107" s="1">
        <v>1086921000</v>
      </c>
      <c r="H107" s="1">
        <v>1025926000</v>
      </c>
      <c r="I107" s="1">
        <v>953280000</v>
      </c>
      <c r="J107" s="1">
        <v>1017208000</v>
      </c>
      <c r="K107" s="1">
        <v>1012090000</v>
      </c>
      <c r="L107" s="1">
        <v>950831000</v>
      </c>
      <c r="M107" s="1">
        <v>926425000</v>
      </c>
      <c r="N107" s="1">
        <v>875577000</v>
      </c>
      <c r="O107" s="1">
        <v>867699000</v>
      </c>
      <c r="P107" s="1">
        <v>845029000</v>
      </c>
      <c r="Q107" s="1">
        <v>801467000</v>
      </c>
      <c r="R107" s="1">
        <v>735300000</v>
      </c>
      <c r="S107" s="1">
        <v>824536000</v>
      </c>
      <c r="T107" s="1">
        <v>924456000</v>
      </c>
      <c r="U107" s="1">
        <v>970322000</v>
      </c>
      <c r="V107" s="1">
        <v>960016000</v>
      </c>
      <c r="W107" s="1">
        <v>976717000</v>
      </c>
      <c r="X107" s="1">
        <v>984893000</v>
      </c>
      <c r="Y107" s="1">
        <v>967070000</v>
      </c>
      <c r="Z107" s="1">
        <v>955398000</v>
      </c>
      <c r="AA107" s="1">
        <v>998182000</v>
      </c>
      <c r="AB107" s="1">
        <v>1208109000</v>
      </c>
      <c r="AC107" s="1">
        <v>1149148000</v>
      </c>
      <c r="AD107" s="1">
        <v>1121115000</v>
      </c>
      <c r="AE107" s="1">
        <v>1291220000</v>
      </c>
      <c r="AF107" s="1">
        <v>1357880000</v>
      </c>
      <c r="AG107" s="1">
        <v>1701024000</v>
      </c>
      <c r="AH107" s="1">
        <v>1594050000</v>
      </c>
      <c r="AI107" s="1">
        <v>1504637005.88</v>
      </c>
      <c r="AJ107" s="1">
        <v>1433072764.15</v>
      </c>
      <c r="AK107" s="1">
        <v>1516015780</v>
      </c>
      <c r="AL107" s="1">
        <v>1090896000</v>
      </c>
      <c r="AM107" s="1">
        <v>957496023.16</v>
      </c>
      <c r="AN107" s="1">
        <v>798072141.32</v>
      </c>
      <c r="AO107" s="1">
        <v>733845053.68</v>
      </c>
      <c r="AP107" s="1">
        <v>568205297.06</v>
      </c>
      <c r="AQ107" s="1">
        <v>925327411.8</v>
      </c>
      <c r="AR107" s="1">
        <v>748829720.28</v>
      </c>
      <c r="AS107" s="1">
        <v>886581341.5</v>
      </c>
      <c r="AT107" s="1">
        <v>720509963.43</v>
      </c>
      <c r="AU107" s="1">
        <v>664013036.79</v>
      </c>
      <c r="AV107" s="1">
        <v>514550200.52</v>
      </c>
      <c r="AW107" s="1">
        <v>404809580.78</v>
      </c>
      <c r="AX107" s="1">
        <v>346819160.24</v>
      </c>
      <c r="AY107" s="1">
        <v>303503300.21</v>
      </c>
      <c r="AZ107" s="1">
        <v>454361008.37</v>
      </c>
      <c r="BA107" s="1">
        <v>365903013.33</v>
      </c>
      <c r="BB107" s="1">
        <v>315694167.06</v>
      </c>
      <c r="BC107" s="1">
        <v>242444941.87</v>
      </c>
      <c r="BD107" s="1">
        <v>184122578.32</v>
      </c>
      <c r="BE107" s="1">
        <v>170662756.08</v>
      </c>
      <c r="BF107" s="1">
        <v>110442555.16</v>
      </c>
      <c r="BG107" s="1">
        <v>119837453.52</v>
      </c>
      <c r="BH107" s="3">
        <v>95142317.45</v>
      </c>
      <c r="BI107" s="3">
        <v>81022239.97</v>
      </c>
      <c r="BJ107" s="3">
        <v>72073033.21</v>
      </c>
      <c r="BK107" s="3">
        <v>62634181.7</v>
      </c>
      <c r="BL107" s="3">
        <v>60444428.69</v>
      </c>
      <c r="BM107" s="3">
        <v>54580441.7</v>
      </c>
      <c r="BN107" s="3">
        <v>52385173.82</v>
      </c>
      <c r="BO107" s="3">
        <v>45836135.58</v>
      </c>
      <c r="BP107" s="3">
        <v>32206262.02</v>
      </c>
      <c r="BQ107" s="3">
        <v>19201048.38</v>
      </c>
      <c r="BR107" s="3">
        <v>3091422.72</v>
      </c>
      <c r="BS107" s="3">
        <v>2975844.11</v>
      </c>
      <c r="BT107" s="3">
        <v>2923676.77</v>
      </c>
      <c r="BU107" s="3">
        <v>3102579.3</v>
      </c>
    </row>
    <row r="108" spans="1:75">
      <c r="A108" t="s">
        <v>324</v>
      </c>
      <c r="B108" s="2" t="s">
        <v>20</v>
      </c>
      <c r="C108" s="1">
        <v>54901439000</v>
      </c>
      <c r="D108" s="1">
        <v>51139816000</v>
      </c>
      <c r="E108" s="1">
        <v>47564699000</v>
      </c>
      <c r="F108" s="1">
        <v>48423016000</v>
      </c>
      <c r="G108" s="1">
        <v>43421234000</v>
      </c>
      <c r="H108" s="1">
        <v>40597925000</v>
      </c>
      <c r="I108" s="1">
        <v>39699823000</v>
      </c>
      <c r="J108" s="1">
        <v>32502113000</v>
      </c>
      <c r="K108" s="1">
        <v>31313397000</v>
      </c>
      <c r="L108" s="1">
        <v>28927943000</v>
      </c>
      <c r="M108" s="1">
        <v>28266627000</v>
      </c>
      <c r="N108" s="1">
        <v>26373181000</v>
      </c>
      <c r="O108" s="1">
        <v>25766291000</v>
      </c>
      <c r="P108" s="1">
        <v>25038820000</v>
      </c>
      <c r="Q108" s="1">
        <v>24360993000</v>
      </c>
      <c r="R108" s="1">
        <v>23452703000</v>
      </c>
      <c r="S108" s="1">
        <v>24184567000</v>
      </c>
      <c r="T108" s="1">
        <v>24305062000</v>
      </c>
      <c r="U108" s="1">
        <v>24657517000</v>
      </c>
      <c r="V108" s="1">
        <v>24399311000</v>
      </c>
      <c r="W108" s="1">
        <v>23657232000</v>
      </c>
      <c r="X108" s="1">
        <v>24465989000</v>
      </c>
      <c r="Y108" s="1">
        <v>24328312000</v>
      </c>
      <c r="Z108" s="1">
        <v>24740829000</v>
      </c>
      <c r="AA108" s="1">
        <v>26210649000</v>
      </c>
      <c r="AB108" s="1">
        <v>26294636000</v>
      </c>
      <c r="AC108" s="1">
        <v>25859258000</v>
      </c>
      <c r="AD108" s="1">
        <v>25008837000</v>
      </c>
      <c r="AE108" s="1">
        <v>25303210000</v>
      </c>
      <c r="AF108" s="1">
        <v>25116274000</v>
      </c>
      <c r="AG108" s="1">
        <v>26348345000</v>
      </c>
      <c r="AH108" s="1">
        <v>24613464000</v>
      </c>
      <c r="AI108" s="1">
        <v>24538453802.09</v>
      </c>
      <c r="AJ108" s="1">
        <v>23731590673.57</v>
      </c>
      <c r="AK108" s="1">
        <v>23983069237.49</v>
      </c>
      <c r="AL108" s="1">
        <v>20753610000</v>
      </c>
      <c r="AM108" s="1">
        <v>19663143182.78</v>
      </c>
      <c r="AN108" s="1">
        <v>17754008700.26</v>
      </c>
      <c r="AO108" s="1">
        <v>14725598029.07</v>
      </c>
      <c r="AP108" s="1">
        <v>11918522680.78</v>
      </c>
      <c r="AQ108" s="1">
        <v>11159759930.01</v>
      </c>
      <c r="AR108" s="1">
        <v>9740789110.22</v>
      </c>
      <c r="AS108" s="1">
        <v>10124260338.21</v>
      </c>
      <c r="AT108" s="1">
        <v>9647361995.81</v>
      </c>
      <c r="AU108" s="1">
        <v>7753742837.16</v>
      </c>
      <c r="AV108" s="1">
        <v>6860839312.06</v>
      </c>
      <c r="AW108" s="1">
        <v>6469230064.52</v>
      </c>
      <c r="AX108" s="1">
        <v>6184874719.2</v>
      </c>
      <c r="AY108" s="1">
        <v>5989823939.61</v>
      </c>
      <c r="AZ108" s="1">
        <v>5913396538.6</v>
      </c>
      <c r="BA108" s="1">
        <v>5377090638.55</v>
      </c>
      <c r="BB108" s="1">
        <v>5047224971.77</v>
      </c>
      <c r="BC108" s="1">
        <v>4670174572.38</v>
      </c>
      <c r="BD108" s="1">
        <v>3608990194.27</v>
      </c>
      <c r="BE108" s="1">
        <v>3226703486.47</v>
      </c>
      <c r="BF108" s="1">
        <v>3051538731.09</v>
      </c>
      <c r="BG108" s="1">
        <v>2616988674.03</v>
      </c>
      <c r="BH108" s="1">
        <v>2418740800.6</v>
      </c>
      <c r="BI108" s="1">
        <v>2219099715.86</v>
      </c>
      <c r="BJ108" s="1">
        <v>2146991025.66</v>
      </c>
      <c r="BK108" s="1">
        <v>2127069100.96</v>
      </c>
      <c r="BL108" s="1">
        <v>2076890349.55</v>
      </c>
      <c r="BM108" s="1">
        <v>2012556177.67</v>
      </c>
      <c r="BN108" s="1">
        <v>1958691770.02</v>
      </c>
      <c r="BO108" s="1">
        <v>1903510645.06</v>
      </c>
      <c r="BP108" s="1">
        <v>1817279481.88</v>
      </c>
      <c r="BQ108" s="1">
        <v>1792097736</v>
      </c>
      <c r="BR108" s="1">
        <v>1703525281.11</v>
      </c>
      <c r="BS108" s="1">
        <v>1605996978.47</v>
      </c>
      <c r="BT108" s="1">
        <v>1524911389.04</v>
      </c>
      <c r="BU108" s="1">
        <v>474387305.26</v>
      </c>
      <c r="BV108" s="1">
        <v>260871497.04</v>
      </c>
      <c r="BW108" s="1">
        <v>169587130.48</v>
      </c>
    </row>
    <row r="109" spans="1:75">
      <c r="A109" t="s">
        <v>325</v>
      </c>
      <c r="B109" s="2" t="s">
        <v>19</v>
      </c>
      <c r="C109" s="1">
        <v>119930784000</v>
      </c>
      <c r="D109" s="1">
        <v>116466007000</v>
      </c>
      <c r="E109" s="1">
        <v>97711301000</v>
      </c>
      <c r="F109" s="1">
        <v>99241536000</v>
      </c>
      <c r="G109" s="1">
        <v>88183101000</v>
      </c>
      <c r="H109" s="1">
        <v>86958122000</v>
      </c>
      <c r="I109" s="1">
        <v>83665074000</v>
      </c>
      <c r="J109" s="1">
        <v>73774723000</v>
      </c>
      <c r="K109" s="1">
        <v>69737326000</v>
      </c>
      <c r="L109" s="1">
        <v>67258339000</v>
      </c>
      <c r="M109" s="1">
        <v>63816328000</v>
      </c>
      <c r="N109" s="1">
        <v>58237690000</v>
      </c>
      <c r="O109" s="1">
        <v>59255916000</v>
      </c>
      <c r="P109" s="1">
        <v>59516406000</v>
      </c>
      <c r="Q109" s="1">
        <v>60820774000</v>
      </c>
      <c r="R109" s="1">
        <v>61554967000</v>
      </c>
      <c r="S109" s="1">
        <v>60037717000</v>
      </c>
      <c r="T109" s="1">
        <v>62013310000</v>
      </c>
      <c r="U109" s="1">
        <v>62909820000</v>
      </c>
      <c r="V109" s="1">
        <v>62588839000</v>
      </c>
      <c r="W109" s="1">
        <v>60197891000</v>
      </c>
      <c r="X109" s="1">
        <v>60498185000</v>
      </c>
      <c r="Y109" s="1">
        <v>62180538000</v>
      </c>
      <c r="Z109" s="1">
        <v>63009445000</v>
      </c>
      <c r="AA109" s="1">
        <v>66970678000</v>
      </c>
      <c r="AB109" s="1">
        <v>68491768000</v>
      </c>
      <c r="AC109" s="1">
        <v>67152724000</v>
      </c>
      <c r="AD109" s="1">
        <v>63867783000</v>
      </c>
      <c r="AE109" s="1">
        <v>67793844000</v>
      </c>
      <c r="AF109" s="1">
        <v>70323531000</v>
      </c>
      <c r="AG109" s="1">
        <v>68827981000</v>
      </c>
      <c r="AH109" s="1">
        <v>64461400000</v>
      </c>
      <c r="AI109" s="1">
        <v>66688129680.91</v>
      </c>
      <c r="AJ109" s="1">
        <v>70873959471.36</v>
      </c>
      <c r="AK109" s="1">
        <v>62645239697.97</v>
      </c>
      <c r="AL109" s="1">
        <v>51306718000</v>
      </c>
      <c r="AM109" s="1">
        <v>54404120168.65</v>
      </c>
      <c r="AN109" s="1">
        <v>49751555174.35</v>
      </c>
      <c r="AO109" s="1">
        <v>45696705455.5</v>
      </c>
      <c r="AP109" s="1">
        <v>31452035260.15</v>
      </c>
      <c r="AQ109" s="1">
        <v>29892489616.61</v>
      </c>
      <c r="AR109" s="1">
        <v>28743466430.43</v>
      </c>
      <c r="AS109" s="1">
        <v>23035953158.03</v>
      </c>
      <c r="AT109" s="1">
        <v>22075951741.85</v>
      </c>
      <c r="AU109" s="1">
        <v>15890562313.43</v>
      </c>
      <c r="AV109" s="1">
        <v>15260160219.54</v>
      </c>
      <c r="AW109" s="1">
        <v>14947608164.74</v>
      </c>
      <c r="AX109" s="1">
        <v>13967341725.58</v>
      </c>
      <c r="AY109" s="1">
        <v>14469572065.3</v>
      </c>
      <c r="AZ109" s="1">
        <v>14212679593.89</v>
      </c>
      <c r="BA109" s="1">
        <v>12761283320.97</v>
      </c>
      <c r="BB109" s="1">
        <v>11179126568.19</v>
      </c>
      <c r="BC109" s="1">
        <v>10627925512.98</v>
      </c>
      <c r="BD109" s="1">
        <v>8037650299</v>
      </c>
      <c r="BE109" s="1">
        <v>6904299457.19</v>
      </c>
      <c r="BF109" s="1">
        <v>6312472931.33</v>
      </c>
      <c r="BG109" s="1">
        <v>5596960765.52</v>
      </c>
      <c r="BH109" s="1">
        <v>4922389742.3</v>
      </c>
      <c r="BI109" s="1">
        <v>5274874013.52</v>
      </c>
      <c r="BJ109" s="1">
        <v>4757808311.59</v>
      </c>
      <c r="BK109" s="1">
        <v>4856017778.39</v>
      </c>
      <c r="BL109" s="1">
        <v>4898572776.61</v>
      </c>
      <c r="BM109" s="1">
        <v>4649459066.45</v>
      </c>
      <c r="BN109" s="1">
        <v>4323532624.24</v>
      </c>
      <c r="BO109" s="1">
        <v>4328142613.64</v>
      </c>
      <c r="BP109" s="1">
        <v>3787279019.28</v>
      </c>
      <c r="BQ109" s="1">
        <v>3368490732.66</v>
      </c>
      <c r="BR109" s="1">
        <v>2681478259.96</v>
      </c>
      <c r="BS109" s="1">
        <v>2380562272.92</v>
      </c>
      <c r="BT109" s="1">
        <v>2514010671.1</v>
      </c>
      <c r="BU109" s="1">
        <v>1153425152.35</v>
      </c>
      <c r="BV109" s="1">
        <v>677956505.46</v>
      </c>
      <c r="BW109" s="1">
        <v>606647875.93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7"/>
  <sheetViews>
    <sheetView workbookViewId="0">
      <selection activeCell="B3" sqref="B3"/>
    </sheetView>
  </sheetViews>
  <sheetFormatPr defaultColWidth="9.125" defaultRowHeight="17.6"/>
  <cols>
    <col min="1" max="1" width="22.875" customWidth="1"/>
    <col min="2" max="2" width="34.5" customWidth="1"/>
    <col min="3" max="13" width="12.875" customWidth="1"/>
    <col min="14" max="15" width="13.375" customWidth="1"/>
    <col min="16" max="23" width="12.375" customWidth="1"/>
  </cols>
  <sheetData>
    <row r="1" spans="1:23">
      <c r="A1" t="s">
        <v>41</v>
      </c>
      <c r="B1" s="2" t="s">
        <v>42</v>
      </c>
      <c r="C1" t="s">
        <v>326</v>
      </c>
      <c r="D1" t="s">
        <v>46</v>
      </c>
      <c r="E1" t="s">
        <v>50</v>
      </c>
      <c r="F1" t="s">
        <v>54</v>
      </c>
      <c r="G1" t="s">
        <v>58</v>
      </c>
      <c r="H1" t="s">
        <v>62</v>
      </c>
      <c r="I1" t="s">
        <v>66</v>
      </c>
      <c r="J1" t="s">
        <v>70</v>
      </c>
      <c r="K1" t="s">
        <v>74</v>
      </c>
      <c r="L1" t="s">
        <v>78</v>
      </c>
      <c r="M1" t="s">
        <v>82</v>
      </c>
      <c r="N1" t="s">
        <v>86</v>
      </c>
      <c r="O1" t="s">
        <v>90</v>
      </c>
      <c r="P1" t="s">
        <v>94</v>
      </c>
      <c r="Q1" t="s">
        <v>98</v>
      </c>
      <c r="R1" t="s">
        <v>102</v>
      </c>
      <c r="S1" t="s">
        <v>106</v>
      </c>
      <c r="T1" t="s">
        <v>110</v>
      </c>
      <c r="U1" t="s">
        <v>113</v>
      </c>
      <c r="V1" t="s">
        <v>114</v>
      </c>
      <c r="W1" t="s">
        <v>115</v>
      </c>
    </row>
    <row r="2" spans="1:23">
      <c r="A2" t="s">
        <v>327</v>
      </c>
      <c r="B2" t="s">
        <v>328</v>
      </c>
      <c r="C2" s="1">
        <v>90001961000</v>
      </c>
      <c r="D2" s="1">
        <v>75665760000</v>
      </c>
      <c r="E2" s="1">
        <v>55821504000</v>
      </c>
      <c r="F2" s="1">
        <v>38335087000</v>
      </c>
      <c r="G2" s="1">
        <v>23280072000</v>
      </c>
      <c r="H2" s="1">
        <v>23470343000</v>
      </c>
      <c r="I2" s="1">
        <v>30364721000</v>
      </c>
      <c r="J2" s="1">
        <v>37327890000</v>
      </c>
      <c r="K2" s="1">
        <v>46830535000</v>
      </c>
      <c r="L2" s="1">
        <v>50776301000</v>
      </c>
      <c r="M2" s="1">
        <v>33954939086.19</v>
      </c>
      <c r="N2" s="1">
        <v>18975814774.6</v>
      </c>
      <c r="O2" s="1">
        <v>13745256113.43</v>
      </c>
      <c r="P2" s="1">
        <v>9144950843.99</v>
      </c>
      <c r="Q2" s="1">
        <v>5210190938.11</v>
      </c>
      <c r="R2" s="1">
        <v>2537397262.04</v>
      </c>
      <c r="S2" s="1">
        <v>2656229801.43</v>
      </c>
      <c r="T2" s="1">
        <v>2088012347.37</v>
      </c>
      <c r="U2" s="1">
        <v>984562359.06</v>
      </c>
      <c r="V2" s="1">
        <v>550345110.3</v>
      </c>
      <c r="W2" s="1">
        <v>392611056.55</v>
      </c>
    </row>
    <row r="3" spans="1:23">
      <c r="A3" t="s">
        <v>329</v>
      </c>
      <c r="B3" s="2" t="s">
        <v>22</v>
      </c>
      <c r="C3" s="1">
        <v>89867090000</v>
      </c>
      <c r="D3" s="1">
        <v>75665760000</v>
      </c>
      <c r="E3" s="1">
        <v>55821504000</v>
      </c>
      <c r="F3" s="1">
        <v>38335087000</v>
      </c>
      <c r="G3" s="1">
        <v>23280072000</v>
      </c>
      <c r="H3" s="1">
        <v>23470343000</v>
      </c>
      <c r="I3" s="1">
        <v>30364721000</v>
      </c>
      <c r="J3" s="1">
        <v>37327890000</v>
      </c>
      <c r="K3" s="1">
        <v>46830535000</v>
      </c>
      <c r="L3" s="1">
        <v>50776301000</v>
      </c>
      <c r="M3" s="1">
        <v>33954939086.19</v>
      </c>
      <c r="N3" s="1">
        <v>18975814774.6</v>
      </c>
      <c r="O3" s="1">
        <v>13745256113.43</v>
      </c>
      <c r="P3" s="1">
        <v>9144950843.99</v>
      </c>
      <c r="Q3" s="1">
        <v>5210190938.11</v>
      </c>
      <c r="R3" s="1">
        <v>2537397262.04</v>
      </c>
      <c r="S3" s="1">
        <v>2656229801.43</v>
      </c>
      <c r="T3" s="1">
        <v>2088012347.37</v>
      </c>
      <c r="U3" s="1">
        <v>984562359.06</v>
      </c>
      <c r="V3" s="1">
        <v>550345110.3</v>
      </c>
      <c r="W3" s="1">
        <v>392611056.55</v>
      </c>
    </row>
    <row r="4" spans="1:2">
      <c r="A4" t="s">
        <v>330</v>
      </c>
      <c r="B4" t="s">
        <v>331</v>
      </c>
    </row>
    <row r="5" spans="1:2">
      <c r="A5" t="s">
        <v>332</v>
      </c>
      <c r="B5" t="s">
        <v>333</v>
      </c>
    </row>
    <row r="6" spans="1:2">
      <c r="A6" t="s">
        <v>334</v>
      </c>
      <c r="B6" t="s">
        <v>335</v>
      </c>
    </row>
    <row r="7" spans="1:2">
      <c r="A7" t="s">
        <v>336</v>
      </c>
      <c r="B7" t="s">
        <v>337</v>
      </c>
    </row>
    <row r="8" spans="1:23">
      <c r="A8" t="s">
        <v>338</v>
      </c>
      <c r="B8" t="s">
        <v>339</v>
      </c>
      <c r="C8" s="1">
        <v>74793900000</v>
      </c>
      <c r="D8" s="1">
        <v>62440453000</v>
      </c>
      <c r="E8" s="1">
        <v>47436973000</v>
      </c>
      <c r="F8" s="1">
        <v>35958522000</v>
      </c>
      <c r="G8" s="1">
        <v>23702649000</v>
      </c>
      <c r="H8" s="1">
        <v>23680098000</v>
      </c>
      <c r="I8" s="1">
        <v>30039187000</v>
      </c>
      <c r="J8" s="1">
        <v>34525806000</v>
      </c>
      <c r="K8" s="1">
        <v>40755155000</v>
      </c>
      <c r="L8" s="1">
        <v>41001672000</v>
      </c>
      <c r="M8" s="1">
        <v>27150687777.9</v>
      </c>
      <c r="N8" s="1">
        <v>15592998776.9</v>
      </c>
      <c r="O8" s="1">
        <v>11965716167.42</v>
      </c>
      <c r="P8" s="1">
        <v>7579933513.39</v>
      </c>
      <c r="Q8" s="1">
        <v>4515990089.29</v>
      </c>
      <c r="R8" s="1">
        <v>2298665306.14</v>
      </c>
      <c r="S8" s="1">
        <v>2323096555.6</v>
      </c>
      <c r="T8" s="1">
        <v>1713848742.14</v>
      </c>
      <c r="U8" s="1">
        <v>759248190.16</v>
      </c>
      <c r="V8" s="1">
        <v>454175031.54</v>
      </c>
      <c r="W8" s="1">
        <v>327554147.95</v>
      </c>
    </row>
    <row r="9" spans="1:23">
      <c r="A9" t="s">
        <v>340</v>
      </c>
      <c r="B9" t="s">
        <v>341</v>
      </c>
      <c r="C9" s="1">
        <v>62142428000</v>
      </c>
      <c r="D9" s="1">
        <v>50932269000</v>
      </c>
      <c r="E9" s="1">
        <v>38727958000</v>
      </c>
      <c r="F9" s="1">
        <v>26805853000</v>
      </c>
      <c r="G9" s="1">
        <v>17179402000</v>
      </c>
      <c r="H9" s="1">
        <v>17691357000</v>
      </c>
      <c r="I9" s="1">
        <v>22538670000</v>
      </c>
      <c r="J9" s="1">
        <v>27552694000</v>
      </c>
      <c r="K9" s="1">
        <v>31963252000</v>
      </c>
      <c r="L9" s="1">
        <v>32252231000</v>
      </c>
      <c r="M9" s="1">
        <v>21441837544.23</v>
      </c>
      <c r="N9" s="1">
        <v>12232083538.29</v>
      </c>
      <c r="O9" s="1">
        <v>9627563791.06</v>
      </c>
      <c r="P9" s="1">
        <v>5984197545.55</v>
      </c>
      <c r="Q9" s="1">
        <v>3397398959.5</v>
      </c>
      <c r="R9" s="1">
        <v>1649150440.87</v>
      </c>
      <c r="S9" s="1">
        <v>1802829020.94</v>
      </c>
      <c r="T9" s="1">
        <v>1229119261.9</v>
      </c>
      <c r="U9" s="1">
        <v>481563605.7</v>
      </c>
      <c r="V9" s="1">
        <v>267622770.36</v>
      </c>
      <c r="W9" s="1">
        <v>208857335.02</v>
      </c>
    </row>
    <row r="10" spans="1:2">
      <c r="A10" t="s">
        <v>342</v>
      </c>
      <c r="B10" t="s">
        <v>343</v>
      </c>
    </row>
    <row r="11" spans="1:2">
      <c r="A11" t="s">
        <v>344</v>
      </c>
      <c r="B11" t="s">
        <v>345</v>
      </c>
    </row>
    <row r="12" spans="1:6">
      <c r="A12" t="s">
        <v>346</v>
      </c>
      <c r="B12" t="s">
        <v>347</v>
      </c>
      <c r="C12" s="1">
        <v>4578257000</v>
      </c>
      <c r="D12" s="1">
        <v>3644408000</v>
      </c>
      <c r="E12" s="1">
        <v>1754475000</v>
      </c>
      <c r="F12" s="1">
        <v>770873000</v>
      </c>
    </row>
    <row r="13" spans="1:2">
      <c r="A13" t="s">
        <v>348</v>
      </c>
      <c r="B13" t="s">
        <v>349</v>
      </c>
    </row>
    <row r="14" spans="1:2">
      <c r="A14" t="s">
        <v>350</v>
      </c>
      <c r="B14" t="s">
        <v>351</v>
      </c>
    </row>
    <row r="15" spans="1:7">
      <c r="A15" t="s">
        <v>352</v>
      </c>
      <c r="B15" t="s">
        <v>353</v>
      </c>
      <c r="F15">
        <v>0</v>
      </c>
      <c r="G15">
        <v>0</v>
      </c>
    </row>
    <row r="16" spans="1:2">
      <c r="A16" t="s">
        <v>354</v>
      </c>
      <c r="B16" t="s">
        <v>355</v>
      </c>
    </row>
    <row r="17" spans="1:2">
      <c r="A17" t="s">
        <v>356</v>
      </c>
      <c r="B17" t="s">
        <v>357</v>
      </c>
    </row>
    <row r="18" spans="1:2">
      <c r="A18" t="s">
        <v>358</v>
      </c>
      <c r="B18" t="s">
        <v>359</v>
      </c>
    </row>
    <row r="19" spans="1:23">
      <c r="A19" t="s">
        <v>360</v>
      </c>
      <c r="B19" t="s">
        <v>361</v>
      </c>
      <c r="C19" s="1">
        <v>378313000</v>
      </c>
      <c r="D19" s="1">
        <v>370910000</v>
      </c>
      <c r="E19" s="1">
        <v>326364000</v>
      </c>
      <c r="F19" s="1">
        <v>279220000</v>
      </c>
      <c r="G19" s="1">
        <v>219562000</v>
      </c>
      <c r="H19" s="1">
        <v>121158000</v>
      </c>
      <c r="I19" s="1">
        <v>183149000</v>
      </c>
      <c r="J19" s="1">
        <v>233027000</v>
      </c>
      <c r="K19" s="1">
        <v>166806000</v>
      </c>
      <c r="L19" s="1">
        <v>259518000</v>
      </c>
      <c r="M19" s="1">
        <v>131236358.24</v>
      </c>
      <c r="N19" s="3">
        <v>58856428.16</v>
      </c>
      <c r="O19" s="3">
        <v>17779549.65</v>
      </c>
      <c r="P19" s="3">
        <v>6922655.67</v>
      </c>
      <c r="Q19" s="3">
        <v>20457109.03</v>
      </c>
      <c r="R19" s="3">
        <v>10100183.64</v>
      </c>
      <c r="S19" s="3">
        <v>14169132.94</v>
      </c>
      <c r="T19" s="3">
        <v>10400064.54</v>
      </c>
      <c r="U19" s="3">
        <v>6809525</v>
      </c>
      <c r="V19" s="3">
        <v>4607045.39</v>
      </c>
      <c r="W19" s="3">
        <v>3216045.46</v>
      </c>
    </row>
    <row r="20" spans="1:23">
      <c r="A20" t="s">
        <v>362</v>
      </c>
      <c r="B20" t="s">
        <v>363</v>
      </c>
      <c r="C20" s="1">
        <v>5189735000</v>
      </c>
      <c r="D20" s="1">
        <v>5487589000</v>
      </c>
      <c r="E20" s="1">
        <v>4446632000</v>
      </c>
      <c r="F20" s="1">
        <v>3832257000</v>
      </c>
      <c r="G20" s="1">
        <v>2359066000</v>
      </c>
      <c r="H20" s="1">
        <v>1948019000</v>
      </c>
      <c r="I20" s="1">
        <v>2872171000</v>
      </c>
      <c r="J20" s="1">
        <v>3044347000</v>
      </c>
      <c r="K20" s="1">
        <v>3974131000</v>
      </c>
      <c r="L20" s="1">
        <v>4216000000</v>
      </c>
      <c r="M20" s="1">
        <v>3204830452.07</v>
      </c>
      <c r="N20" s="1">
        <v>2041582899.74</v>
      </c>
      <c r="O20" s="1">
        <v>1331461615.15</v>
      </c>
      <c r="P20" s="1">
        <v>882913514.04</v>
      </c>
      <c r="Q20" s="1">
        <v>593777090.92</v>
      </c>
      <c r="R20" s="1">
        <v>322815149.02</v>
      </c>
      <c r="S20" s="1">
        <v>230238413.61</v>
      </c>
      <c r="T20" s="1">
        <v>232006898.14</v>
      </c>
      <c r="U20" s="1">
        <v>146155133.31</v>
      </c>
      <c r="V20" s="3">
        <v>86532666.51</v>
      </c>
      <c r="W20" s="3">
        <v>50383333.6</v>
      </c>
    </row>
    <row r="21" spans="1:23">
      <c r="A21" t="s">
        <v>364</v>
      </c>
      <c r="B21" t="s">
        <v>365</v>
      </c>
      <c r="C21" s="1">
        <v>2106210000</v>
      </c>
      <c r="D21" s="1">
        <v>2051664000</v>
      </c>
      <c r="E21" s="1">
        <v>2045899000</v>
      </c>
      <c r="F21" s="1">
        <v>1762265000</v>
      </c>
      <c r="G21" s="1">
        <v>2120805000</v>
      </c>
      <c r="H21" s="1">
        <v>2089373000</v>
      </c>
      <c r="I21" s="1">
        <v>2532522000</v>
      </c>
      <c r="J21" s="1">
        <v>2945451000</v>
      </c>
      <c r="K21" s="1">
        <v>3367239000</v>
      </c>
      <c r="L21" s="1">
        <v>3063137000</v>
      </c>
      <c r="M21" s="1">
        <v>1921501525.37</v>
      </c>
      <c r="N21" s="1">
        <v>1001508095.01</v>
      </c>
      <c r="O21" s="1">
        <v>771779548.28</v>
      </c>
      <c r="P21" s="1">
        <v>503929452.5</v>
      </c>
      <c r="Q21" s="1">
        <v>345993122.94</v>
      </c>
      <c r="R21" s="1">
        <v>213555438.23</v>
      </c>
      <c r="S21" s="1">
        <v>222533043.19</v>
      </c>
      <c r="T21" s="1">
        <v>221109063.3</v>
      </c>
      <c r="U21" s="1">
        <v>105746044.25</v>
      </c>
      <c r="V21" s="3">
        <v>77656998.88</v>
      </c>
      <c r="W21" s="3">
        <v>48640249.15</v>
      </c>
    </row>
    <row r="22" spans="1:23">
      <c r="A22" t="s">
        <v>366</v>
      </c>
      <c r="B22" t="s">
        <v>367</v>
      </c>
      <c r="C22" s="1">
        <v>347044000</v>
      </c>
      <c r="D22" s="3">
        <v>-46387000</v>
      </c>
      <c r="E22" s="1">
        <v>135645000</v>
      </c>
      <c r="F22" s="1">
        <v>1319034000</v>
      </c>
      <c r="G22" s="1">
        <v>875393000</v>
      </c>
      <c r="H22" s="1">
        <v>1330556000</v>
      </c>
      <c r="I22" s="1">
        <v>1230348000</v>
      </c>
      <c r="J22" s="1">
        <v>324949000</v>
      </c>
      <c r="K22" s="1">
        <v>1358481000</v>
      </c>
      <c r="L22" s="1">
        <v>807268000</v>
      </c>
      <c r="M22" s="1">
        <v>298327253.42</v>
      </c>
      <c r="N22" s="1">
        <v>133344623.36</v>
      </c>
      <c r="O22" s="1">
        <v>132889637.37</v>
      </c>
      <c r="P22" s="1">
        <v>120973033.37</v>
      </c>
      <c r="Q22" s="1">
        <v>118467286.63</v>
      </c>
      <c r="R22" s="1">
        <v>103044094.38</v>
      </c>
      <c r="S22" s="3">
        <v>53326944.92</v>
      </c>
      <c r="T22" s="3">
        <v>21213454.26</v>
      </c>
      <c r="U22" s="3">
        <v>18973881.9</v>
      </c>
      <c r="V22" s="3">
        <v>17755550.4</v>
      </c>
      <c r="W22" s="3">
        <v>16457184.72</v>
      </c>
    </row>
    <row r="23" spans="1:17">
      <c r="A23" t="s">
        <v>368</v>
      </c>
      <c r="B23" t="s">
        <v>369</v>
      </c>
      <c r="E23" s="1">
        <v>1095384000</v>
      </c>
      <c r="F23" s="1">
        <v>1189020000</v>
      </c>
      <c r="G23" s="1">
        <v>948421000</v>
      </c>
      <c r="H23" s="1">
        <v>499635000</v>
      </c>
      <c r="I23" s="1">
        <v>682327000</v>
      </c>
      <c r="J23" s="1">
        <v>425338000</v>
      </c>
      <c r="K23" s="3">
        <v>-74754000</v>
      </c>
      <c r="L23" s="1">
        <v>403518000</v>
      </c>
      <c r="M23" s="1">
        <v>152954644.57</v>
      </c>
      <c r="N23" s="1">
        <v>125623192.34</v>
      </c>
      <c r="O23" s="3">
        <v>84242025.91</v>
      </c>
      <c r="P23" s="3">
        <v>80997312.26</v>
      </c>
      <c r="Q23" s="3">
        <v>39896520.27</v>
      </c>
    </row>
    <row r="24" spans="1:17">
      <c r="A24" t="s">
        <v>370</v>
      </c>
      <c r="B24" t="s">
        <v>371</v>
      </c>
      <c r="C24" s="1">
        <v>677889000</v>
      </c>
      <c r="D24" s="1">
        <v>289648000</v>
      </c>
      <c r="E24" s="1">
        <v>-361676000</v>
      </c>
      <c r="F24" s="1">
        <v>402678000</v>
      </c>
      <c r="G24" s="1">
        <v>-563369000</v>
      </c>
      <c r="H24" s="1">
        <v>282359000</v>
      </c>
      <c r="I24" s="3">
        <v>-15276000</v>
      </c>
      <c r="J24" s="1">
        <v>143151000</v>
      </c>
      <c r="K24" s="1">
        <v>-139363000</v>
      </c>
      <c r="L24" s="3">
        <v>-68664000</v>
      </c>
      <c r="M24" s="3">
        <v>50346645.31</v>
      </c>
      <c r="N24" s="3">
        <v>45152045.02</v>
      </c>
      <c r="O24" s="1">
        <v>-184033483.62</v>
      </c>
      <c r="P24" s="3">
        <v>99503986.22</v>
      </c>
      <c r="Q24" s="3">
        <v>32831496.35</v>
      </c>
    </row>
    <row r="25" spans="1:23">
      <c r="A25" t="s">
        <v>372</v>
      </c>
      <c r="B25" t="s">
        <v>373</v>
      </c>
      <c r="C25" s="1">
        <v>780216000</v>
      </c>
      <c r="D25" s="1">
        <v>382852000</v>
      </c>
      <c r="E25" s="1">
        <v>637456000</v>
      </c>
      <c r="F25" s="3">
        <v>-19294000</v>
      </c>
      <c r="G25" s="1">
        <v>2181468000</v>
      </c>
      <c r="H25" s="3">
        <v>-26973000</v>
      </c>
      <c r="I25" s="1">
        <v>407171000</v>
      </c>
      <c r="J25" s="1">
        <v>-197623000</v>
      </c>
      <c r="K25" s="1">
        <v>161374000</v>
      </c>
      <c r="L25" s="1">
        <v>141235000</v>
      </c>
      <c r="M25" s="3">
        <v>42286007.15</v>
      </c>
      <c r="N25" s="3">
        <v>-73029260.44</v>
      </c>
      <c r="O25" s="3">
        <v>-63518001.68</v>
      </c>
      <c r="P25" s="1">
        <v>398740672.7</v>
      </c>
      <c r="Q25" s="3">
        <v>87783110.51</v>
      </c>
      <c r="R25" s="3">
        <v>7481523.93</v>
      </c>
      <c r="S25" s="3">
        <v>2002568.93</v>
      </c>
      <c r="T25" s="3">
        <v>503073.41</v>
      </c>
      <c r="U25" s="3">
        <v>47398.89</v>
      </c>
      <c r="V25" s="3">
        <v>-509551.25</v>
      </c>
      <c r="W25" s="3">
        <v>-329292.61</v>
      </c>
    </row>
    <row r="26" spans="1:16">
      <c r="A26" t="s">
        <v>374</v>
      </c>
      <c r="B26" t="s">
        <v>375</v>
      </c>
      <c r="C26" s="3">
        <v>73845000</v>
      </c>
      <c r="D26" s="1">
        <v>139528000</v>
      </c>
      <c r="E26" s="1">
        <v>128265000</v>
      </c>
      <c r="F26" s="1">
        <v>102240000</v>
      </c>
      <c r="G26" s="3">
        <v>53474000</v>
      </c>
      <c r="H26" s="3">
        <v>62483000</v>
      </c>
      <c r="I26" s="3">
        <v>23214000</v>
      </c>
      <c r="J26" s="3">
        <v>-3605000</v>
      </c>
      <c r="K26" s="3">
        <v>25057000</v>
      </c>
      <c r="L26" s="3">
        <v>38119000</v>
      </c>
      <c r="M26" s="3">
        <v>16424476.58</v>
      </c>
      <c r="N26" s="3">
        <v>6146052.23</v>
      </c>
      <c r="O26" s="3">
        <v>1284161.4</v>
      </c>
      <c r="P26" s="3">
        <v>1953336.22</v>
      </c>
    </row>
    <row r="27" spans="1:2">
      <c r="A27" t="s">
        <v>376</v>
      </c>
      <c r="B27" t="s">
        <v>377</v>
      </c>
    </row>
    <row r="28" spans="1:23">
      <c r="A28" t="s">
        <v>378</v>
      </c>
      <c r="B28" t="s">
        <v>379</v>
      </c>
      <c r="C28" s="1">
        <v>17080847000</v>
      </c>
      <c r="D28" s="1">
        <v>13775426000</v>
      </c>
      <c r="E28" s="1">
        <v>7878442000</v>
      </c>
      <c r="F28" s="1">
        <v>2876031000</v>
      </c>
      <c r="G28" s="1">
        <v>1246951000</v>
      </c>
      <c r="H28" s="3">
        <v>45631000</v>
      </c>
      <c r="I28" s="1">
        <v>717429000</v>
      </c>
      <c r="J28" s="1">
        <v>2747612000</v>
      </c>
      <c r="K28" s="1">
        <v>6097391000</v>
      </c>
      <c r="L28" s="1">
        <v>9847200000</v>
      </c>
      <c r="M28" s="1">
        <v>6896883960.75</v>
      </c>
      <c r="N28" s="1">
        <v>3354938782.28</v>
      </c>
      <c r="O28" s="1">
        <v>1531988460.71</v>
      </c>
      <c r="P28" s="1">
        <v>2063261989.52</v>
      </c>
      <c r="Q28" s="1">
        <v>814815455.68</v>
      </c>
      <c r="R28" s="1">
        <v>254188825.23</v>
      </c>
      <c r="S28" s="1">
        <v>354327592.81</v>
      </c>
      <c r="T28" s="1">
        <v>389765124</v>
      </c>
      <c r="U28" s="1">
        <v>227425686.63</v>
      </c>
      <c r="V28" s="1">
        <v>100782641.35</v>
      </c>
      <c r="W28" s="3">
        <v>67887890.79</v>
      </c>
    </row>
    <row r="29" spans="1:23">
      <c r="A29" t="s">
        <v>380</v>
      </c>
      <c r="B29" t="s">
        <v>381</v>
      </c>
      <c r="C29" s="1">
        <v>145777000</v>
      </c>
      <c r="D29" s="1">
        <v>182694000</v>
      </c>
      <c r="E29" s="1">
        <v>123184000</v>
      </c>
      <c r="F29" s="3">
        <v>98371000</v>
      </c>
      <c r="G29" s="1">
        <v>312221000</v>
      </c>
      <c r="H29" s="1">
        <v>391296000</v>
      </c>
      <c r="I29" s="1">
        <v>460920000</v>
      </c>
      <c r="J29" s="1">
        <v>846196000</v>
      </c>
      <c r="K29" s="1">
        <v>1007681000</v>
      </c>
      <c r="L29" s="1">
        <v>1022072000</v>
      </c>
      <c r="M29" s="1">
        <v>150816746.98</v>
      </c>
      <c r="N29" s="3">
        <v>52585705.13</v>
      </c>
      <c r="O29" s="3">
        <v>43976186.81</v>
      </c>
      <c r="P29" s="3">
        <v>33683762.31</v>
      </c>
      <c r="Q29" s="3">
        <v>11042172.92</v>
      </c>
      <c r="R29" s="3">
        <v>15768693.2</v>
      </c>
      <c r="S29" s="3">
        <v>7562901.94</v>
      </c>
      <c r="T29" s="3">
        <v>3118992.24</v>
      </c>
      <c r="U29" s="3">
        <v>3092677.52</v>
      </c>
      <c r="V29" s="3">
        <v>1408685.72</v>
      </c>
      <c r="W29" s="3">
        <v>350733.21</v>
      </c>
    </row>
    <row r="30" spans="1:10">
      <c r="A30" t="s">
        <v>382</v>
      </c>
      <c r="B30" t="s">
        <v>383</v>
      </c>
      <c r="G30" s="1">
        <v>125386000</v>
      </c>
      <c r="H30" s="3">
        <v>45486000</v>
      </c>
      <c r="I30" s="3">
        <v>52399000</v>
      </c>
      <c r="J30" s="1">
        <v>129947000</v>
      </c>
    </row>
    <row r="31" spans="1:23">
      <c r="A31" t="s">
        <v>384</v>
      </c>
      <c r="B31" t="s">
        <v>385</v>
      </c>
      <c r="C31" s="1">
        <v>156676000</v>
      </c>
      <c r="D31" s="1">
        <v>503802000</v>
      </c>
      <c r="E31" s="1">
        <v>451382000</v>
      </c>
      <c r="F31" s="1">
        <v>105556000</v>
      </c>
      <c r="G31" s="1">
        <v>1496203000</v>
      </c>
      <c r="H31" s="1">
        <v>465746000</v>
      </c>
      <c r="I31" s="1">
        <v>193219000</v>
      </c>
      <c r="J31" s="1">
        <v>143401000</v>
      </c>
      <c r="K31" s="1">
        <v>224413000</v>
      </c>
      <c r="L31" s="3">
        <v>77004000</v>
      </c>
      <c r="M31" s="1">
        <v>109455071.54</v>
      </c>
      <c r="N31" s="3">
        <v>51011791.24</v>
      </c>
      <c r="O31" s="3">
        <v>35422887.59</v>
      </c>
      <c r="P31" s="3">
        <v>13857384.77</v>
      </c>
      <c r="Q31" s="3">
        <v>4918000.68</v>
      </c>
      <c r="R31" s="3">
        <v>4595713.18</v>
      </c>
      <c r="S31" s="3">
        <v>3166779.12</v>
      </c>
      <c r="T31" s="3">
        <v>4362083.21</v>
      </c>
      <c r="U31" s="3">
        <v>1621611.27</v>
      </c>
      <c r="V31" s="3">
        <v>1900845.31</v>
      </c>
      <c r="W31" s="3">
        <v>3698774.46</v>
      </c>
    </row>
    <row r="32" spans="1:16">
      <c r="A32" t="s">
        <v>386</v>
      </c>
      <c r="B32" t="s">
        <v>387</v>
      </c>
      <c r="G32" s="3">
        <v>73957000</v>
      </c>
      <c r="H32" s="1">
        <v>263637000</v>
      </c>
      <c r="I32" s="3">
        <v>55104000</v>
      </c>
      <c r="J32" s="3">
        <v>52930000</v>
      </c>
      <c r="K32" s="3">
        <v>25247000</v>
      </c>
      <c r="L32" s="3">
        <v>32175000</v>
      </c>
      <c r="M32" s="3">
        <v>15964759</v>
      </c>
      <c r="N32" s="3">
        <v>11989713.32</v>
      </c>
      <c r="O32" s="3">
        <v>9847775.63</v>
      </c>
      <c r="P32" s="3">
        <v>1017413.88</v>
      </c>
    </row>
    <row r="33" spans="1:23">
      <c r="A33" t="s">
        <v>388</v>
      </c>
      <c r="B33" t="s">
        <v>389</v>
      </c>
      <c r="C33" s="1">
        <v>17069948000</v>
      </c>
      <c r="D33" s="1">
        <v>13454318000</v>
      </c>
      <c r="E33" s="1">
        <v>7550244000</v>
      </c>
      <c r="F33" s="1">
        <v>2868846000</v>
      </c>
      <c r="G33" s="3">
        <v>62969000</v>
      </c>
      <c r="H33" s="3">
        <v>-28819000</v>
      </c>
      <c r="I33" s="1">
        <v>985130000</v>
      </c>
      <c r="J33" s="1">
        <v>3450407000</v>
      </c>
      <c r="K33" s="1">
        <v>6880659000</v>
      </c>
      <c r="L33" s="1">
        <v>10792268000</v>
      </c>
      <c r="M33" s="1">
        <v>6938245636.19</v>
      </c>
      <c r="N33" s="1">
        <v>3356512696.17</v>
      </c>
      <c r="O33" s="1">
        <v>1540541759.93</v>
      </c>
      <c r="P33" s="1">
        <v>2083088367.06</v>
      </c>
      <c r="Q33" s="1">
        <v>820939627.92</v>
      </c>
      <c r="R33" s="1">
        <v>269699805.25</v>
      </c>
      <c r="S33" s="1">
        <v>358723715.63</v>
      </c>
      <c r="T33" s="1">
        <v>391073776.03</v>
      </c>
      <c r="U33" s="1">
        <v>228916777.88</v>
      </c>
      <c r="V33" s="1">
        <v>100290481.76</v>
      </c>
      <c r="W33" s="3">
        <v>64539849.54</v>
      </c>
    </row>
    <row r="34" spans="1:23">
      <c r="A34" t="s">
        <v>390</v>
      </c>
      <c r="B34" t="s">
        <v>391</v>
      </c>
      <c r="C34" s="1">
        <v>2337789000</v>
      </c>
      <c r="D34" s="1">
        <v>1959870000</v>
      </c>
      <c r="E34" s="1">
        <v>1246757000</v>
      </c>
      <c r="F34" s="1">
        <v>641761000</v>
      </c>
      <c r="G34" s="1">
        <v>-100830000</v>
      </c>
      <c r="H34" s="3">
        <v>-33345000</v>
      </c>
      <c r="I34" s="1">
        <v>229158000</v>
      </c>
      <c r="J34" s="1">
        <v>355555000</v>
      </c>
      <c r="K34" s="1">
        <v>869977000</v>
      </c>
      <c r="L34" s="1">
        <v>1430712000</v>
      </c>
      <c r="M34" s="1">
        <v>774218140.06</v>
      </c>
      <c r="N34" s="1">
        <v>334076712.07</v>
      </c>
      <c r="O34" s="3">
        <v>66136158.35</v>
      </c>
      <c r="P34" s="1">
        <v>177302983.38</v>
      </c>
      <c r="Q34" s="3">
        <v>79738016.6</v>
      </c>
      <c r="R34" s="3">
        <v>35860053.11</v>
      </c>
      <c r="S34" s="3">
        <v>18657693.45</v>
      </c>
      <c r="T34" s="3">
        <v>66285052.14</v>
      </c>
      <c r="U34" s="3">
        <v>19794847.35</v>
      </c>
      <c r="V34" s="3">
        <v>9044406.2</v>
      </c>
      <c r="W34" s="3">
        <v>4589131.78</v>
      </c>
    </row>
    <row r="35" spans="1:2">
      <c r="A35" t="s">
        <v>392</v>
      </c>
      <c r="B35" t="s">
        <v>393</v>
      </c>
    </row>
    <row r="36" spans="1:23">
      <c r="A36" t="s">
        <v>394</v>
      </c>
      <c r="B36" t="s">
        <v>21</v>
      </c>
      <c r="C36" s="1">
        <v>14732159000</v>
      </c>
      <c r="D36" s="1">
        <v>11494448000</v>
      </c>
      <c r="E36" s="1">
        <v>6303487000</v>
      </c>
      <c r="F36" s="1">
        <v>2227085000</v>
      </c>
      <c r="G36" s="1">
        <v>163799000</v>
      </c>
      <c r="H36" s="3">
        <v>4526000</v>
      </c>
      <c r="I36" s="1">
        <v>755972000</v>
      </c>
      <c r="J36" s="1">
        <v>3094852000</v>
      </c>
      <c r="K36" s="1">
        <v>6010682000</v>
      </c>
      <c r="L36" s="1">
        <v>9361556000</v>
      </c>
      <c r="M36" s="1">
        <v>6164027496.13</v>
      </c>
      <c r="N36" s="1">
        <v>3022435984.1</v>
      </c>
      <c r="O36" s="1">
        <v>1474405601.58</v>
      </c>
      <c r="P36" s="1">
        <v>1905785383.68</v>
      </c>
      <c r="Q36" s="1">
        <v>741201611.32</v>
      </c>
      <c r="R36" s="1">
        <v>233839752.14</v>
      </c>
      <c r="S36" s="1">
        <v>340066022.18</v>
      </c>
      <c r="T36" s="1">
        <v>324788723.89</v>
      </c>
      <c r="U36" s="1">
        <v>209121930.53</v>
      </c>
      <c r="V36" s="3">
        <v>91246075.56</v>
      </c>
      <c r="W36" s="3">
        <v>59950717.76</v>
      </c>
    </row>
    <row r="37" spans="1:23">
      <c r="A37" t="s">
        <v>395</v>
      </c>
      <c r="B37" t="s">
        <v>396</v>
      </c>
      <c r="C37" s="1">
        <v>14413015000</v>
      </c>
      <c r="D37" s="1">
        <v>11206662000</v>
      </c>
      <c r="E37" s="1">
        <v>6116288000</v>
      </c>
      <c r="F37" s="1">
        <v>2092253000</v>
      </c>
      <c r="G37" s="1">
        <v>203457000</v>
      </c>
      <c r="H37" s="3">
        <v>4961000</v>
      </c>
      <c r="I37" s="1">
        <v>709206000</v>
      </c>
      <c r="J37" s="1">
        <v>2903595000</v>
      </c>
      <c r="K37" s="1">
        <v>5686095000</v>
      </c>
      <c r="L37" s="1">
        <v>8648900000</v>
      </c>
      <c r="M37" s="1">
        <v>5615461622.88</v>
      </c>
      <c r="N37" s="1">
        <v>2639904732.61</v>
      </c>
      <c r="O37" s="1">
        <v>1232234322.48</v>
      </c>
      <c r="P37" s="1">
        <v>1606160035.62</v>
      </c>
      <c r="Q37" s="1">
        <v>592004326.72</v>
      </c>
      <c r="R37" s="1">
        <v>216273681.61</v>
      </c>
      <c r="S37" s="1">
        <v>327297600.33</v>
      </c>
      <c r="T37" s="1">
        <v>324799880.47</v>
      </c>
      <c r="U37" s="1">
        <v>209855351.23</v>
      </c>
      <c r="V37" s="3">
        <v>91246075.56</v>
      </c>
      <c r="W37" s="3">
        <v>59950717.76</v>
      </c>
    </row>
    <row r="38" spans="1:21">
      <c r="A38" t="s">
        <v>397</v>
      </c>
      <c r="B38" t="s">
        <v>398</v>
      </c>
      <c r="C38" s="1">
        <v>319144000</v>
      </c>
      <c r="D38" s="1">
        <v>287786000</v>
      </c>
      <c r="E38" s="1">
        <v>187199000</v>
      </c>
      <c r="F38" s="1">
        <v>134832000</v>
      </c>
      <c r="G38" s="3">
        <v>-39658000</v>
      </c>
      <c r="H38" s="3">
        <v>-435000</v>
      </c>
      <c r="I38" s="3">
        <v>46766000</v>
      </c>
      <c r="J38" s="1">
        <v>191257000</v>
      </c>
      <c r="K38" s="1">
        <v>324587000</v>
      </c>
      <c r="L38" s="1">
        <v>712656000</v>
      </c>
      <c r="M38" s="1">
        <v>548565873.25</v>
      </c>
      <c r="N38" s="1">
        <v>382531251.49</v>
      </c>
      <c r="O38" s="1">
        <v>242171279.1</v>
      </c>
      <c r="P38" s="1">
        <v>227587546.68</v>
      </c>
      <c r="Q38" s="3">
        <v>55880233.12</v>
      </c>
      <c r="R38" s="3">
        <v>17566070.53</v>
      </c>
      <c r="S38" s="3">
        <v>12768421.85</v>
      </c>
      <c r="T38" s="3">
        <v>-11156.58</v>
      </c>
      <c r="U38" s="3">
        <v>-733420.7</v>
      </c>
    </row>
    <row r="39" spans="1:23">
      <c r="A39" t="s">
        <v>399</v>
      </c>
      <c r="B39" t="s">
        <v>400</v>
      </c>
      <c r="C39" s="1">
        <v>12462591000</v>
      </c>
      <c r="D39" s="1">
        <v>10411683000</v>
      </c>
      <c r="E39" s="1">
        <v>6037494000</v>
      </c>
      <c r="F39" s="1">
        <v>1786581000</v>
      </c>
      <c r="G39" s="1">
        <v>-313500000</v>
      </c>
      <c r="H39" s="3">
        <v>-78212000</v>
      </c>
      <c r="I39" s="1">
        <v>254287000</v>
      </c>
      <c r="J39" s="1">
        <v>2411493000</v>
      </c>
      <c r="K39" s="1">
        <v>5030802000</v>
      </c>
      <c r="L39" s="1">
        <v>7922784000</v>
      </c>
      <c r="M39" s="1">
        <v>5134566000</v>
      </c>
      <c r="N39" s="1">
        <v>1991488933.21</v>
      </c>
      <c r="O39" s="1">
        <v>1421669226.71</v>
      </c>
      <c r="P39" s="1">
        <v>1180638499</v>
      </c>
      <c r="Q39" s="1">
        <v>485306288.08</v>
      </c>
      <c r="R39" s="1">
        <v>196053884.17</v>
      </c>
      <c r="S39" s="1">
        <v>310596392.64</v>
      </c>
      <c r="T39" s="1">
        <v>322273572.91</v>
      </c>
      <c r="U39" s="1">
        <v>208631983.88</v>
      </c>
      <c r="V39">
        <v>0</v>
      </c>
      <c r="W39">
        <v>0</v>
      </c>
    </row>
    <row r="40" spans="1:23">
      <c r="A40" t="s">
        <v>401</v>
      </c>
      <c r="B40" s="2" t="s">
        <v>24</v>
      </c>
      <c r="C40">
        <v>1.7043</v>
      </c>
      <c r="D40">
        <v>1.3595</v>
      </c>
      <c r="E40">
        <v>0.7907</v>
      </c>
      <c r="F40">
        <v>0.2733</v>
      </c>
      <c r="G40">
        <v>0.0267</v>
      </c>
      <c r="H40">
        <v>0.0007</v>
      </c>
      <c r="I40">
        <v>0.093</v>
      </c>
      <c r="J40">
        <v>0.381</v>
      </c>
      <c r="K40">
        <v>0.75</v>
      </c>
      <c r="L40">
        <v>1.14</v>
      </c>
      <c r="M40">
        <v>0.739</v>
      </c>
      <c r="N40">
        <v>0.52</v>
      </c>
      <c r="O40">
        <v>0.83</v>
      </c>
      <c r="P40">
        <v>1.1</v>
      </c>
      <c r="Q40">
        <v>0.62</v>
      </c>
      <c r="R40">
        <v>0.45</v>
      </c>
      <c r="S40">
        <v>1.36</v>
      </c>
      <c r="T40">
        <v>1.547</v>
      </c>
      <c r="U40">
        <v>1.17</v>
      </c>
      <c r="V40">
        <v>0.51</v>
      </c>
      <c r="W40">
        <v>0.33</v>
      </c>
    </row>
    <row r="41" spans="1:17">
      <c r="A41" t="s">
        <v>402</v>
      </c>
      <c r="B41" t="s">
        <v>403</v>
      </c>
      <c r="C41">
        <v>1.7012</v>
      </c>
      <c r="D41">
        <v>1.352</v>
      </c>
      <c r="E41">
        <v>0.7466</v>
      </c>
      <c r="F41">
        <v>0.2674</v>
      </c>
      <c r="G41">
        <v>0.0267</v>
      </c>
      <c r="H41">
        <v>0.0007</v>
      </c>
      <c r="I41">
        <v>0.093</v>
      </c>
      <c r="J41">
        <v>0.381</v>
      </c>
      <c r="K41">
        <v>0.75</v>
      </c>
      <c r="L41">
        <v>1.14</v>
      </c>
      <c r="M41">
        <v>0.739</v>
      </c>
      <c r="N41">
        <v>0.52</v>
      </c>
      <c r="O41">
        <v>0.83</v>
      </c>
      <c r="P41">
        <v>1.1</v>
      </c>
      <c r="Q41">
        <v>0.62</v>
      </c>
    </row>
    <row r="42" spans="1:14">
      <c r="A42" t="s">
        <v>404</v>
      </c>
      <c r="B42" t="s">
        <v>405</v>
      </c>
      <c r="C42" s="1">
        <v>-274045000</v>
      </c>
      <c r="D42" s="1">
        <v>151032000</v>
      </c>
      <c r="E42" s="1">
        <v>106331000</v>
      </c>
      <c r="F42" s="1">
        <v>507741000</v>
      </c>
      <c r="G42" s="1">
        <v>-156900000</v>
      </c>
      <c r="H42" s="1">
        <v>-888347000</v>
      </c>
      <c r="I42" s="1">
        <v>-461007000</v>
      </c>
      <c r="J42" s="1">
        <v>-345248000</v>
      </c>
      <c r="K42" s="3">
        <v>-56301000</v>
      </c>
      <c r="L42" s="3">
        <v>-32458000</v>
      </c>
      <c r="M42" s="3">
        <v>5706558.84</v>
      </c>
      <c r="N42" s="3">
        <v>-6288179.44</v>
      </c>
    </row>
    <row r="43" spans="1:10">
      <c r="A43" t="s">
        <v>406</v>
      </c>
      <c r="B43" t="s">
        <v>407</v>
      </c>
      <c r="C43" s="1">
        <v>-260652000</v>
      </c>
      <c r="D43" s="1">
        <v>146917000</v>
      </c>
      <c r="E43" s="1">
        <v>111378000</v>
      </c>
      <c r="F43" s="1">
        <v>507673000</v>
      </c>
      <c r="G43" s="1">
        <v>-156721000</v>
      </c>
      <c r="H43" s="1">
        <v>-888154000</v>
      </c>
      <c r="I43" s="1">
        <v>-460964000</v>
      </c>
      <c r="J43" s="1">
        <v>-345168000</v>
      </c>
    </row>
    <row r="44" spans="1:10">
      <c r="A44" t="s">
        <v>408</v>
      </c>
      <c r="B44" t="s">
        <v>409</v>
      </c>
      <c r="C44" s="3">
        <v>-13393000</v>
      </c>
      <c r="D44" s="3">
        <v>4115000</v>
      </c>
      <c r="E44" s="3">
        <v>-5047000</v>
      </c>
      <c r="F44" s="3">
        <v>68000</v>
      </c>
      <c r="G44" s="3">
        <v>-179000</v>
      </c>
      <c r="H44" s="3">
        <v>-193000</v>
      </c>
      <c r="I44" s="3">
        <v>-43000</v>
      </c>
      <c r="J44" s="3">
        <v>-80000</v>
      </c>
    </row>
    <row r="45" spans="1:15">
      <c r="A45" t="s">
        <v>410</v>
      </c>
      <c r="B45" t="s">
        <v>411</v>
      </c>
      <c r="C45" s="1">
        <v>14458114000</v>
      </c>
      <c r="D45" s="1">
        <v>11645480000</v>
      </c>
      <c r="E45" s="1">
        <v>6409818000</v>
      </c>
      <c r="F45" s="1">
        <v>2734826000</v>
      </c>
      <c r="G45" s="3">
        <v>6899000</v>
      </c>
      <c r="H45" s="1">
        <v>-883821000</v>
      </c>
      <c r="I45" s="1">
        <v>294965000</v>
      </c>
      <c r="J45" s="1">
        <v>2749604000</v>
      </c>
      <c r="K45" s="1">
        <v>5954381000</v>
      </c>
      <c r="L45" s="1">
        <v>9329098000</v>
      </c>
      <c r="M45" s="1">
        <v>6169734054.97</v>
      </c>
      <c r="N45" s="1">
        <v>3016147804.66</v>
      </c>
      <c r="O45" s="1">
        <v>1474405601.58</v>
      </c>
    </row>
    <row r="46" spans="1:15">
      <c r="A46" t="s">
        <v>412</v>
      </c>
      <c r="B46" t="s">
        <v>413</v>
      </c>
      <c r="C46" s="1">
        <v>14152363000</v>
      </c>
      <c r="D46" s="1">
        <v>11353579000</v>
      </c>
      <c r="E46" s="1">
        <v>6227666000</v>
      </c>
      <c r="F46" s="1">
        <v>2599926000</v>
      </c>
      <c r="G46" s="3">
        <v>46736000</v>
      </c>
      <c r="H46" s="1">
        <v>-883193000</v>
      </c>
      <c r="I46" s="1">
        <v>248242000</v>
      </c>
      <c r="J46" s="1">
        <v>2558427000</v>
      </c>
      <c r="K46" s="1">
        <v>5632090000</v>
      </c>
      <c r="L46" s="1">
        <v>8616146000</v>
      </c>
      <c r="M46" s="1">
        <v>5620036673.84</v>
      </c>
      <c r="N46" s="1">
        <v>2633250444.82</v>
      </c>
      <c r="O46" s="1">
        <v>1232234322.48</v>
      </c>
    </row>
    <row r="47" spans="1:15">
      <c r="A47" t="s">
        <v>414</v>
      </c>
      <c r="B47" t="s">
        <v>415</v>
      </c>
      <c r="C47" s="1">
        <v>305751000</v>
      </c>
      <c r="D47" s="1">
        <v>291901000</v>
      </c>
      <c r="E47" s="1">
        <v>182152000</v>
      </c>
      <c r="F47" s="1">
        <v>134900000</v>
      </c>
      <c r="G47" s="3">
        <v>-39837000</v>
      </c>
      <c r="H47" s="3">
        <v>-628000</v>
      </c>
      <c r="I47" s="3">
        <v>46723000</v>
      </c>
      <c r="J47" s="1">
        <v>191177000</v>
      </c>
      <c r="K47" s="1">
        <v>322291000</v>
      </c>
      <c r="L47" s="1">
        <v>712952000</v>
      </c>
      <c r="M47" s="1">
        <v>549697381.13</v>
      </c>
      <c r="N47" s="1">
        <v>382897359.84</v>
      </c>
      <c r="O47" s="1">
        <v>242171279.1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0"/>
  <sheetViews>
    <sheetView workbookViewId="0">
      <selection activeCell="B27" sqref="B27"/>
    </sheetView>
  </sheetViews>
  <sheetFormatPr defaultColWidth="9.125" defaultRowHeight="17.6"/>
  <cols>
    <col min="1" max="1" width="24.375" customWidth="1"/>
    <col min="2" max="2" width="46" customWidth="1"/>
    <col min="3" max="6" width="13.875" customWidth="1"/>
    <col min="7" max="12" width="12.875" customWidth="1"/>
    <col min="13" max="13" width="13.375" customWidth="1"/>
    <col min="14" max="14" width="12.875" customWidth="1"/>
    <col min="15" max="15" width="13.375" customWidth="1"/>
    <col min="16" max="16" width="12.75" customWidth="1"/>
    <col min="17" max="21" width="13.375" customWidth="1"/>
  </cols>
  <sheetData>
    <row r="1" spans="1:21">
      <c r="A1" t="s">
        <v>41</v>
      </c>
      <c r="B1" t="s">
        <v>42</v>
      </c>
      <c r="C1" t="s">
        <v>326</v>
      </c>
      <c r="D1" t="s">
        <v>46</v>
      </c>
      <c r="E1" t="s">
        <v>50</v>
      </c>
      <c r="F1" t="s">
        <v>54</v>
      </c>
      <c r="G1" t="s">
        <v>58</v>
      </c>
      <c r="H1" t="s">
        <v>62</v>
      </c>
      <c r="I1" t="s">
        <v>66</v>
      </c>
      <c r="J1" t="s">
        <v>70</v>
      </c>
      <c r="K1" t="s">
        <v>74</v>
      </c>
      <c r="L1" t="s">
        <v>78</v>
      </c>
      <c r="M1" t="s">
        <v>82</v>
      </c>
      <c r="N1" t="s">
        <v>86</v>
      </c>
      <c r="O1" t="s">
        <v>90</v>
      </c>
      <c r="P1" t="s">
        <v>94</v>
      </c>
      <c r="Q1" t="s">
        <v>98</v>
      </c>
      <c r="R1" t="s">
        <v>102</v>
      </c>
      <c r="S1" t="s">
        <v>106</v>
      </c>
      <c r="T1" t="s">
        <v>110</v>
      </c>
      <c r="U1" t="s">
        <v>113</v>
      </c>
    </row>
    <row r="2" spans="1:21">
      <c r="A2" t="s">
        <v>416</v>
      </c>
      <c r="B2" t="s">
        <v>417</v>
      </c>
      <c r="C2" s="1">
        <v>90850724000</v>
      </c>
      <c r="D2" s="1">
        <v>78764734000</v>
      </c>
      <c r="E2" s="1">
        <v>59645469000</v>
      </c>
      <c r="F2" s="1">
        <v>41440247000</v>
      </c>
      <c r="G2" s="1">
        <v>25964005000</v>
      </c>
      <c r="H2" s="1">
        <v>24545210000</v>
      </c>
      <c r="I2" s="1">
        <v>32442837000</v>
      </c>
      <c r="J2" s="1">
        <v>37306261000</v>
      </c>
      <c r="K2" s="1">
        <v>50527031000</v>
      </c>
      <c r="L2" s="1">
        <v>52570215000</v>
      </c>
      <c r="M2" s="1">
        <v>37329829416</v>
      </c>
      <c r="N2" s="1">
        <v>19100697204.78</v>
      </c>
      <c r="O2" s="1">
        <v>14204927251.11</v>
      </c>
      <c r="P2" s="1">
        <v>8044249285.94</v>
      </c>
      <c r="Q2" s="1">
        <v>5966938118.7</v>
      </c>
      <c r="R2" s="1">
        <v>3057190360.14</v>
      </c>
      <c r="S2" s="1">
        <v>2959629520.28</v>
      </c>
      <c r="T2" s="1">
        <v>2288588982.78</v>
      </c>
      <c r="U2" s="1">
        <v>1149333753.98</v>
      </c>
    </row>
    <row r="3" spans="1:2">
      <c r="A3" t="s">
        <v>418</v>
      </c>
      <c r="B3" t="s">
        <v>419</v>
      </c>
    </row>
    <row r="4" spans="1:2">
      <c r="A4" t="s">
        <v>420</v>
      </c>
      <c r="B4" t="s">
        <v>421</v>
      </c>
    </row>
    <row r="5" spans="1:2">
      <c r="A5" t="s">
        <v>422</v>
      </c>
      <c r="B5" t="s">
        <v>423</v>
      </c>
    </row>
    <row r="6" spans="1:2">
      <c r="A6" t="s">
        <v>136</v>
      </c>
      <c r="B6" t="s">
        <v>424</v>
      </c>
    </row>
    <row r="7" spans="1:2">
      <c r="A7" t="s">
        <v>425</v>
      </c>
      <c r="B7" t="s">
        <v>426</v>
      </c>
    </row>
    <row r="8" spans="1:2">
      <c r="A8" t="s">
        <v>427</v>
      </c>
      <c r="B8" t="s">
        <v>428</v>
      </c>
    </row>
    <row r="9" spans="1:2">
      <c r="A9" t="s">
        <v>429</v>
      </c>
      <c r="B9" t="s">
        <v>430</v>
      </c>
    </row>
    <row r="10" spans="1:2">
      <c r="A10" t="s">
        <v>431</v>
      </c>
      <c r="B10" t="s">
        <v>432</v>
      </c>
    </row>
    <row r="11" spans="1:2">
      <c r="A11" t="s">
        <v>433</v>
      </c>
      <c r="B11" t="s">
        <v>434</v>
      </c>
    </row>
    <row r="12" spans="1:10">
      <c r="A12" t="s">
        <v>435</v>
      </c>
      <c r="B12" t="s">
        <v>436</v>
      </c>
      <c r="I12">
        <v>0</v>
      </c>
      <c r="J12">
        <v>0</v>
      </c>
    </row>
    <row r="13" spans="1:2">
      <c r="A13" t="s">
        <v>437</v>
      </c>
      <c r="B13" t="s">
        <v>438</v>
      </c>
    </row>
    <row r="14" spans="1:21">
      <c r="A14" t="s">
        <v>439</v>
      </c>
      <c r="B14" t="s">
        <v>440</v>
      </c>
      <c r="C14" s="1">
        <v>921991000</v>
      </c>
      <c r="D14" s="1">
        <v>947885000</v>
      </c>
      <c r="E14" s="1">
        <v>421381000</v>
      </c>
      <c r="F14" s="1">
        <v>347042000</v>
      </c>
      <c r="G14" s="1">
        <v>177637000</v>
      </c>
      <c r="H14" s="1">
        <v>250983000</v>
      </c>
      <c r="I14" s="1">
        <v>332442000</v>
      </c>
      <c r="J14" s="1">
        <v>384482000</v>
      </c>
      <c r="K14" s="1">
        <v>211481000</v>
      </c>
      <c r="L14" s="1">
        <v>146230000</v>
      </c>
      <c r="M14" s="3">
        <v>81393272.02</v>
      </c>
      <c r="N14" s="1">
        <v>111417588.49</v>
      </c>
      <c r="O14" s="1">
        <v>222385798.87</v>
      </c>
      <c r="P14" s="3">
        <v>48045264.93</v>
      </c>
      <c r="Q14" s="3">
        <v>266892.38</v>
      </c>
      <c r="R14" s="3">
        <v>4338000</v>
      </c>
      <c r="T14" s="3">
        <v>2502000</v>
      </c>
      <c r="U14" s="3">
        <v>621284.44</v>
      </c>
    </row>
    <row r="15" spans="1:21">
      <c r="A15" t="s">
        <v>441</v>
      </c>
      <c r="B15" t="s">
        <v>442</v>
      </c>
      <c r="C15" s="1">
        <v>1251347000</v>
      </c>
      <c r="D15" s="1">
        <v>1026832000</v>
      </c>
      <c r="E15" s="1">
        <v>1214252000</v>
      </c>
      <c r="F15" s="1">
        <v>807981000</v>
      </c>
      <c r="G15" s="1">
        <v>616189000</v>
      </c>
      <c r="H15" s="1">
        <v>1325931000</v>
      </c>
      <c r="I15" s="1">
        <v>1150010000</v>
      </c>
      <c r="J15" s="1">
        <v>2096869000</v>
      </c>
      <c r="K15" s="1">
        <v>2312594000</v>
      </c>
      <c r="L15" s="1">
        <v>1115845000</v>
      </c>
      <c r="M15" s="1">
        <v>738185729.27</v>
      </c>
      <c r="N15" s="1">
        <v>952380256.64</v>
      </c>
      <c r="O15" s="1">
        <v>331618094.28</v>
      </c>
      <c r="P15" s="1">
        <v>282979842.82</v>
      </c>
      <c r="Q15" s="3">
        <v>81505831.78</v>
      </c>
      <c r="R15" s="3">
        <v>15849009.06</v>
      </c>
      <c r="S15" s="3">
        <v>8851189.28</v>
      </c>
      <c r="T15" s="3">
        <v>5522529.09</v>
      </c>
      <c r="U15" s="3">
        <v>20939219.12</v>
      </c>
    </row>
    <row r="16" spans="1:21">
      <c r="A16" t="s">
        <v>443</v>
      </c>
      <c r="B16" t="s">
        <v>444</v>
      </c>
      <c r="C16" s="1">
        <v>91266981000</v>
      </c>
      <c r="D16" s="1">
        <v>80739451000</v>
      </c>
      <c r="E16" s="1">
        <v>61281102000</v>
      </c>
      <c r="F16" s="1">
        <v>42595270000</v>
      </c>
      <c r="G16" s="1">
        <v>26757831000</v>
      </c>
      <c r="H16" s="1">
        <v>26122124000</v>
      </c>
      <c r="I16" s="1">
        <v>33925289000</v>
      </c>
      <c r="J16" s="1">
        <v>39787612000</v>
      </c>
      <c r="K16" s="1">
        <v>53051106000</v>
      </c>
      <c r="L16" s="1">
        <v>53832290000</v>
      </c>
      <c r="M16" s="1">
        <v>38149408417.29</v>
      </c>
      <c r="N16" s="1">
        <v>20164495049.91</v>
      </c>
      <c r="O16" s="1">
        <v>14758931144.26</v>
      </c>
      <c r="P16" s="1">
        <v>8375274393.69</v>
      </c>
      <c r="Q16" s="1">
        <v>6048710842.86</v>
      </c>
      <c r="R16" s="1">
        <v>3077377369.2</v>
      </c>
      <c r="S16" s="1">
        <v>2968480709.56</v>
      </c>
      <c r="T16" s="1">
        <v>2296613511.87</v>
      </c>
      <c r="U16" s="1">
        <v>1170894257.54</v>
      </c>
    </row>
    <row r="17" spans="1:21">
      <c r="A17" t="s">
        <v>445</v>
      </c>
      <c r="B17" t="s">
        <v>446</v>
      </c>
      <c r="C17" s="1">
        <v>58229697000</v>
      </c>
      <c r="D17" s="1">
        <v>51971762000</v>
      </c>
      <c r="E17" s="1">
        <v>38746040000</v>
      </c>
      <c r="F17" s="1">
        <v>25121743000</v>
      </c>
      <c r="G17" s="1">
        <v>15857436000</v>
      </c>
      <c r="H17" s="1">
        <v>16625473000</v>
      </c>
      <c r="I17" s="1">
        <v>20340273000</v>
      </c>
      <c r="J17" s="1">
        <v>24143681000</v>
      </c>
      <c r="K17" s="1">
        <v>34706026000</v>
      </c>
      <c r="L17" s="1">
        <v>37571337000</v>
      </c>
      <c r="M17" s="1">
        <v>22789033918.84</v>
      </c>
      <c r="N17" s="1">
        <v>11107192142.14</v>
      </c>
      <c r="O17" s="1">
        <v>11196218603.65</v>
      </c>
      <c r="P17" s="1">
        <v>5746734043.5</v>
      </c>
      <c r="Q17" s="1">
        <v>4235773646.22</v>
      </c>
      <c r="R17" s="1">
        <v>2218990545.2</v>
      </c>
      <c r="S17" s="1">
        <v>2285299829.4</v>
      </c>
      <c r="T17" s="1">
        <v>1501638994.28</v>
      </c>
      <c r="U17" s="1">
        <v>738734912.21</v>
      </c>
    </row>
    <row r="18" spans="1:2">
      <c r="A18" t="s">
        <v>447</v>
      </c>
      <c r="B18" t="s">
        <v>448</v>
      </c>
    </row>
    <row r="19" spans="1:2">
      <c r="A19" t="s">
        <v>449</v>
      </c>
      <c r="B19" t="s">
        <v>450</v>
      </c>
    </row>
    <row r="20" spans="1:2">
      <c r="A20" t="s">
        <v>451</v>
      </c>
      <c r="B20" t="s">
        <v>452</v>
      </c>
    </row>
    <row r="21" spans="1:2">
      <c r="A21" t="s">
        <v>453</v>
      </c>
      <c r="B21" t="s">
        <v>454</v>
      </c>
    </row>
    <row r="22" spans="1:2">
      <c r="A22" t="s">
        <v>455</v>
      </c>
      <c r="B22" t="s">
        <v>456</v>
      </c>
    </row>
    <row r="23" spans="1:21">
      <c r="A23" t="s">
        <v>457</v>
      </c>
      <c r="B23" t="s">
        <v>458</v>
      </c>
      <c r="C23" s="1">
        <v>6311863000</v>
      </c>
      <c r="D23" s="1">
        <v>5373885000</v>
      </c>
      <c r="E23" s="1">
        <v>4640722000</v>
      </c>
      <c r="F23" s="1">
        <v>3692930000</v>
      </c>
      <c r="G23" s="1">
        <v>3006241000</v>
      </c>
      <c r="H23" s="1">
        <v>2932649000</v>
      </c>
      <c r="I23" s="1">
        <v>3774538000</v>
      </c>
      <c r="J23" s="1">
        <v>3907620000</v>
      </c>
      <c r="K23" s="1">
        <v>4236754000</v>
      </c>
      <c r="L23" s="1">
        <v>3607856000</v>
      </c>
      <c r="M23" s="1">
        <v>2205043482.89</v>
      </c>
      <c r="N23" s="1">
        <v>1183996166.31</v>
      </c>
      <c r="O23" s="1">
        <v>814165588.97</v>
      </c>
      <c r="P23" s="1">
        <v>553945515.86</v>
      </c>
      <c r="Q23" s="1">
        <v>259528526.23</v>
      </c>
      <c r="R23" s="1">
        <v>192033507.49</v>
      </c>
      <c r="S23" s="1">
        <v>170684061.85</v>
      </c>
      <c r="T23" s="1">
        <v>145584549.44</v>
      </c>
      <c r="U23" s="3">
        <v>89400910.33</v>
      </c>
    </row>
    <row r="24" spans="1:21">
      <c r="A24" t="s">
        <v>236</v>
      </c>
      <c r="B24" t="s">
        <v>459</v>
      </c>
      <c r="C24" s="1">
        <v>4216098000</v>
      </c>
      <c r="D24" s="1">
        <v>3879035000</v>
      </c>
      <c r="E24" s="1">
        <v>2720839000</v>
      </c>
      <c r="F24" s="1">
        <v>1807972000</v>
      </c>
      <c r="G24" s="1">
        <v>1207726000</v>
      </c>
      <c r="H24" s="1">
        <v>1070885000</v>
      </c>
      <c r="I24" s="1">
        <v>2414696000</v>
      </c>
      <c r="J24" s="1">
        <v>2618593000</v>
      </c>
      <c r="K24" s="1">
        <v>3345074000</v>
      </c>
      <c r="L24" s="1">
        <v>4576909000</v>
      </c>
      <c r="M24" s="1">
        <v>2315155195.66</v>
      </c>
      <c r="N24" s="1">
        <v>1228542644.5</v>
      </c>
      <c r="O24" s="1">
        <v>494897449.92</v>
      </c>
      <c r="P24" s="1">
        <v>426477027.5</v>
      </c>
      <c r="Q24" s="1">
        <v>336420797.54</v>
      </c>
      <c r="R24" s="1">
        <v>206832961.79</v>
      </c>
      <c r="S24" s="1">
        <v>179381508.37</v>
      </c>
      <c r="T24" s="1">
        <v>126569171.21</v>
      </c>
      <c r="U24" s="3">
        <v>95587480.9</v>
      </c>
    </row>
    <row r="25" spans="1:21">
      <c r="A25" t="s">
        <v>460</v>
      </c>
      <c r="B25" t="s">
        <v>461</v>
      </c>
      <c r="C25" s="1">
        <v>6030541000</v>
      </c>
      <c r="D25" s="1">
        <v>6249394000</v>
      </c>
      <c r="E25" s="1">
        <v>4646602000</v>
      </c>
      <c r="F25" s="1">
        <v>3408124000</v>
      </c>
      <c r="G25" s="1">
        <v>3436978000</v>
      </c>
      <c r="H25" s="1">
        <v>2796201000</v>
      </c>
      <c r="I25" s="1">
        <v>6163843000</v>
      </c>
      <c r="J25" s="1">
        <v>6348389000</v>
      </c>
      <c r="K25" s="1">
        <v>5081514000</v>
      </c>
      <c r="L25" s="1">
        <v>5797161000</v>
      </c>
      <c r="M25" s="1">
        <v>4091051570.5</v>
      </c>
      <c r="N25" s="1">
        <v>1964838526.5</v>
      </c>
      <c r="O25" s="1">
        <v>1613152886.85</v>
      </c>
      <c r="P25" s="1">
        <v>1017530505.39</v>
      </c>
      <c r="Q25" s="1">
        <v>706969507.62</v>
      </c>
      <c r="R25" s="1">
        <v>311685322.53</v>
      </c>
      <c r="S25" s="1">
        <v>330497950.17</v>
      </c>
      <c r="T25" s="1">
        <v>452140657.25</v>
      </c>
      <c r="U25" s="1">
        <v>177355948.59</v>
      </c>
    </row>
    <row r="26" spans="1:21">
      <c r="A26" t="s">
        <v>462</v>
      </c>
      <c r="B26" t="s">
        <v>463</v>
      </c>
      <c r="C26" s="1">
        <v>75256184000</v>
      </c>
      <c r="D26" s="1">
        <v>67474076000</v>
      </c>
      <c r="E26" s="1">
        <v>50754203000</v>
      </c>
      <c r="F26" s="1">
        <v>34030769000</v>
      </c>
      <c r="G26" s="1">
        <v>23508381000</v>
      </c>
      <c r="H26" s="1">
        <v>23425208000</v>
      </c>
      <c r="I26" s="1">
        <v>32693350000</v>
      </c>
      <c r="J26" s="1">
        <v>37018283000</v>
      </c>
      <c r="K26" s="1">
        <v>47369368000</v>
      </c>
      <c r="L26" s="1">
        <v>51553263000</v>
      </c>
      <c r="M26" s="1">
        <v>31400284167.89</v>
      </c>
      <c r="N26" s="1">
        <v>15484569479.45</v>
      </c>
      <c r="O26" s="1">
        <v>14118434529.39</v>
      </c>
      <c r="P26" s="1">
        <v>7744687092.25</v>
      </c>
      <c r="Q26" s="1">
        <v>5538692477.61</v>
      </c>
      <c r="R26" s="1">
        <v>2929542337.01</v>
      </c>
      <c r="S26" s="1">
        <v>2965863349.79</v>
      </c>
      <c r="T26" s="1">
        <v>2225933372.18</v>
      </c>
      <c r="U26" s="1">
        <v>1101079252.03</v>
      </c>
    </row>
    <row r="27" spans="1:21">
      <c r="A27" t="s">
        <v>464</v>
      </c>
      <c r="B27" s="2" t="s">
        <v>40</v>
      </c>
      <c r="C27" s="1">
        <v>16010797000</v>
      </c>
      <c r="D27" s="1">
        <v>13265375000</v>
      </c>
      <c r="E27" s="1">
        <v>10526899000</v>
      </c>
      <c r="F27" s="1">
        <v>8564501000</v>
      </c>
      <c r="G27" s="1">
        <v>3249450000</v>
      </c>
      <c r="H27" s="1">
        <v>2696916000</v>
      </c>
      <c r="I27" s="1">
        <v>1231939000</v>
      </c>
      <c r="J27" s="1">
        <v>2769329000</v>
      </c>
      <c r="K27" s="1">
        <v>5681738000</v>
      </c>
      <c r="L27" s="1">
        <v>2279027000</v>
      </c>
      <c r="M27" s="1">
        <v>6749124249.4</v>
      </c>
      <c r="N27" s="1">
        <v>4679925570.46</v>
      </c>
      <c r="O27" s="1">
        <v>640496614.87</v>
      </c>
      <c r="P27" s="1">
        <v>630587301.44</v>
      </c>
      <c r="Q27" s="1">
        <v>510018365.25</v>
      </c>
      <c r="R27" s="1">
        <v>147835032.19</v>
      </c>
      <c r="S27" s="3">
        <v>2617359.77</v>
      </c>
      <c r="T27" s="3">
        <v>70680139.69</v>
      </c>
      <c r="U27" s="3">
        <v>69815005.51</v>
      </c>
    </row>
    <row r="28" spans="1:20">
      <c r="A28" t="s">
        <v>465</v>
      </c>
      <c r="B28" t="s">
        <v>466</v>
      </c>
      <c r="C28" s="1">
        <v>10014143000</v>
      </c>
      <c r="D28" s="1">
        <v>14254336000</v>
      </c>
      <c r="E28" s="1">
        <v>2192361000</v>
      </c>
      <c r="F28" s="1">
        <v>401996000</v>
      </c>
      <c r="G28" s="3">
        <v>11683000</v>
      </c>
      <c r="H28" s="3">
        <v>62687000</v>
      </c>
      <c r="I28" s="3">
        <v>5959000</v>
      </c>
      <c r="J28" s="3">
        <v>2270000</v>
      </c>
      <c r="K28" s="3">
        <v>79090000</v>
      </c>
      <c r="L28" s="3">
        <v>9728000</v>
      </c>
      <c r="M28" s="1">
        <v>131598587.75</v>
      </c>
      <c r="N28" s="3">
        <v>64128585.26</v>
      </c>
      <c r="O28" s="1">
        <v>368397259.26</v>
      </c>
      <c r="P28" s="1">
        <v>1354042293.23</v>
      </c>
      <c r="Q28" s="1">
        <v>498573443.89</v>
      </c>
      <c r="R28" s="3">
        <v>2135985.2</v>
      </c>
      <c r="S28" s="3">
        <v>94998372.73</v>
      </c>
      <c r="T28" s="3">
        <v>3600000</v>
      </c>
    </row>
    <row r="29" spans="1:20">
      <c r="A29" t="s">
        <v>467</v>
      </c>
      <c r="B29" t="s">
        <v>468</v>
      </c>
      <c r="C29" s="1">
        <v>1548866000</v>
      </c>
      <c r="D29" s="1">
        <v>756154000</v>
      </c>
      <c r="E29" s="1">
        <v>506033000</v>
      </c>
      <c r="F29" s="1">
        <v>450336000</v>
      </c>
      <c r="G29" s="1">
        <v>219704000</v>
      </c>
      <c r="H29" s="3">
        <v>83622000</v>
      </c>
      <c r="I29" s="1">
        <v>707209000</v>
      </c>
      <c r="J29" s="1">
        <v>552597000</v>
      </c>
      <c r="K29" s="1">
        <v>226510000</v>
      </c>
      <c r="L29" s="1">
        <v>131078000</v>
      </c>
      <c r="M29" s="3">
        <v>29360554.21</v>
      </c>
      <c r="N29" s="3">
        <v>17344497.5</v>
      </c>
      <c r="O29" s="3">
        <v>3719440.31</v>
      </c>
      <c r="P29" s="3">
        <v>3198064.99</v>
      </c>
      <c r="Q29" s="3">
        <v>5742806.63</v>
      </c>
      <c r="R29" s="3">
        <v>1184322</v>
      </c>
      <c r="S29" s="3">
        <v>679491.6</v>
      </c>
      <c r="T29" s="3">
        <v>285255.97</v>
      </c>
    </row>
    <row r="30" spans="1:21">
      <c r="A30" t="s">
        <v>469</v>
      </c>
      <c r="B30" t="s">
        <v>470</v>
      </c>
      <c r="C30" s="1">
        <v>823075000</v>
      </c>
      <c r="D30" s="1">
        <v>197468000</v>
      </c>
      <c r="E30" s="1">
        <v>377041000</v>
      </c>
      <c r="F30" s="1">
        <v>481809000</v>
      </c>
      <c r="G30" s="1">
        <v>479957000</v>
      </c>
      <c r="H30" s="1">
        <v>405806000</v>
      </c>
      <c r="I30" s="1">
        <v>474572000</v>
      </c>
      <c r="J30" s="1">
        <v>499362000</v>
      </c>
      <c r="K30" s="1">
        <v>357775000</v>
      </c>
      <c r="L30" s="1">
        <v>117156000</v>
      </c>
      <c r="M30" s="1">
        <v>353820632.46</v>
      </c>
      <c r="N30" s="1">
        <v>141574953.68</v>
      </c>
      <c r="O30" s="3">
        <v>52799010.52</v>
      </c>
      <c r="P30" s="3">
        <v>25743618.75</v>
      </c>
      <c r="Q30" s="3">
        <v>19422433.89</v>
      </c>
      <c r="R30" s="3">
        <v>25975510.37</v>
      </c>
      <c r="S30" s="3">
        <v>3718214.62</v>
      </c>
      <c r="T30" s="3">
        <v>3749648</v>
      </c>
      <c r="U30" s="3">
        <v>2002163</v>
      </c>
    </row>
    <row r="31" spans="1:17">
      <c r="A31" t="s">
        <v>471</v>
      </c>
      <c r="B31" t="s">
        <v>472</v>
      </c>
      <c r="C31">
        <v>0</v>
      </c>
      <c r="D31" s="1">
        <v>153237000</v>
      </c>
      <c r="E31" s="1">
        <v>310678000</v>
      </c>
      <c r="F31" s="1">
        <v>2046247000</v>
      </c>
      <c r="G31" s="1">
        <v>2676407000</v>
      </c>
      <c r="J31" s="3">
        <v>4719000</v>
      </c>
      <c r="K31" s="3">
        <v>1463000</v>
      </c>
      <c r="Q31" s="3">
        <v>66778344.01</v>
      </c>
    </row>
    <row r="32" spans="1:2">
      <c r="A32" t="s">
        <v>473</v>
      </c>
      <c r="B32" t="s">
        <v>474</v>
      </c>
    </row>
    <row r="33" spans="1:14">
      <c r="A33" t="s">
        <v>475</v>
      </c>
      <c r="B33" t="s">
        <v>476</v>
      </c>
      <c r="C33" s="1">
        <v>1143458000</v>
      </c>
      <c r="D33" s="1">
        <v>521151000</v>
      </c>
      <c r="E33">
        <v>0</v>
      </c>
      <c r="F33" s="3">
        <v>14010000</v>
      </c>
      <c r="G33" s="1">
        <v>172082000</v>
      </c>
      <c r="H33" s="1">
        <v>917157000</v>
      </c>
      <c r="J33" s="1">
        <v>324304000</v>
      </c>
      <c r="K33" s="1">
        <v>731272000</v>
      </c>
      <c r="L33" s="3">
        <v>75300000</v>
      </c>
      <c r="M33" s="1">
        <v>550076502.98</v>
      </c>
      <c r="N33" s="3">
        <v>270490.99</v>
      </c>
    </row>
    <row r="34" spans="1:21">
      <c r="A34" t="s">
        <v>477</v>
      </c>
      <c r="B34" t="s">
        <v>478</v>
      </c>
      <c r="C34" s="1">
        <v>13541393000</v>
      </c>
      <c r="D34" s="1">
        <v>15882346000</v>
      </c>
      <c r="E34" s="1">
        <v>3386113000</v>
      </c>
      <c r="F34" s="1">
        <v>3394398000</v>
      </c>
      <c r="G34" s="1">
        <v>3559833000</v>
      </c>
      <c r="H34" s="1">
        <v>1469272000</v>
      </c>
      <c r="I34" s="1">
        <v>1187740000</v>
      </c>
      <c r="J34" s="1">
        <v>1383252000</v>
      </c>
      <c r="K34" s="1">
        <v>1396110000</v>
      </c>
      <c r="L34" s="1">
        <v>333262000</v>
      </c>
      <c r="M34" s="1">
        <v>1064856277.4</v>
      </c>
      <c r="N34" s="1">
        <v>223318527.43</v>
      </c>
      <c r="O34" s="1">
        <v>424915710.09</v>
      </c>
      <c r="P34" s="1">
        <v>1382983976.97</v>
      </c>
      <c r="Q34" s="1">
        <v>590517028.42</v>
      </c>
      <c r="R34" s="3">
        <v>29295817.57</v>
      </c>
      <c r="S34" s="3">
        <v>99396078.95</v>
      </c>
      <c r="T34" s="3">
        <v>7634903.97</v>
      </c>
      <c r="U34" s="3">
        <v>2002163</v>
      </c>
    </row>
    <row r="35" spans="1:21">
      <c r="A35" t="s">
        <v>479</v>
      </c>
      <c r="B35" t="s">
        <v>480</v>
      </c>
      <c r="C35" s="1">
        <v>4371803000</v>
      </c>
      <c r="D35" s="1">
        <v>2354634000</v>
      </c>
      <c r="E35" s="1">
        <v>1380223000</v>
      </c>
      <c r="F35" s="1">
        <v>515331000</v>
      </c>
      <c r="G35" s="1">
        <v>704948000</v>
      </c>
      <c r="H35" s="1">
        <v>1524630000</v>
      </c>
      <c r="I35" s="1">
        <v>1551052000</v>
      </c>
      <c r="J35" s="1">
        <v>2201903000</v>
      </c>
      <c r="K35" s="1">
        <v>4792053000</v>
      </c>
      <c r="L35" s="1">
        <v>7135571000</v>
      </c>
      <c r="M35" s="1">
        <v>4426177948.22</v>
      </c>
      <c r="N35" s="1">
        <v>1997188326.33</v>
      </c>
      <c r="O35" s="1">
        <v>1195809923.36</v>
      </c>
      <c r="P35" s="1">
        <v>699865298.61</v>
      </c>
      <c r="Q35" s="1">
        <v>181520996.36</v>
      </c>
      <c r="R35" s="1">
        <v>419744015.23</v>
      </c>
      <c r="S35" s="1">
        <v>592577117.92</v>
      </c>
      <c r="T35" s="1">
        <v>464554660.17</v>
      </c>
      <c r="U35" s="1">
        <v>160805004.45</v>
      </c>
    </row>
    <row r="36" spans="1:21">
      <c r="A36" t="s">
        <v>481</v>
      </c>
      <c r="B36" t="s">
        <v>482</v>
      </c>
      <c r="C36" s="1">
        <v>20955843000</v>
      </c>
      <c r="D36" s="1">
        <v>24297616000</v>
      </c>
      <c r="E36" s="1">
        <v>12477753000</v>
      </c>
      <c r="F36" s="1">
        <v>1660075000</v>
      </c>
      <c r="G36" s="1">
        <v>592389000</v>
      </c>
      <c r="H36" s="1">
        <v>163778000</v>
      </c>
      <c r="I36" s="1">
        <v>1442679000</v>
      </c>
      <c r="J36" s="1">
        <v>1006999000</v>
      </c>
      <c r="K36" s="1">
        <v>440200000</v>
      </c>
      <c r="L36" s="1">
        <v>145331000</v>
      </c>
      <c r="M36" s="1">
        <v>185556021</v>
      </c>
      <c r="N36" s="1">
        <v>181358278.21</v>
      </c>
      <c r="O36" s="1">
        <v>196838262.55</v>
      </c>
      <c r="P36" s="1">
        <v>1140401026.1</v>
      </c>
      <c r="Q36" s="1">
        <v>564868536.66</v>
      </c>
      <c r="R36" s="3">
        <v>37036352.88</v>
      </c>
      <c r="S36" s="3">
        <v>55750024.44</v>
      </c>
      <c r="T36" s="3">
        <v>90000000</v>
      </c>
      <c r="U36" s="3">
        <v>3600000</v>
      </c>
    </row>
    <row r="37" spans="1:2">
      <c r="A37" t="s">
        <v>483</v>
      </c>
      <c r="B37" t="s">
        <v>484</v>
      </c>
    </row>
    <row r="38" spans="1:17">
      <c r="A38" t="s">
        <v>485</v>
      </c>
      <c r="B38" t="s">
        <v>486</v>
      </c>
      <c r="F38" s="3">
        <v>889000</v>
      </c>
      <c r="K38" s="1">
        <v>2645528000</v>
      </c>
      <c r="L38" s="3">
        <v>59381000</v>
      </c>
      <c r="M38" s="1">
        <v>2280160001</v>
      </c>
      <c r="P38" s="1">
        <v>800000000</v>
      </c>
      <c r="Q38" s="3">
        <v>21134496</v>
      </c>
    </row>
    <row r="39" spans="1:2">
      <c r="A39" t="s">
        <v>487</v>
      </c>
      <c r="B39" t="s">
        <v>488</v>
      </c>
    </row>
    <row r="40" spans="1:16">
      <c r="A40" t="s">
        <v>489</v>
      </c>
      <c r="B40" t="s">
        <v>490</v>
      </c>
      <c r="D40" s="1">
        <v>1210976000</v>
      </c>
      <c r="E40" s="1">
        <v>293284000</v>
      </c>
      <c r="I40" s="1">
        <v>448527000</v>
      </c>
      <c r="L40" s="1">
        <v>933173000</v>
      </c>
      <c r="M40" s="1">
        <v>947098273.36</v>
      </c>
      <c r="N40" s="1">
        <v>102976055.33</v>
      </c>
      <c r="P40" s="3">
        <v>4000000</v>
      </c>
    </row>
    <row r="41" spans="1:21">
      <c r="A41" t="s">
        <v>491</v>
      </c>
      <c r="B41" t="s">
        <v>492</v>
      </c>
      <c r="C41" s="1">
        <v>25333934000</v>
      </c>
      <c r="D41" s="1">
        <v>27863226000</v>
      </c>
      <c r="E41" s="1">
        <v>14151260000</v>
      </c>
      <c r="F41" s="1">
        <v>2176295000</v>
      </c>
      <c r="G41" s="1">
        <v>1297337000</v>
      </c>
      <c r="H41" s="1">
        <v>1688408000</v>
      </c>
      <c r="I41" s="1">
        <v>3442258000</v>
      </c>
      <c r="J41" s="1">
        <v>3208902000</v>
      </c>
      <c r="K41" s="1">
        <v>7877781000</v>
      </c>
      <c r="L41" s="1">
        <v>8273456000</v>
      </c>
      <c r="M41" s="1">
        <v>7838992243.58</v>
      </c>
      <c r="N41" s="1">
        <v>2281522659.87</v>
      </c>
      <c r="O41" s="1">
        <v>1392648185.91</v>
      </c>
      <c r="P41" s="1">
        <v>2644266324.71</v>
      </c>
      <c r="Q41" s="1">
        <v>767524029.02</v>
      </c>
      <c r="R41" s="1">
        <v>456780368.11</v>
      </c>
      <c r="S41" s="1">
        <v>648327142.36</v>
      </c>
      <c r="T41" s="1">
        <v>554554660.17</v>
      </c>
      <c r="U41" s="1">
        <v>164405004.45</v>
      </c>
    </row>
    <row r="42" spans="1:21">
      <c r="A42" t="s">
        <v>493</v>
      </c>
      <c r="B42" t="s">
        <v>494</v>
      </c>
      <c r="C42" s="1">
        <v>-11792541000</v>
      </c>
      <c r="D42" s="1">
        <v>-11980880000</v>
      </c>
      <c r="E42" s="1">
        <v>-10765147000</v>
      </c>
      <c r="F42" s="1">
        <v>1218103000</v>
      </c>
      <c r="G42" s="1">
        <v>2262496000</v>
      </c>
      <c r="H42" s="1">
        <v>-219136000</v>
      </c>
      <c r="I42" s="1">
        <v>-2254518000</v>
      </c>
      <c r="J42" s="1">
        <v>-1825650000</v>
      </c>
      <c r="K42" s="1">
        <v>-6481671000</v>
      </c>
      <c r="L42" s="1">
        <v>-7940194000</v>
      </c>
      <c r="M42" s="1">
        <v>-6774135966.18</v>
      </c>
      <c r="N42" s="1">
        <v>-2058204132.44</v>
      </c>
      <c r="O42" s="1">
        <v>-967732475.82</v>
      </c>
      <c r="P42" s="1">
        <v>-1261282347.74</v>
      </c>
      <c r="Q42" s="1">
        <v>-177007000.6</v>
      </c>
      <c r="R42" s="1">
        <v>-427484550.54</v>
      </c>
      <c r="S42" s="1">
        <v>-548931063.41</v>
      </c>
      <c r="T42" s="1">
        <v>-546919756.2</v>
      </c>
      <c r="U42" s="1">
        <v>-162402841.45</v>
      </c>
    </row>
    <row r="43" spans="1:21">
      <c r="A43" t="s">
        <v>495</v>
      </c>
      <c r="B43" t="s">
        <v>496</v>
      </c>
      <c r="C43" s="1">
        <v>357900000</v>
      </c>
      <c r="D43" s="1">
        <v>427744000</v>
      </c>
      <c r="E43" s="1">
        <v>537728000</v>
      </c>
      <c r="F43" s="3">
        <v>43108000</v>
      </c>
      <c r="G43" s="1">
        <v>132759000</v>
      </c>
      <c r="H43" s="3">
        <v>5298000</v>
      </c>
      <c r="I43" s="1">
        <v>939813000</v>
      </c>
      <c r="J43" s="1">
        <v>179869000</v>
      </c>
      <c r="K43" s="1">
        <v>309471000</v>
      </c>
      <c r="L43" s="3">
        <v>3000000</v>
      </c>
      <c r="M43" s="1">
        <v>119944989.66</v>
      </c>
      <c r="N43" s="3">
        <v>3000000</v>
      </c>
      <c r="O43" s="3">
        <v>361433.42</v>
      </c>
      <c r="P43" s="1">
        <v>1066240000</v>
      </c>
      <c r="Q43" s="1">
        <v>105970000</v>
      </c>
      <c r="R43" s="3">
        <v>25540000</v>
      </c>
      <c r="S43" s="3">
        <v>36324550.88</v>
      </c>
      <c r="T43" s="1">
        <v>899894400</v>
      </c>
      <c r="U43" s="3">
        <v>3836000</v>
      </c>
    </row>
    <row r="44" spans="1:17">
      <c r="A44" t="s">
        <v>497</v>
      </c>
      <c r="B44" t="s">
        <v>498</v>
      </c>
      <c r="D44" s="3">
        <v>32533000</v>
      </c>
      <c r="E44" s="3">
        <v>10429000</v>
      </c>
      <c r="H44" s="3">
        <v>5298000</v>
      </c>
      <c r="I44" s="1">
        <v>939813000</v>
      </c>
      <c r="J44" s="1">
        <v>179869000</v>
      </c>
      <c r="K44" s="1">
        <v>309471000</v>
      </c>
      <c r="L44" s="3">
        <v>3000000</v>
      </c>
      <c r="P44" s="3">
        <v>35000000</v>
      </c>
      <c r="Q44" s="1">
        <v>105970000</v>
      </c>
    </row>
    <row r="45" spans="1:21">
      <c r="A45" t="s">
        <v>499</v>
      </c>
      <c r="B45" t="s">
        <v>500</v>
      </c>
      <c r="C45" s="1">
        <v>21046117000</v>
      </c>
      <c r="D45" s="1">
        <v>15749742000</v>
      </c>
      <c r="E45" s="1">
        <v>9526914000</v>
      </c>
      <c r="F45" s="1">
        <v>6540513000</v>
      </c>
      <c r="G45" s="1">
        <v>17271238000</v>
      </c>
      <c r="H45" s="1">
        <v>24218469000</v>
      </c>
      <c r="I45" s="1">
        <v>13366591000</v>
      </c>
      <c r="J45" s="1">
        <v>23701083000</v>
      </c>
      <c r="K45" s="1">
        <v>32850688000</v>
      </c>
      <c r="L45" s="1">
        <v>24793800000</v>
      </c>
      <c r="M45" s="1">
        <v>6874506184.76</v>
      </c>
      <c r="N45" s="1">
        <v>4004534891.78</v>
      </c>
      <c r="O45" s="1">
        <v>3596805345.62</v>
      </c>
      <c r="P45" s="1">
        <v>4211640634.54</v>
      </c>
      <c r="Q45" s="1">
        <v>2220408400</v>
      </c>
      <c r="R45" s="1">
        <v>1571000000</v>
      </c>
      <c r="S45" s="1">
        <v>1388550000</v>
      </c>
      <c r="T45" s="1">
        <v>777560083.8</v>
      </c>
      <c r="U45" s="1">
        <v>425706568.47</v>
      </c>
    </row>
    <row r="46" spans="1:16">
      <c r="A46" t="s">
        <v>501</v>
      </c>
      <c r="B46" t="s">
        <v>502</v>
      </c>
      <c r="G46" s="1">
        <v>4455000000</v>
      </c>
      <c r="P46" s="1">
        <v>493571700</v>
      </c>
    </row>
    <row r="47" spans="1:20">
      <c r="A47" t="s">
        <v>503</v>
      </c>
      <c r="B47" t="s">
        <v>504</v>
      </c>
      <c r="C47" s="1">
        <v>1979191000</v>
      </c>
      <c r="D47" s="1">
        <v>988532000</v>
      </c>
      <c r="E47" s="1">
        <v>442098000</v>
      </c>
      <c r="K47" s="1">
        <v>900000000</v>
      </c>
      <c r="N47" s="1">
        <v>484148633.6</v>
      </c>
      <c r="Q47" s="3">
        <v>30002146.26</v>
      </c>
      <c r="T47" s="3">
        <v>1090000</v>
      </c>
    </row>
    <row r="48" spans="1:21">
      <c r="A48" t="s">
        <v>505</v>
      </c>
      <c r="B48" t="s">
        <v>506</v>
      </c>
      <c r="C48" s="1">
        <v>23383208000</v>
      </c>
      <c r="D48" s="1">
        <v>17166018000</v>
      </c>
      <c r="E48" s="1">
        <v>10506740000</v>
      </c>
      <c r="F48" s="1">
        <v>6583621000</v>
      </c>
      <c r="G48" s="1">
        <v>21858997000</v>
      </c>
      <c r="H48" s="1">
        <v>24223767000</v>
      </c>
      <c r="I48" s="1">
        <v>14306404000</v>
      </c>
      <c r="J48" s="1">
        <v>23880952000</v>
      </c>
      <c r="K48" s="1">
        <v>34060159000</v>
      </c>
      <c r="L48" s="1">
        <v>24796800000</v>
      </c>
      <c r="M48" s="1">
        <v>6994451174.42</v>
      </c>
      <c r="N48" s="1">
        <v>4491683525.38</v>
      </c>
      <c r="O48" s="1">
        <v>3597166779.04</v>
      </c>
      <c r="P48" s="1">
        <v>5771452334.54</v>
      </c>
      <c r="Q48" s="1">
        <v>2356380546.26</v>
      </c>
      <c r="R48" s="1">
        <v>1596540000</v>
      </c>
      <c r="S48" s="1">
        <v>1424874550.88</v>
      </c>
      <c r="T48" s="1">
        <v>1678544483.8</v>
      </c>
      <c r="U48" s="1">
        <v>429542568.47</v>
      </c>
    </row>
    <row r="49" spans="1:21">
      <c r="A49" t="s">
        <v>507</v>
      </c>
      <c r="B49" t="s">
        <v>508</v>
      </c>
      <c r="C49" s="1">
        <v>18924873000</v>
      </c>
      <c r="D49" s="1">
        <v>13993935000</v>
      </c>
      <c r="E49" s="1">
        <v>7942652000</v>
      </c>
      <c r="F49" s="1">
        <v>18698933000</v>
      </c>
      <c r="G49" s="1">
        <v>24530477000</v>
      </c>
      <c r="H49" s="1">
        <v>23714569000</v>
      </c>
      <c r="I49" s="1">
        <v>11429142000</v>
      </c>
      <c r="J49" s="1">
        <v>23321138000</v>
      </c>
      <c r="K49" s="1">
        <v>29060242000</v>
      </c>
      <c r="L49" s="1">
        <v>14034290000</v>
      </c>
      <c r="M49" s="1">
        <v>3451467765.63</v>
      </c>
      <c r="N49" s="1">
        <v>4997987405.53</v>
      </c>
      <c r="O49" s="1">
        <v>2474825554.29</v>
      </c>
      <c r="P49" s="1">
        <v>3419550973.45</v>
      </c>
      <c r="Q49" s="1">
        <v>2134978800</v>
      </c>
      <c r="R49" s="1">
        <v>1188550000</v>
      </c>
      <c r="S49" s="1">
        <v>302314288.14</v>
      </c>
      <c r="T49" s="1">
        <v>829337351.14</v>
      </c>
      <c r="U49" s="1">
        <v>311773999</v>
      </c>
    </row>
    <row r="50" spans="1:21">
      <c r="A50" t="s">
        <v>509</v>
      </c>
      <c r="B50" t="s">
        <v>510</v>
      </c>
      <c r="C50" s="1">
        <v>4014107000</v>
      </c>
      <c r="D50" s="1">
        <v>2883278000</v>
      </c>
      <c r="E50" s="1">
        <v>1732813000</v>
      </c>
      <c r="F50" s="1">
        <v>759055000</v>
      </c>
      <c r="G50" s="1">
        <v>977489000</v>
      </c>
      <c r="H50" s="1">
        <v>1248984000</v>
      </c>
      <c r="I50" s="1">
        <v>2604322000</v>
      </c>
      <c r="J50" s="1">
        <v>3141933000</v>
      </c>
      <c r="K50" s="1">
        <v>4071273000</v>
      </c>
      <c r="L50" s="1">
        <v>1657113000</v>
      </c>
      <c r="M50" s="1">
        <v>1413063124.92</v>
      </c>
      <c r="N50" s="1">
        <v>1098767424.83</v>
      </c>
      <c r="O50" s="1">
        <v>433258883.11</v>
      </c>
      <c r="P50" s="1">
        <v>276436908.58</v>
      </c>
      <c r="Q50" s="1">
        <v>109957346.86</v>
      </c>
      <c r="R50" s="1">
        <v>158275546.79</v>
      </c>
      <c r="S50" s="1">
        <v>170397913.45</v>
      </c>
      <c r="T50" s="3">
        <v>19258051.54</v>
      </c>
      <c r="U50" s="3">
        <v>17914583.49</v>
      </c>
    </row>
    <row r="51" spans="1:16">
      <c r="A51" t="s">
        <v>511</v>
      </c>
      <c r="B51" t="s">
        <v>512</v>
      </c>
      <c r="C51" s="3">
        <v>30923000</v>
      </c>
      <c r="D51" s="1">
        <v>127126000</v>
      </c>
      <c r="E51" s="3">
        <v>50952000</v>
      </c>
      <c r="F51" s="3">
        <v>13500000</v>
      </c>
      <c r="G51" s="3">
        <v>53564000</v>
      </c>
      <c r="I51" s="1">
        <v>638973000</v>
      </c>
      <c r="L51" s="1">
        <v>598841000</v>
      </c>
      <c r="P51" s="3">
        <v>48955124.42</v>
      </c>
    </row>
    <row r="52" spans="1:2">
      <c r="A52" t="s">
        <v>513</v>
      </c>
      <c r="B52" t="s">
        <v>514</v>
      </c>
    </row>
    <row r="53" spans="1:18">
      <c r="A53" t="s">
        <v>515</v>
      </c>
      <c r="B53" t="s">
        <v>516</v>
      </c>
      <c r="D53" s="1">
        <v>1439534000</v>
      </c>
      <c r="E53" s="3">
        <v>4343000</v>
      </c>
      <c r="F53" s="1">
        <v>210183000</v>
      </c>
      <c r="G53" s="1">
        <v>1012146000</v>
      </c>
      <c r="I53" s="3">
        <v>11957000</v>
      </c>
      <c r="J53" s="1">
        <v>1243144000</v>
      </c>
      <c r="K53" s="3">
        <v>58653000</v>
      </c>
      <c r="L53" s="1">
        <v>103714000</v>
      </c>
      <c r="M53" s="1">
        <v>1311099303.8</v>
      </c>
      <c r="N53" s="1">
        <v>128637519.17</v>
      </c>
      <c r="P53" s="3">
        <v>19478012.06</v>
      </c>
      <c r="R53" s="3">
        <v>30000000</v>
      </c>
    </row>
    <row r="54" spans="1:10">
      <c r="A54" t="s">
        <v>517</v>
      </c>
      <c r="B54" t="s">
        <v>518</v>
      </c>
      <c r="I54">
        <v>0</v>
      </c>
      <c r="J54">
        <v>0</v>
      </c>
    </row>
    <row r="55" spans="1:21">
      <c r="A55" t="s">
        <v>519</v>
      </c>
      <c r="B55" t="s">
        <v>520</v>
      </c>
      <c r="C55" s="1">
        <v>26849165000</v>
      </c>
      <c r="D55" s="1">
        <v>18316747000</v>
      </c>
      <c r="E55" s="1">
        <v>9679808000</v>
      </c>
      <c r="F55" s="1">
        <v>19668171000</v>
      </c>
      <c r="G55" s="1">
        <v>26520112000</v>
      </c>
      <c r="H55" s="1">
        <v>24963553000</v>
      </c>
      <c r="I55" s="1">
        <v>14045421000</v>
      </c>
      <c r="J55" s="1">
        <v>27706215000</v>
      </c>
      <c r="K55" s="1">
        <v>33190168000</v>
      </c>
      <c r="L55" s="1">
        <v>15795117000</v>
      </c>
      <c r="M55" s="1">
        <v>6175630194.35</v>
      </c>
      <c r="N55" s="1">
        <v>6225392349.53</v>
      </c>
      <c r="O55" s="1">
        <v>2908084437.4</v>
      </c>
      <c r="P55" s="1">
        <v>3715465894.09</v>
      </c>
      <c r="Q55" s="1">
        <v>2244936146.86</v>
      </c>
      <c r="R55" s="1">
        <v>1376825546.79</v>
      </c>
      <c r="S55" s="1">
        <v>472712201.59</v>
      </c>
      <c r="T55" s="1">
        <v>848595402.68</v>
      </c>
      <c r="U55" s="1">
        <v>329688582.49</v>
      </c>
    </row>
    <row r="56" spans="1:21">
      <c r="A56" t="s">
        <v>521</v>
      </c>
      <c r="B56" t="s">
        <v>522</v>
      </c>
      <c r="C56" s="1">
        <v>-3465957000</v>
      </c>
      <c r="D56" s="1">
        <v>-1150729000</v>
      </c>
      <c r="E56" s="1">
        <v>826932000</v>
      </c>
      <c r="F56" s="1">
        <v>-13084550000</v>
      </c>
      <c r="G56" s="1">
        <v>-4661115000</v>
      </c>
      <c r="H56" s="1">
        <v>-739786000</v>
      </c>
      <c r="I56" s="1">
        <v>260983000</v>
      </c>
      <c r="J56" s="1">
        <v>-3825263000</v>
      </c>
      <c r="K56" s="1">
        <v>869991000</v>
      </c>
      <c r="L56" s="1">
        <v>9001683000</v>
      </c>
      <c r="M56" s="1">
        <v>818820980.07</v>
      </c>
      <c r="N56" s="1">
        <v>-1733708824.15</v>
      </c>
      <c r="O56" s="1">
        <v>689082341.64</v>
      </c>
      <c r="P56" s="1">
        <v>2055986440.45</v>
      </c>
      <c r="Q56" s="1">
        <v>111444399.4</v>
      </c>
      <c r="R56" s="1">
        <v>219714453.21</v>
      </c>
      <c r="S56" s="1">
        <v>952162349.29</v>
      </c>
      <c r="T56" s="1">
        <v>829949081.12</v>
      </c>
      <c r="U56" s="3">
        <v>99853985.98</v>
      </c>
    </row>
    <row r="57" spans="1:16">
      <c r="A57" t="s">
        <v>523</v>
      </c>
      <c r="B57" t="s">
        <v>524</v>
      </c>
      <c r="C57" s="3">
        <v>73430000</v>
      </c>
      <c r="D57" s="3">
        <v>-3177000</v>
      </c>
      <c r="E57" s="3">
        <v>6426000</v>
      </c>
      <c r="F57" s="3">
        <v>-22460000</v>
      </c>
      <c r="G57" s="1">
        <v>-107712000</v>
      </c>
      <c r="H57" s="3">
        <v>330000</v>
      </c>
      <c r="I57" s="3">
        <v>-17956000</v>
      </c>
      <c r="J57" s="3">
        <v>-44929000</v>
      </c>
      <c r="K57" s="3">
        <v>-12417000</v>
      </c>
      <c r="L57" s="3">
        <v>2908000</v>
      </c>
      <c r="M57" s="3">
        <v>-10265922.96</v>
      </c>
      <c r="N57" s="3">
        <v>-19514226</v>
      </c>
      <c r="O57" s="3">
        <v>-29739782.46</v>
      </c>
      <c r="P57" s="3">
        <v>-19725477.1</v>
      </c>
    </row>
    <row r="58" spans="1:21">
      <c r="A58" t="s">
        <v>525</v>
      </c>
      <c r="B58" t="s">
        <v>526</v>
      </c>
      <c r="C58" s="1">
        <v>825729000</v>
      </c>
      <c r="D58" s="1">
        <v>130589000</v>
      </c>
      <c r="E58" s="1">
        <v>595110000</v>
      </c>
      <c r="F58" s="1">
        <v>-3324406000</v>
      </c>
      <c r="G58" s="1">
        <v>743119000</v>
      </c>
      <c r="H58" s="1">
        <v>1738324000</v>
      </c>
      <c r="I58" s="1">
        <v>-779552000</v>
      </c>
      <c r="J58" s="1">
        <v>-2926513000</v>
      </c>
      <c r="K58" s="3">
        <v>57641000</v>
      </c>
      <c r="L58" s="1">
        <v>3343424000</v>
      </c>
      <c r="M58" s="1">
        <v>783543340.33</v>
      </c>
      <c r="N58" s="1">
        <v>868498387.87</v>
      </c>
      <c r="O58" s="1">
        <v>332106698.23</v>
      </c>
      <c r="P58" s="1">
        <v>1405565917.05</v>
      </c>
      <c r="Q58" s="1">
        <v>444455764.05</v>
      </c>
      <c r="R58" s="3">
        <v>-59935065.14</v>
      </c>
      <c r="S58" s="1">
        <v>405848645.65</v>
      </c>
      <c r="T58" s="1">
        <v>353709464.61</v>
      </c>
      <c r="U58" s="3">
        <v>7266150.04</v>
      </c>
    </row>
    <row r="59" spans="1:17">
      <c r="A59" t="s">
        <v>527</v>
      </c>
      <c r="B59" t="s">
        <v>528</v>
      </c>
      <c r="C59" s="1">
        <v>17400085000</v>
      </c>
      <c r="D59" s="1">
        <v>4320889000</v>
      </c>
      <c r="E59" s="1">
        <v>3725779000</v>
      </c>
      <c r="F59" s="1">
        <v>7050185000</v>
      </c>
      <c r="G59" s="1">
        <v>6307066000</v>
      </c>
      <c r="H59" s="1">
        <v>4568742000</v>
      </c>
      <c r="I59" s="1">
        <v>5347706000</v>
      </c>
      <c r="J59" s="1">
        <v>8274219000</v>
      </c>
      <c r="K59" s="1">
        <v>8216578000</v>
      </c>
      <c r="L59" s="1">
        <v>4873154000</v>
      </c>
      <c r="M59" s="1">
        <v>4089610097.77</v>
      </c>
      <c r="N59" s="1">
        <v>3221111709.9</v>
      </c>
      <c r="O59" s="1">
        <v>2605454626.95</v>
      </c>
      <c r="P59" s="1">
        <v>1199888709.9</v>
      </c>
      <c r="Q59" s="1">
        <v>755432945.85</v>
      </c>
    </row>
    <row r="60" spans="1:17">
      <c r="A60" t="s">
        <v>529</v>
      </c>
      <c r="B60" t="s">
        <v>530</v>
      </c>
      <c r="C60" s="1">
        <v>17393178000</v>
      </c>
      <c r="D60" s="1">
        <v>4451478000</v>
      </c>
      <c r="E60" s="1">
        <v>4320889000</v>
      </c>
      <c r="F60" s="1">
        <v>3725779000</v>
      </c>
      <c r="G60" s="1">
        <v>7050185000</v>
      </c>
      <c r="H60" s="1">
        <v>6307066000</v>
      </c>
      <c r="I60" s="1">
        <v>4568154000</v>
      </c>
      <c r="J60" s="1">
        <v>5347706000</v>
      </c>
      <c r="K60" s="1">
        <v>8274219000</v>
      </c>
      <c r="L60" s="1">
        <v>8216578000</v>
      </c>
      <c r="M60" s="1">
        <v>4873153438.1</v>
      </c>
      <c r="N60" s="1">
        <v>4089610097.77</v>
      </c>
      <c r="O60" s="1">
        <v>2937561325.18</v>
      </c>
      <c r="P60" s="1">
        <v>2605454626.95</v>
      </c>
      <c r="Q60" s="1">
        <v>1199888709.9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汇总总结</vt:lpstr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cp:lastModifiedBy>Administrator</cp:lastModifiedBy>
  <dcterms:created xsi:type="dcterms:W3CDTF">2020-11-28T22:44:00Z</dcterms:created>
  <dcterms:modified xsi:type="dcterms:W3CDTF">2020-11-30T12:16:22Z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