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electron-app\"/>
    </mc:Choice>
  </mc:AlternateContent>
  <bookViews>
    <workbookView windowHeight="13905" windowWidth="28065" xWindow="0" yWindow="0"/>
  </bookViews>
  <sheets>
    <sheet name="汇总总结" r:id="rId1" sheetId="1"/>
    <sheet name="资产负债表" r:id="rId2" sheetId="2"/>
    <sheet name="利润表" r:id="rId3" sheetId="3"/>
    <sheet name="现金流量表" r:id="rId4" sheetId="4"/>
  </sheets>
  <calcPr calcId="0"/>
</workbook>
</file>

<file path=xl/calcChain.xml><?xml version="1.0" encoding="utf-8"?>
<calcChain xmlns="http://schemas.openxmlformats.org/spreadsheetml/2006/main">
  <c i="1" l="1" r="C19"/>
  <c i="1" r="D19"/>
  <c i="1" r="E19"/>
  <c i="1" r="F19"/>
  <c i="1" r="G19"/>
  <c i="1" r="H19"/>
  <c i="1" r="I19"/>
  <c i="1" r="J19"/>
  <c i="1" r="K19"/>
  <c i="1" r="L19"/>
  <c i="1" r="C30"/>
  <c i="1" r="D30"/>
  <c i="1" r="E30"/>
  <c i="1" r="F30"/>
  <c i="1" r="G30"/>
  <c i="1" r="H30"/>
  <c i="1" r="I30"/>
  <c i="1" r="J30"/>
  <c i="1" r="K30"/>
  <c i="1" r="L30"/>
  <c i="1" r="B30"/>
  <c i="1" l="1" r="L34"/>
  <c i="1" r="B34"/>
  <c i="1" r="C33"/>
  <c i="1" r="D33"/>
  <c i="1" r="E33"/>
  <c i="1" r="F33"/>
  <c i="1" r="G33"/>
  <c i="1" r="H33"/>
  <c i="1" r="I33"/>
  <c i="1" r="J33"/>
  <c i="1" r="K33"/>
  <c i="1" r="L33"/>
  <c i="1" r="B33"/>
  <c i="1" r="L29"/>
  <c i="1" r="K29"/>
  <c i="1" r="J29"/>
  <c i="1" r="I29"/>
  <c i="1" r="H29"/>
  <c i="1" r="G29"/>
  <c i="1" r="F29"/>
  <c i="1" r="E29"/>
  <c i="1" r="D29"/>
  <c i="1" r="C29"/>
  <c i="1" r="B29"/>
  <c i="1" r="L28"/>
  <c i="1" r="K28"/>
  <c i="1" r="J28"/>
  <c i="1" r="I28"/>
  <c i="1" r="H28"/>
  <c i="1" r="G28"/>
  <c i="1" r="F28"/>
  <c i="1" r="E28"/>
  <c i="1" r="D28"/>
  <c i="1" r="C28"/>
  <c i="1" r="B28"/>
  <c i="1" r="L27"/>
  <c i="1" r="K27"/>
  <c i="1" r="J27"/>
  <c i="1" r="I27"/>
  <c i="1" r="H27"/>
  <c i="1" r="G27"/>
  <c i="1" r="F27"/>
  <c i="1" r="E27"/>
  <c i="1" r="D27"/>
  <c i="1" r="C27"/>
  <c i="1" r="B27"/>
  <c i="1" r="L26"/>
  <c i="1" r="K26"/>
  <c i="1" r="K34" s="1"/>
  <c i="1" r="J26"/>
  <c i="1" r="J34" s="1"/>
  <c i="1" r="V13" s="1"/>
  <c i="1" r="I26"/>
  <c i="1" r="I34" s="1"/>
  <c i="1" r="H26"/>
  <c i="1" r="H34" s="1"/>
  <c i="1" r="G26"/>
  <c i="1" r="G34" s="1"/>
  <c i="1" r="F26"/>
  <c i="1" r="F34" s="1"/>
  <c i="1" r="E26"/>
  <c i="1" r="E34" s="1"/>
  <c i="1" r="D26"/>
  <c i="1" r="D34" s="1"/>
  <c i="1" r="C26"/>
  <c i="1" r="C34" s="1"/>
  <c i="1" r="B26"/>
  <c i="1" r="O27" s="1"/>
  <c i="1" r="L25"/>
  <c i="1" r="K25"/>
  <c i="1" r="J25"/>
  <c i="1" r="I25"/>
  <c i="1" r="H25"/>
  <c i="1" r="G25"/>
  <c i="1" r="F25"/>
  <c i="1" r="E25"/>
  <c i="1" r="D25"/>
  <c i="1" r="C25"/>
  <c i="1" r="B25"/>
  <c i="1" r="L24"/>
  <c i="1" r="L31" s="1"/>
  <c i="1" r="K24"/>
  <c i="1" r="K31" s="1"/>
  <c i="1" r="J24"/>
  <c i="1" r="J31" s="1"/>
  <c i="1" r="I24"/>
  <c i="1" r="I31" s="1"/>
  <c i="1" r="H24"/>
  <c i="1" r="H31" s="1"/>
  <c i="1" r="G24"/>
  <c i="1" r="G31" s="1"/>
  <c i="1" r="F24"/>
  <c i="1" r="F31" s="1"/>
  <c i="1" r="E24"/>
  <c i="1" r="E31" s="1"/>
  <c i="1" r="D24"/>
  <c i="1" r="C24"/>
  <c i="1" r="C31" s="1"/>
  <c i="1" r="B24"/>
  <c i="1" r="B31" s="1"/>
  <c i="1" r="L23"/>
  <c i="1" r="K23"/>
  <c i="1" r="J23"/>
  <c i="1" r="I23"/>
  <c i="1" r="H23"/>
  <c i="1" r="G23"/>
  <c i="1" r="F23"/>
  <c i="1" r="E23"/>
  <c i="1" r="D23"/>
  <c i="1" r="C23"/>
  <c i="1" r="B23"/>
  <c i="1" r="E7" s="1"/>
  <c i="1" r="L22"/>
  <c i="1" r="K22"/>
  <c i="1" r="J22"/>
  <c i="1" r="I22"/>
  <c i="1" r="H22"/>
  <c i="1" r="G22"/>
  <c i="1" r="F22"/>
  <c i="1" r="E22"/>
  <c i="1" r="D22"/>
  <c i="1" r="C22"/>
  <c i="1" r="B22"/>
  <c i="1" r="O23" s="1"/>
  <c i="1" r="L21"/>
  <c i="1" r="K21"/>
  <c i="1" r="J21"/>
  <c i="1" r="I21"/>
  <c i="1" r="H21"/>
  <c i="1" r="G21"/>
  <c i="1" r="F21"/>
  <c i="1" r="E21"/>
  <c i="1" r="D21"/>
  <c i="1" r="C21"/>
  <c i="1" r="B21"/>
  <c i="1" r="L20"/>
  <c i="1" r="K20"/>
  <c i="1" r="J20"/>
  <c i="1" r="I20"/>
  <c i="1" r="H20"/>
  <c i="1" r="G20"/>
  <c i="1" r="F20"/>
  <c i="1" r="E20"/>
  <c i="1" r="D20"/>
  <c i="1" r="C20"/>
  <c i="1" r="B20"/>
  <c i="1" r="B19"/>
  <c i="1" r="L18"/>
  <c i="1" r="K18"/>
  <c i="1" r="J18"/>
  <c i="1" r="I18"/>
  <c i="1" r="H18"/>
  <c i="1" r="G18"/>
  <c i="1" r="F18"/>
  <c i="1" r="E18"/>
  <c i="1" r="D18"/>
  <c i="1" r="C18"/>
  <c i="1" r="B18"/>
  <c i="1" r="X13"/>
  <c i="1" r="K13"/>
  <c i="1" r="J13"/>
  <c i="1" r="H13"/>
  <c i="1" r="G13"/>
  <c i="1" r="X12"/>
  <c i="1" r="S12"/>
  <c i="1" r="W11"/>
  <c i="1" r="W12" s="1"/>
  <c i="1" r="V11"/>
  <c i="1" r="W8" s="1"/>
  <c i="1" r="U11"/>
  <c i="1" r="V8" s="1"/>
  <c i="1" r="T11"/>
  <c i="1" r="U8" s="1"/>
  <c i="1" r="C10"/>
  <c i="1" r="B10"/>
  <c i="1" r="D10" s="1"/>
  <c i="1" r="X9"/>
  <c i="1" r="W9"/>
  <c i="1" r="V9"/>
  <c i="1" r="U9"/>
  <c i="1" r="C9"/>
  <c i="1" r="B9"/>
  <c i="1" r="X8"/>
  <c i="1" r="C8"/>
  <c i="1" r="B8"/>
  <c i="1" r="D8" s="1"/>
  <c i="1" r="C7"/>
  <c i="1" r="B7"/>
  <c i="1" r="C6"/>
  <c i="1" r="B6"/>
  <c i="1" r="D6" s="1"/>
  <c i="1" r="D12" s="1"/>
  <c i="1" r="C5"/>
  <c i="1" r="B5"/>
  <c i="1" r="D5" s="1"/>
  <c i="1" r="S4"/>
  <c i="1" r="S2"/>
  <c i="1" r="S3" s="1"/>
  <c i="1" r="A1"/>
  <c i="1" l="1" r="E9"/>
  <c i="1" r="N27"/>
  <c i="1" r="I13"/>
  <c i="1" r="D31"/>
  <c i="1" r="O29"/>
  <c i="1" r="E8"/>
  <c i="1" r="D14"/>
  <c i="1" r="N23"/>
  <c i="1" r="M25"/>
  <c i="1" r="O25"/>
  <c i="1" r="N25"/>
  <c i="1" r="B4"/>
  <c i="1" r="D15"/>
  <c i="1" r="C4"/>
  <c i="1" r="N20"/>
  <c i="1" r="N19"/>
  <c i="1" r="N29"/>
  <c i="1" r="I3"/>
  <c i="1" r="I4" s="1"/>
  <c i="1" r="C12"/>
  <c i="1" r="C14" s="1"/>
  <c i="1" r="J3"/>
  <c i="1" r="J4" s="1"/>
  <c i="1" r="B3"/>
  <c i="1" r="C3"/>
  <c i="1" r="D7"/>
  <c i="1" r="D9"/>
  <c i="1" r="B12"/>
  <c i="1" r="B14" s="1"/>
  <c i="1" r="B15"/>
  <c i="1" r="M19"/>
  <c i="1" r="M23"/>
  <c i="1" r="T13"/>
  <c i="1" r="M20"/>
  <c i="1" r="T12"/>
  <c i="1" r="Z12" s="1"/>
  <c i="1" r="Z14" s="1"/>
  <c i="1" r="Z17" s="1"/>
  <c i="1" r="U13"/>
  <c i="1" r="M27"/>
  <c i="1" r="M29"/>
  <c i="1" r="U12"/>
  <c i="1" r="V12"/>
  <c i="1" r="W13"/>
  <c i="1" r="T2"/>
  <c i="1" l="1" r="C15"/>
  <c i="1" r="I5"/>
  <c i="1" r="T3"/>
  <c i="1" r="U2"/>
  <c i="1" r="T4"/>
  <c i="1" r="T6" s="1"/>
  <c i="1" r="K3"/>
  <c i="1" r="J5"/>
  <c i="1" l="1" r="K4"/>
  <c i="1" r="K5"/>
  <c i="1" r="L3"/>
  <c i="1" r="V2"/>
  <c i="1" r="U4"/>
  <c i="1" r="U6" s="1"/>
  <c i="1" r="U3"/>
  <c i="1" l="1" r="L4"/>
  <c i="1" r="L5"/>
  <c i="1" r="M3"/>
  <c i="1" r="V4"/>
  <c i="1" r="V6" s="1"/>
  <c i="1" r="V3"/>
  <c i="1" r="W2"/>
  <c i="1" l="1" r="M4"/>
  <c i="1" r="M5"/>
  <c i="1" r="N3"/>
  <c i="1" r="W4"/>
  <c i="1" r="W6" s="1"/>
  <c i="1" r="X2"/>
  <c i="1" r="W3"/>
  <c i="1" l="1" r="N4"/>
  <c i="1" r="N5"/>
  <c i="1" r="X4"/>
  <c i="1" r="X6" s="1"/>
  <c i="1" r="X3"/>
  <c i="1" l="1" r="Z3"/>
  <c i="1" r="Z6"/>
</calcChain>
</file>

<file path=xl/sharedStrings.xml><?xml version="1.0" encoding="utf-8"?>
<sst xmlns="http://schemas.openxmlformats.org/spreadsheetml/2006/main" count="1162" uniqueCount="556">
  <si>
    <t>未来预估5年测算</t>
  </si>
  <si>
    <t>项目</t>
  </si>
  <si>
    <t>现值</t>
  </si>
  <si>
    <t>初值</t>
  </si>
  <si>
    <t>复合增长</t>
  </si>
  <si>
    <t>近三平均</t>
  </si>
  <si>
    <t>最高</t>
  </si>
  <si>
    <t>最低</t>
  </si>
  <si>
    <t>En</t>
  </si>
  <si>
    <t>净资产收益率ROE=净利润/股东权益</t>
  </si>
  <si>
    <t>预算每股收益</t>
  </si>
  <si>
    <t>折现</t>
  </si>
  <si>
    <t>折现总额</t>
  </si>
  <si>
    <t>资产回报率ROA</t>
  </si>
  <si>
    <t>PE不变价格变化</t>
  </si>
  <si>
    <t>分红</t>
  </si>
  <si>
    <t>负债和股东权益合计</t>
  </si>
  <si>
    <t>股东权益合计</t>
  </si>
  <si>
    <t>净利润</t>
  </si>
  <si>
    <t>营业收入</t>
  </si>
  <si>
    <t>期初</t>
  </si>
  <si>
    <t>基本每股收益</t>
  </si>
  <si>
    <t>利润增长率</t>
  </si>
  <si>
    <t>经营活动产生的现金流量净额</t>
  </si>
  <si>
    <t>增长率g</t>
  </si>
  <si>
    <t>市销率</t>
  </si>
  <si>
    <t>分红折现</t>
  </si>
  <si>
    <t>五年分红总共折现</t>
  </si>
  <si>
    <t>折现率</t>
  </si>
  <si>
    <t>股息率</t>
  </si>
  <si>
    <t>PEG：P=G*E</t>
  </si>
  <si>
    <t>市现率</t>
  </si>
  <si>
    <t>总共价值折现</t>
  </si>
  <si>
    <t>格雷厄姆估值P=EPS*(8.5+2*g)</t>
  </si>
  <si>
    <t>资本回报率</t>
  </si>
  <si>
    <t>平均5</t>
  </si>
  <si>
    <t>中数</t>
  </si>
  <si>
    <t>复合</t>
  </si>
  <si>
    <t>净资产收益率ROE</t>
  </si>
  <si>
    <t>年回报率</t>
  </si>
  <si>
    <t>毛利率</t>
  </si>
  <si>
    <t>净利率</t>
  </si>
  <si>
    <t>有息负债率</t>
  </si>
  <si>
    <t>经营现金流与净利润比率</t>
  </si>
  <si>
    <t>REPORTDATE</t>
  </si>
  <si>
    <t>sh600031报告年度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</si>
  <si>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</si>
  <si>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</si>
  <si>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</si>
  <si>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</si>
  <si>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</si>
  <si>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</si>
  <si>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</si>
  <si>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</si>
  <si>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</si>
  <si>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</si>
  <si>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</si>
  <si>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</si>
  <si>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</si>
  <si>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</si>
  <si>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</si>
  <si>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</si>
  <si>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</si>
  <si>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</si>
  <si>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</si>
  <si>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</si>
  <si>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</si>
  <si>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</si>
  <si>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</si>
  <si>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</si>
  <si>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</si>
  <si>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</si>
  <si>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</si>
  <si>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</si>
  <si>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</si>
  <si>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</si>
  <si>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</si>
  <si>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</si>
  <si>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</si>
  <si>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</si>
  <si>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</si>
  <si>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</si>
  <si>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</si>
  <si>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</si>
  <si>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</si>
  <si>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</si>
  <si>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</si>
  <si>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</si>
  <si>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</si>
  <si>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</si>
  <si>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</si>
  <si>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</si>
  <si>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</si>
  <si>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</si>
  <si>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</si>
  <si>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</si>
  <si>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</si>
  <si>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</si>
  <si>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</si>
  <si>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</si>
  <si>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</si>
  <si>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</si>
  <si>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</si>
  <si>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</si>
  <si>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</si>
  <si>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</si>
  <si>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</si>
  <si>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</si>
  <si>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</si>
  <si>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</si>
  <si>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</si>
  <si>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</si>
  <si>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</si>
  <si>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</si>
  <si>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</si>
  <si>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</si>
  <si>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</si>
  <si>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</si>
  <si>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</si>
  <si>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MONETARYFUND</t>
  </si>
  <si>
    <t xml:space="preserve">    货币资金</t>
  </si>
  <si>
    <t>SETTLEMENTPROVISION</t>
  </si>
  <si>
    <t xml:space="preserve">    结算备付金</t>
  </si>
  <si>
    <t>LENDFUND</t>
  </si>
  <si>
    <t xml:space="preserve">    拆出资金</t>
  </si>
  <si>
    <t>FVALUEFASSET</t>
  </si>
  <si>
    <t xml:space="preserve">    以公允价值计量且其变动计入当期损益的金融资产</t>
  </si>
  <si>
    <t>TRADEFASSET</t>
  </si>
  <si>
    <t xml:space="preserve">    其中:交易性金融资产</t>
  </si>
  <si>
    <t>DEFINEFVALUEFASSET</t>
  </si>
  <si>
    <t xml:space="preserve">         指定为以公允价值计量且其变动计入当期损益的金融资产</t>
  </si>
  <si>
    <t>ACCOUNTBILLREC</t>
  </si>
  <si>
    <t xml:space="preserve">    应收票据及应收账款</t>
  </si>
  <si>
    <t>BILLREC</t>
  </si>
  <si>
    <t xml:space="preserve">    其中:应收票据</t>
  </si>
  <si>
    <t>ACCOUNTREC</t>
  </si>
  <si>
    <t xml:space="preserve">         应收账款</t>
  </si>
  <si>
    <t>ADVANCEPAY</t>
  </si>
  <si>
    <t xml:space="preserve">    预付款项</t>
  </si>
  <si>
    <t>PREMIUMREC</t>
  </si>
  <si>
    <t xml:space="preserve">    应收保费</t>
  </si>
  <si>
    <t>RIREC</t>
  </si>
  <si>
    <t xml:space="preserve">    应收分保账款</t>
  </si>
  <si>
    <t>RICONTACTRESERVEREC</t>
  </si>
  <si>
    <t xml:space="preserve">    应收分保合同准备金</t>
  </si>
  <si>
    <t>TOTAL</t>
  </si>
  <si>
    <t xml:space="preserve">    其他应收款合计</t>
  </si>
  <si>
    <t>INTERESTREC</t>
  </si>
  <si>
    <t xml:space="preserve">    其中:应收利息</t>
  </si>
  <si>
    <t>DIVIDENDREC</t>
  </si>
  <si>
    <t xml:space="preserve">         应收股利</t>
  </si>
  <si>
    <t>OTHERREC</t>
  </si>
  <si>
    <t xml:space="preserve">         其他应收款</t>
  </si>
  <si>
    <t>EXPORTREBATEREC</t>
  </si>
  <si>
    <t xml:space="preserve">    应收出口退税</t>
  </si>
  <si>
    <t>SUBSIDYREC</t>
  </si>
  <si>
    <t xml:space="preserve">    应收补贴款</t>
  </si>
  <si>
    <t>INTERNALREC</t>
  </si>
  <si>
    <t xml:space="preserve">    内部应收款</t>
  </si>
  <si>
    <t>BUYSELLBACKFASSET</t>
  </si>
  <si>
    <t xml:space="preserve">    买入返售金融资产</t>
  </si>
  <si>
    <t>INVENTORY</t>
  </si>
  <si>
    <t xml:space="preserve">    存货</t>
  </si>
  <si>
    <t>CLHELDSALEASS</t>
  </si>
  <si>
    <t xml:space="preserve">    划分为持有待售的资产</t>
  </si>
  <si>
    <t>NONLASSETONEYEAR</t>
  </si>
  <si>
    <t xml:space="preserve">    一年内到期的非流动资产</t>
  </si>
  <si>
    <t>OTHERLASSET</t>
  </si>
  <si>
    <t xml:space="preserve">    其他流动资产</t>
  </si>
  <si>
    <t>SUMLASSET</t>
  </si>
  <si>
    <t>流动资产合计</t>
  </si>
  <si>
    <t>LOANADVANCES</t>
  </si>
  <si>
    <t xml:space="preserve">    发放委托贷款及垫款</t>
  </si>
  <si>
    <t>SALEABLEFASSET</t>
  </si>
  <si>
    <t xml:space="preserve">    可供出售金融资产</t>
  </si>
  <si>
    <t>HELDMATURITYINV</t>
  </si>
  <si>
    <t xml:space="preserve">    持有至到期投资</t>
  </si>
  <si>
    <t>LTREC</t>
  </si>
  <si>
    <t xml:space="preserve">    长期应收款</t>
  </si>
  <si>
    <t>LTEQUITYINV</t>
  </si>
  <si>
    <t xml:space="preserve">    长期股权投资</t>
  </si>
  <si>
    <t>ESTATEINVEST</t>
  </si>
  <si>
    <t xml:space="preserve">    投资性房地产</t>
  </si>
  <si>
    <t>FIXEDASSET</t>
  </si>
  <si>
    <t xml:space="preserve">    固定资产</t>
  </si>
  <si>
    <t>CONSTRUCTIONPROGRESS</t>
  </si>
  <si>
    <t xml:space="preserve">    在建工程</t>
  </si>
  <si>
    <t>CONSTRUCTIONMATERIAL</t>
  </si>
  <si>
    <t xml:space="preserve">    工程物资</t>
  </si>
  <si>
    <t>LIQUIDATEFIXEDASSET</t>
  </si>
  <si>
    <t xml:space="preserve">    固定资产清理</t>
  </si>
  <si>
    <t>PRODUCTBIOLOGYASSET</t>
  </si>
  <si>
    <t xml:space="preserve">    生产性生物资产</t>
  </si>
  <si>
    <t>OILGASASSET</t>
  </si>
  <si>
    <t xml:space="preserve">    油气资产</t>
  </si>
  <si>
    <t>INTANGIBLEASSET</t>
  </si>
  <si>
    <t xml:space="preserve">    无形资产</t>
  </si>
  <si>
    <t>DEVELOPEXP</t>
  </si>
  <si>
    <t xml:space="preserve">    开发支出</t>
  </si>
  <si>
    <t>GOODWILL</t>
  </si>
  <si>
    <t>LTDEFERASSET</t>
  </si>
  <si>
    <t xml:space="preserve">    长期待摊费用</t>
  </si>
  <si>
    <t>DEFERINCOMETAXASSET</t>
  </si>
  <si>
    <t xml:space="preserve">    递延所得税资产</t>
  </si>
  <si>
    <t>OTHERNONLASSET</t>
  </si>
  <si>
    <t xml:space="preserve">    其他非流动资产</t>
  </si>
  <si>
    <t>SUMNONLASSET</t>
  </si>
  <si>
    <t>非流动资产合计</t>
  </si>
  <si>
    <t>SUMASSET</t>
  </si>
  <si>
    <t>资产总计</t>
  </si>
  <si>
    <t>STBORROW</t>
  </si>
  <si>
    <t xml:space="preserve">    短期借款</t>
  </si>
  <si>
    <t>BORROWFROMCBANK</t>
  </si>
  <si>
    <t xml:space="preserve">    向中央银行借款</t>
  </si>
  <si>
    <t>DEPOSIT</t>
  </si>
  <si>
    <t xml:space="preserve">    吸收存款及同业存放</t>
  </si>
  <si>
    <t>BORROWFUND</t>
  </si>
  <si>
    <t xml:space="preserve">    拆入资金</t>
  </si>
  <si>
    <t>FVALUEFLIAB</t>
  </si>
  <si>
    <t xml:space="preserve">    以公允价值计量且其变动计入当期损益的金融负债</t>
  </si>
  <si>
    <t>TRADEFLIAB</t>
  </si>
  <si>
    <t xml:space="preserve">    其中:交易性金融负债</t>
  </si>
  <si>
    <t>DEFINEFVALUEFLIAB</t>
  </si>
  <si>
    <t xml:space="preserve">         指定以公允价值计量且其变动计入当期损益的金融负债</t>
  </si>
  <si>
    <t>ACCOUNTBILLPAY</t>
  </si>
  <si>
    <t xml:space="preserve">    应付票据及应付账款</t>
  </si>
  <si>
    <t>BILLPAY</t>
  </si>
  <si>
    <t xml:space="preserve">    其中:应付票据</t>
  </si>
  <si>
    <t>ACCOUNTPAY</t>
  </si>
  <si>
    <t xml:space="preserve">         应付账款</t>
  </si>
  <si>
    <t>ADVANCERECEIVE</t>
  </si>
  <si>
    <t xml:space="preserve">    预收款项</t>
  </si>
  <si>
    <t>SELLBUYBACKFASSET</t>
  </si>
  <si>
    <t xml:space="preserve">    卖出回购金融资产款</t>
  </si>
  <si>
    <t>COMMPAY</t>
  </si>
  <si>
    <t xml:space="preserve">    应付手续费及佣金</t>
  </si>
  <si>
    <t>SALARYPAY</t>
  </si>
  <si>
    <t xml:space="preserve">    应付职工薪酬</t>
  </si>
  <si>
    <t>TAXPAY</t>
  </si>
  <si>
    <t xml:space="preserve">    应交税费</t>
  </si>
  <si>
    <t xml:space="preserve">    其他应付款合计</t>
  </si>
  <si>
    <t>INTERESTPAY</t>
  </si>
  <si>
    <t xml:space="preserve">    其中:应付利息</t>
  </si>
  <si>
    <t>DIVIDENDPAY</t>
  </si>
  <si>
    <t xml:space="preserve">         应付股利</t>
  </si>
  <si>
    <t>OTHERPAY</t>
  </si>
  <si>
    <t xml:space="preserve">         其他应付款</t>
  </si>
  <si>
    <t>RIPAY</t>
  </si>
  <si>
    <t xml:space="preserve">    应付分保账款</t>
  </si>
  <si>
    <t>INTERNALPAY</t>
  </si>
  <si>
    <t xml:space="preserve">    内部应付款</t>
  </si>
  <si>
    <t>ANTICIPATELLIAB</t>
  </si>
  <si>
    <t xml:space="preserve">    预计流动负债</t>
  </si>
  <si>
    <t>CONTACTRESERVE</t>
  </si>
  <si>
    <t xml:space="preserve">    保险合同准备金</t>
  </si>
  <si>
    <t>AGENTTRADESECURITY</t>
  </si>
  <si>
    <t xml:space="preserve">    代理买卖证券款</t>
  </si>
  <si>
    <t>AGENTUWSECURITY</t>
  </si>
  <si>
    <t xml:space="preserve">    代理承销证券款</t>
  </si>
  <si>
    <t>DEFERINCOMEONEYEAR</t>
  </si>
  <si>
    <t xml:space="preserve">    一年内的递延收益</t>
  </si>
  <si>
    <t>STBONDREC</t>
  </si>
  <si>
    <t xml:space="preserve">    应付短期债券</t>
  </si>
  <si>
    <t>CLHELDSALELIAB</t>
  </si>
  <si>
    <t xml:space="preserve">    划分为持有待售的负债</t>
  </si>
  <si>
    <t>NONLLIABONEYEAR</t>
  </si>
  <si>
    <t xml:space="preserve">    一年内到期的非流动负债</t>
  </si>
  <si>
    <t>OTHERLLIAB</t>
  </si>
  <si>
    <t xml:space="preserve">    其他流动负债</t>
  </si>
  <si>
    <t>SUMLLIAB</t>
  </si>
  <si>
    <t>流动负债合计</t>
  </si>
  <si>
    <t>LTBORROW</t>
  </si>
  <si>
    <t xml:space="preserve">    长期借款</t>
  </si>
  <si>
    <t>BONDPAY</t>
  </si>
  <si>
    <t xml:space="preserve">    应付债券</t>
  </si>
  <si>
    <t>PREFERSTOCBOND</t>
  </si>
  <si>
    <t xml:space="preserve">    其中:优先股</t>
  </si>
  <si>
    <t>SUSTAINBOND</t>
  </si>
  <si>
    <t xml:space="preserve">         永续债</t>
  </si>
  <si>
    <t>LTACCOUNTPAY</t>
  </si>
  <si>
    <t xml:space="preserve">    长期应付款</t>
  </si>
  <si>
    <t>LTSALARYPAY</t>
  </si>
  <si>
    <t xml:space="preserve">    长期应付职工薪酬</t>
  </si>
  <si>
    <t>SPECIALPAY</t>
  </si>
  <si>
    <t xml:space="preserve">    专项应付款</t>
  </si>
  <si>
    <t>ANTICIPATELIAB</t>
  </si>
  <si>
    <t xml:space="preserve">    预计负债</t>
  </si>
  <si>
    <t>DEFERINCOME</t>
  </si>
  <si>
    <t xml:space="preserve">    递延收益</t>
  </si>
  <si>
    <t>DEFERINCOMETAXLIAB</t>
  </si>
  <si>
    <t xml:space="preserve">    递延所得税负债</t>
  </si>
  <si>
    <t>OTHERNONLLIAB</t>
  </si>
  <si>
    <t xml:space="preserve">    其他非流动负债</t>
  </si>
  <si>
    <t>SUMNONLLIAB</t>
  </si>
  <si>
    <t>非流动负债合计</t>
  </si>
  <si>
    <t>SUMLIAB</t>
  </si>
  <si>
    <t>负债合计</t>
  </si>
  <si>
    <t>SHARECAPITAL</t>
  </si>
  <si>
    <t xml:space="preserve">    实收资本（或股本）</t>
  </si>
  <si>
    <t>OTHEREQUITY</t>
  </si>
  <si>
    <t xml:space="preserve">    其他权益工具</t>
  </si>
  <si>
    <t>PREFERREDSTOCK</t>
  </si>
  <si>
    <t>SUSTAINABLEDEBT</t>
  </si>
  <si>
    <t>OTHEREQUITYOTHER</t>
  </si>
  <si>
    <t>CAPITALRESERVE</t>
  </si>
  <si>
    <t xml:space="preserve">    资本公积</t>
  </si>
  <si>
    <t>INVENTORYSHARE</t>
  </si>
  <si>
    <t xml:space="preserve">    库存股</t>
  </si>
  <si>
    <t>SPECIALRESERVE</t>
  </si>
  <si>
    <t xml:space="preserve">    专项储备</t>
  </si>
  <si>
    <t>SURPLUSRESERVE</t>
  </si>
  <si>
    <t xml:space="preserve">    盈余公积</t>
  </si>
  <si>
    <t>GENERALRISKPREPARE</t>
  </si>
  <si>
    <t xml:space="preserve">    一般风险准备</t>
  </si>
  <si>
    <t>UNCONFIRMINVLOSS</t>
  </si>
  <si>
    <t xml:space="preserve">    未确定的投资损失</t>
  </si>
  <si>
    <t>RETAINEDEARNING</t>
  </si>
  <si>
    <t xml:space="preserve">    未分配利润</t>
  </si>
  <si>
    <t>PLANCASHDIVI</t>
  </si>
  <si>
    <t xml:space="preserve">    拟分配现金股利</t>
  </si>
  <si>
    <t>DIFFCONVERSIONFC</t>
  </si>
  <si>
    <t xml:space="preserve">    外币报表折算差额</t>
  </si>
  <si>
    <t>SUMPARENTEQUITY</t>
  </si>
  <si>
    <t>归属于母公司股东权益合计</t>
  </si>
  <si>
    <t>MINORITYEQUITY</t>
  </si>
  <si>
    <t xml:space="preserve">    少数股东权益</t>
  </si>
  <si>
    <t>SUMSHEQUITY</t>
  </si>
  <si>
    <t>SUMLIABSHEQUITY</t>
  </si>
  <si>
    <t>2020-12-31</t>
  </si>
  <si>
    <t>TOTALOPERATEREVE</t>
  </si>
  <si>
    <t>营业总收入</t>
  </si>
  <si>
    <t>OPERATEREVE</t>
  </si>
  <si>
    <t>INTREVE</t>
  </si>
  <si>
    <t>利息收入</t>
  </si>
  <si>
    <t>PREMIUMEARNED</t>
  </si>
  <si>
    <t>已赚保费</t>
  </si>
  <si>
    <t>COMMREVE</t>
  </si>
  <si>
    <t>手续费及佣金收入</t>
  </si>
  <si>
    <t>OTHERREVE</t>
  </si>
  <si>
    <t>其他业务收入</t>
  </si>
  <si>
    <t>TOTALOPERATEEXP</t>
  </si>
  <si>
    <t>营业总成本</t>
  </si>
  <si>
    <t>OPERATEEXP</t>
  </si>
  <si>
    <t>INTEXP</t>
  </si>
  <si>
    <t>利息支出</t>
  </si>
  <si>
    <t>COMMEXP</t>
  </si>
  <si>
    <t>手续费及佣金支出</t>
  </si>
  <si>
    <t>RDEXP</t>
  </si>
  <si>
    <t>研发费用</t>
  </si>
  <si>
    <t>SURRENDERPREMIUM</t>
  </si>
  <si>
    <t>退保金</t>
  </si>
  <si>
    <t>NETINDEMNITYEXP</t>
  </si>
  <si>
    <t>赔付支出净额</t>
  </si>
  <si>
    <t>NETCONTACTRESERVE</t>
  </si>
  <si>
    <t>提取保险合同准备金净额</t>
  </si>
  <si>
    <t>POLICYDIVIEXP</t>
  </si>
  <si>
    <t>保单红利支出</t>
  </si>
  <si>
    <t>RIEXP</t>
  </si>
  <si>
    <t>分保费用</t>
  </si>
  <si>
    <t>OTHEREXP</t>
  </si>
  <si>
    <t>其他业务成本</t>
  </si>
  <si>
    <t>OPERATETAX</t>
  </si>
  <si>
    <t>营业税金及附加</t>
  </si>
  <si>
    <t>SALEEXP</t>
  </si>
  <si>
    <t>销售费用</t>
  </si>
  <si>
    <t>MANAGEEXP</t>
  </si>
  <si>
    <t>管理费用</t>
  </si>
  <si>
    <t>FINANCEEXP</t>
  </si>
  <si>
    <t>财务费用</t>
  </si>
  <si>
    <t>ASSETDEVALUELOSS</t>
  </si>
  <si>
    <t>资产减值损失</t>
  </si>
  <si>
    <t>FVALUEINCOME</t>
  </si>
  <si>
    <t>加:公允价值变动收益</t>
  </si>
  <si>
    <t>INVESTINCOME</t>
  </si>
  <si>
    <t xml:space="preserve">       投资收益</t>
  </si>
  <si>
    <t>INVESTJOINTINCOME</t>
  </si>
  <si>
    <t xml:space="preserve">       其中:对联营企业和合营企业的投资收益</t>
  </si>
  <si>
    <t>EXCHANGEINCOME</t>
  </si>
  <si>
    <t>汇兑收益</t>
  </si>
  <si>
    <t>OPERATEPROFIT</t>
  </si>
  <si>
    <t>营业利润</t>
  </si>
  <si>
    <t>NONOPERATEREVE</t>
  </si>
  <si>
    <t xml:space="preserve">    加:营业外收入</t>
  </si>
  <si>
    <t>NONLASSETREVE</t>
  </si>
  <si>
    <t xml:space="preserve">    其中:非流动资产处置利得</t>
  </si>
  <si>
    <t>NONOPERATEEXP</t>
  </si>
  <si>
    <t>减:营业外支出</t>
  </si>
  <si>
    <t>NONLASSETNETLOSS</t>
  </si>
  <si>
    <t xml:space="preserve">    其中:非流动资产处置净损失</t>
  </si>
  <si>
    <t>SUMPROFIT</t>
  </si>
  <si>
    <t>利润总额</t>
  </si>
  <si>
    <t>INCOMETAX</t>
  </si>
  <si>
    <t>减:所得税费用</t>
  </si>
  <si>
    <t>COMBINEDNETPROFITB</t>
  </si>
  <si>
    <t>被合并方在合并前实现利润</t>
  </si>
  <si>
    <t>NETPROFIT</t>
  </si>
  <si>
    <t>PARENTNETPROFIT</t>
  </si>
  <si>
    <t xml:space="preserve">    其中:归属于母公司股东的净利润</t>
  </si>
  <si>
    <t>MINORITYINCOME</t>
  </si>
  <si>
    <t>少数股东损益</t>
  </si>
  <si>
    <t>KCFJCXSYJLR</t>
  </si>
  <si>
    <t>扣除非经常性损益后的净利润</t>
  </si>
  <si>
    <t>BASICEPS</t>
  </si>
  <si>
    <t>DILUTEDEPS</t>
  </si>
  <si>
    <t>稀释每股收益</t>
  </si>
  <si>
    <t>OTHERCINCOME</t>
  </si>
  <si>
    <t>其他综合收益</t>
  </si>
  <si>
    <t>PARENTOTHERCINCOME</t>
  </si>
  <si>
    <t>归属于母公司股东的其他综合收益</t>
  </si>
  <si>
    <t>MINORITYOTHERCINCOME</t>
  </si>
  <si>
    <t>归属于少数股东的其他综合收益</t>
  </si>
  <si>
    <t>SUMCINCOME</t>
  </si>
  <si>
    <t>综合收益总额</t>
  </si>
  <si>
    <t>PARENTCINCOME</t>
  </si>
  <si>
    <t>归属于母公司所有者的综合收益总额</t>
  </si>
  <si>
    <t>MINORITYCINCOME</t>
  </si>
  <si>
    <t>归属于少数股东的综合收益总额</t>
  </si>
  <si>
    <t>SALEGOODSSERVICEREC</t>
  </si>
  <si>
    <t xml:space="preserve">    销售商品、提供劳务收到的现金</t>
  </si>
  <si>
    <t>NIDEPOSIT</t>
  </si>
  <si>
    <t xml:space="preserve">    客户存款和同业存放款项净增加额</t>
  </si>
  <si>
    <t>NIBORROWFROMCBANK</t>
  </si>
  <si>
    <t xml:space="preserve">    向中央银行借款净增加额</t>
  </si>
  <si>
    <t>NIBORROWFROMFI</t>
  </si>
  <si>
    <t xml:space="preserve">    向其他金融机构拆入资金净增加额</t>
  </si>
  <si>
    <t xml:space="preserve">    收到原保险合同保费取得的现金</t>
  </si>
  <si>
    <t>NETRIREC</t>
  </si>
  <si>
    <t xml:space="preserve">    收到再保险业务现金净额</t>
  </si>
  <si>
    <t>NIINSUREDDEPOSITINV</t>
  </si>
  <si>
    <t xml:space="preserve">    保户储金及投资款净增加额</t>
  </si>
  <si>
    <t>NIDISPTRADEFASSET</t>
  </si>
  <si>
    <t xml:space="preserve">    处置交易性金融资产净增加额</t>
  </si>
  <si>
    <t>INTANDCOMMREC</t>
  </si>
  <si>
    <t xml:space="preserve">    收取利息、手续费及佣金的现金</t>
  </si>
  <si>
    <t>NIBORROWFUND</t>
  </si>
  <si>
    <t xml:space="preserve">    拆入资金净增加额</t>
  </si>
  <si>
    <t>NDLOANADVANCES</t>
  </si>
  <si>
    <t xml:space="preserve">    发放贷款及垫款的净减少额</t>
  </si>
  <si>
    <t>NIBUYBACKFUND</t>
  </si>
  <si>
    <t xml:space="preserve">    回购业务资金净增加额</t>
  </si>
  <si>
    <t>TAXRETURNREC</t>
  </si>
  <si>
    <t xml:space="preserve">    收到的税费返还</t>
  </si>
  <si>
    <t>OTHEROPERATEREC</t>
  </si>
  <si>
    <t xml:space="preserve">    收到其他与经营活动有关的现金</t>
  </si>
  <si>
    <t>SUMOPERATEFLOWIN</t>
  </si>
  <si>
    <t>经营活动现金流入小计</t>
  </si>
  <si>
    <t>BUYGOODSSERVICEPAY</t>
  </si>
  <si>
    <t xml:space="preserve">    购买商品、接受劳务支付的现金</t>
  </si>
  <si>
    <t>NILOANADVANCES</t>
  </si>
  <si>
    <t xml:space="preserve">    客户贷款及垫款净增加额</t>
  </si>
  <si>
    <t>NIDEPOSITINCBANKFI</t>
  </si>
  <si>
    <t xml:space="preserve">    存放中央银行和同业款项净增加额</t>
  </si>
  <si>
    <t>INDEMNITYPAY</t>
  </si>
  <si>
    <t xml:space="preserve">    支付原保险合同赔付款项的现金</t>
  </si>
  <si>
    <t>INTANDCOMMPAY</t>
  </si>
  <si>
    <t xml:space="preserve">    支付利息、手续费及佣金的现金</t>
  </si>
  <si>
    <t>DIVIPAY</t>
  </si>
  <si>
    <t xml:space="preserve">    支付保单红利的现金</t>
  </si>
  <si>
    <t>EMPLOYEEPAY</t>
  </si>
  <si>
    <t xml:space="preserve">    支付给职工以及为职工支付的现金</t>
  </si>
  <si>
    <t xml:space="preserve">    支付的各项税费</t>
  </si>
  <si>
    <t>OTHEROPERATEPAY</t>
  </si>
  <si>
    <t xml:space="preserve">    支付其他与经营活动有关的现金</t>
  </si>
  <si>
    <t>SUMOPERATEFLOWOUT</t>
  </si>
  <si>
    <t>经营活动现金流出小计</t>
  </si>
  <si>
    <t>NETOPERATECASHFLOW</t>
  </si>
  <si>
    <t>DISPOSALINVREC</t>
  </si>
  <si>
    <t xml:space="preserve">    收回投资收到的现金</t>
  </si>
  <si>
    <t>INVINCOMEREC</t>
  </si>
  <si>
    <t xml:space="preserve">    取得投资收益收到的现金</t>
  </si>
  <si>
    <t>DISPFILASSETREC</t>
  </si>
  <si>
    <t xml:space="preserve">    处置固定资产、无形资产和其他长期资产收回的现金净额</t>
  </si>
  <si>
    <t>DISPSUBSIDIARYREC</t>
  </si>
  <si>
    <t xml:space="preserve">    处置子公司及其他营业单位收到的现金净额</t>
  </si>
  <si>
    <t>REDUCEPLEDGETDEPOSIT</t>
  </si>
  <si>
    <t xml:space="preserve">    减少质押和定期存款所收到的现金</t>
  </si>
  <si>
    <t>OTHERINVREC</t>
  </si>
  <si>
    <t xml:space="preserve">    收到其他与投资活动有关的现金</t>
  </si>
  <si>
    <t>SUMINVFLOWIN</t>
  </si>
  <si>
    <t>投资活动现金流入小计</t>
  </si>
  <si>
    <t>BUYFILASSETPAY</t>
  </si>
  <si>
    <t xml:space="preserve">    购建固定资产、无形资产和其他长期资产支付的现金</t>
  </si>
  <si>
    <t>INVPAY</t>
  </si>
  <si>
    <t xml:space="preserve">    投资支付的现金</t>
  </si>
  <si>
    <t>NIPLEDGELOAN</t>
  </si>
  <si>
    <t xml:space="preserve">    质押贷款净增加额</t>
  </si>
  <si>
    <t>GETSUBSIDIARYPAY</t>
  </si>
  <si>
    <t xml:space="preserve">    取得子公司及其他营业单位支付的现金净额</t>
  </si>
  <si>
    <t>ADDPLEDGETDEPOSIT</t>
  </si>
  <si>
    <t xml:space="preserve">    增加质押和定期存款所支付的现金</t>
  </si>
  <si>
    <t>OTHERINVPAY</t>
  </si>
  <si>
    <t xml:space="preserve">    支付其他与投资活动有关的现金</t>
  </si>
  <si>
    <t>SUMINVFLOWOUT</t>
  </si>
  <si>
    <t>投资活动现金流出小计</t>
  </si>
  <si>
    <t>NETINVCASHFLOW</t>
  </si>
  <si>
    <t>投资活动产生的现金流量净额</t>
  </si>
  <si>
    <t>ACCEPTINVREC</t>
  </si>
  <si>
    <t xml:space="preserve">    吸收投资收到的现金</t>
  </si>
  <si>
    <t>SUBSIDIARYACCEPT</t>
  </si>
  <si>
    <t xml:space="preserve">    子公司吸收少数股东投资收到的现金</t>
  </si>
  <si>
    <t>LOANREC</t>
  </si>
  <si>
    <t xml:space="preserve">    取得借款收到的现金</t>
  </si>
  <si>
    <t>ISSUEBONDREC</t>
  </si>
  <si>
    <t xml:space="preserve">    发行债券收到的现金</t>
  </si>
  <si>
    <t>OTHERFINAREC</t>
  </si>
  <si>
    <t xml:space="preserve">    收到其他与筹资活动有关的现金</t>
  </si>
  <si>
    <t>SUMFINAFLOWIN</t>
  </si>
  <si>
    <t>筹资活动现金流入小计</t>
  </si>
  <si>
    <t>REPAYDEBTPAY</t>
  </si>
  <si>
    <t xml:space="preserve">    偿还债务支付的现金</t>
  </si>
  <si>
    <t>DIVIPROFITORINTPAY</t>
  </si>
  <si>
    <t xml:space="preserve">    分配股利、利润或偿付利息支付的现金</t>
  </si>
  <si>
    <t>SUBSIDIARYPAY</t>
  </si>
  <si>
    <t xml:space="preserve">    子公司支付给少数股东的股利、利润</t>
  </si>
  <si>
    <t>BUYSUBSIDIARYPAY</t>
  </si>
  <si>
    <t xml:space="preserve">    购买子公司少数股权而支付的现金</t>
  </si>
  <si>
    <t>OTHERFINAPAY</t>
  </si>
  <si>
    <t xml:space="preserve">    支付其他与筹资活动有关的现金</t>
  </si>
  <si>
    <t>SUBSIDIARYREDUCTCAPITAL</t>
  </si>
  <si>
    <t xml:space="preserve">    子公司减资支付给少数股东的现金</t>
  </si>
  <si>
    <t>SUMFINAFLOWOUT</t>
  </si>
  <si>
    <t>筹资活动现金流出小计</t>
  </si>
  <si>
    <t>NETFINACASHFLOW</t>
  </si>
  <si>
    <t>筹资活动产生的现金流量净额</t>
  </si>
  <si>
    <t>EFFECTEXCHANGERATE</t>
  </si>
  <si>
    <t>汇率变动对现金及现金等价物的影响</t>
  </si>
  <si>
    <t>NICASHEQUI</t>
  </si>
  <si>
    <t>现金及现金等价物净增加额</t>
  </si>
  <si>
    <t>CASHEQUIBEGINNING</t>
  </si>
  <si>
    <t xml:space="preserve">    加:期初现金及现金等价物余额</t>
  </si>
  <si>
    <t>CASHEQUIENDING</t>
  </si>
  <si>
    <t>期末现金及现金等价物余额</t>
  </si>
  <si>
    <t>价格不变的PE变化</t>
    <phoneticPr fontId="11" type="noConversion"/>
  </si>
  <si>
    <t xml:space="preserve">    商誉</t>
    <phoneticPr fontId="11" type="noConversion"/>
  </si>
  <si>
    <t>商誉</t>
    <phoneticPr fontId="11" type="noConversion"/>
  </si>
  <si>
    <t>营业收入</t>
    <phoneticPr fontId="11" type="noConversion"/>
  </si>
  <si>
    <t>营业成本</t>
    <phoneticPr fontId="11" type="noConversion"/>
  </si>
  <si>
    <t>列1</t>
  </si>
  <si>
    <t xml:space="preserve">0 </t>
  </si>
  <si>
    <t>1</t>
  </si>
  <si>
    <t xml:space="preserve">2 </t>
  </si>
  <si>
    <t>3</t>
  </si>
  <si>
    <t xml:space="preserve">4 </t>
  </si>
  <si>
    <t>5</t>
  </si>
  <si>
    <t xml:space="preserve">6 </t>
  </si>
  <si>
    <t>7</t>
  </si>
  <si>
    <t xml:space="preserve">8 </t>
  </si>
  <si>
    <t>9</t>
  </si>
  <si>
    <t xml:space="preserve">10 </t>
  </si>
  <si>
    <t>净利润</t>
    <phoneticPr fontId="11" type="noConversion"/>
  </si>
  <si>
    <t>净利润同比</t>
    <phoneticPr fontId="11" type="noConversion"/>
  </si>
  <si>
    <t>同比</t>
    <phoneticPr fontId="11" type="noConversion"/>
  </si>
  <si>
    <t>基本每股收益</t>
    <phoneticPr fontId="11" type="noConversion"/>
  </si>
  <si>
    <t>报告期</t>
    <phoneticPr fontId="11" type="noConversion"/>
  </si>
  <si>
    <t xml:space="preserve">    商誉</t>
  </si>
  <si>
    <t>营业成本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</si>
</sst>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);\(0.00\)"/>
    <numFmt numFmtId="177" formatCode="0.00_ ;[Red]\-0.00\ "/>
    <numFmt numFmtId="178" formatCode="0.00_ "/>
    <numFmt numFmtId="179" formatCode="0\.00,,&quot;万&quot;"/>
    <numFmt numFmtId="180" formatCode="0\.00,,&quot;亿&quot;"/>
    <numFmt numFmtId="181" formatCode="0.00;[Red]0.00"/>
    <numFmt numFmtId="182" formatCode="0.00_);[Red]\(0.00\)"/>
    <numFmt numFmtId="183" formatCode="0_ "/>
    <numFmt numFmtId="184" formatCode="0!.00,,&quot;亿&quot;"/>
    <numFmt numFmtId="185" formatCode="0!.00,,&quot;万&quot;"/>
  </numFmts>
  <fonts count="13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 style="thin">
        <color theme="4" tint="0.39997558519241921"/>
      </right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1454817346722"/>
      </top>
      <bottom style="thin">
        <color theme="4" tint="0.39997558519241921"/>
      </bottom>
      <diagonal/>
    </border>
  </borders>
  <cellStyleXfs count="1">
    <xf borderId="0" fillId="0" fontId="0" numFmtId="0">
      <alignment vertical="center"/>
    </xf>
  </cellStyleXfs>
  <cellXfs count="78">
    <xf borderId="0" fillId="0" fontId="0" numFmtId="0" xfId="0">
      <alignment vertical="center"/>
    </xf>
    <xf applyAlignment="1" applyNumberFormat="1" borderId="0" fillId="0" fontId="0" numFmtId="180" xfId="0"/>
    <xf applyFont="1" borderId="0" fillId="0" fontId="0" numFmtId="0" xfId="0">
      <alignment vertical="center"/>
    </xf>
    <xf applyAlignment="1" applyNumberFormat="1" borderId="0" fillId="0" fontId="0" numFmtId="179" xfId="0"/>
    <xf applyAlignment="1" applyFont="1" borderId="0" fillId="0" fontId="1" numFmtId="0" xfId="0">
      <alignment horizontal="center" vertical="center"/>
    </xf>
    <xf applyFont="1" borderId="0" fillId="0" fontId="1" numFmtId="0" xfId="0">
      <alignment vertical="center"/>
    </xf>
    <xf applyFill="1" applyFont="1" borderId="0" fillId="2" fontId="1" numFmtId="0" xfId="0">
      <alignment vertical="center"/>
    </xf>
    <xf applyAlignment="1" applyFont="1" borderId="0" fillId="0" fontId="1" numFmtId="0" xfId="0">
      <alignment horizontal="right" vertical="center"/>
    </xf>
    <xf applyNumberFormat="1" borderId="0" fillId="0" fontId="0" numFmtId="10" xfId="0">
      <alignment vertical="center"/>
    </xf>
    <xf applyFont="1" applyNumberFormat="1" borderId="0" fillId="0" fontId="1" numFmtId="10" xfId="0">
      <alignment vertical="center"/>
    </xf>
    <xf applyFont="1" applyNumberFormat="1" borderId="0" fillId="0" fontId="2" numFmtId="10" xfId="0">
      <alignment vertical="center"/>
    </xf>
    <xf applyFont="1" applyNumberFormat="1" borderId="0" fillId="0" fontId="2" numFmtId="180" xfId="0">
      <alignment vertical="center"/>
    </xf>
    <xf applyAlignment="1" applyFont="1" applyNumberFormat="1" borderId="0" fillId="0" fontId="1" numFmtId="180" xfId="0">
      <alignment horizontal="right" vertical="center"/>
    </xf>
    <xf applyFill="1" applyFont="1" applyNumberFormat="1" borderId="0" fillId="3" fontId="2" numFmtId="10" xfId="0">
      <alignment vertical="center"/>
    </xf>
    <xf applyFont="1" borderId="0" fillId="0" fontId="2" numFmtId="0" xfId="0">
      <alignment vertical="center"/>
    </xf>
    <xf applyAlignment="1" applyFill="1" applyFont="1" borderId="0" fillId="0" fontId="1" numFmtId="0" xfId="0">
      <alignment horizontal="right" vertical="center"/>
    </xf>
    <xf applyAlignment="1" applyBorder="1" applyFill="1" applyFont="1" borderId="1" fillId="4" fontId="3" numFmtId="0" xfId="0">
      <alignment horizontal="right" vertical="center"/>
    </xf>
    <xf applyBorder="1" applyFont="1" applyNumberFormat="1" borderId="1" fillId="0" fontId="2" numFmtId="9" xfId="0">
      <alignment vertical="center"/>
    </xf>
    <xf applyBorder="1" applyFill="1" applyFont="1" applyNumberFormat="1" borderId="1" fillId="5" fontId="2" numFmtId="178" xfId="0">
      <alignment vertical="center"/>
    </xf>
    <xf applyBorder="1" applyFont="1" applyNumberFormat="1" borderId="1" fillId="0" fontId="1" numFmtId="178" xfId="0">
      <alignment vertical="center"/>
    </xf>
    <xf applyBorder="1" applyFont="1" applyNumberFormat="1" borderId="1" fillId="0" fontId="2" numFmtId="10" xfId="0">
      <alignment vertical="center"/>
    </xf>
    <xf applyFill="1" applyFont="1" borderId="0" fillId="0" fontId="1" numFmtId="0" xfId="0">
      <alignment vertical="center"/>
    </xf>
    <xf applyBorder="1" applyFill="1" applyFont="1" borderId="1" fillId="4" fontId="3" numFmtId="0" xfId="0">
      <alignment vertical="center"/>
    </xf>
    <xf applyBorder="1" applyFill="1" applyFont="1" borderId="1" fillId="4" fontId="4" numFmtId="0" xfId="0">
      <alignment vertical="center"/>
    </xf>
    <xf applyFill="1" borderId="0" fillId="2" fontId="0" numFmtId="0" xfId="0">
      <alignment vertical="center"/>
    </xf>
    <xf applyBorder="1" applyFont="1" borderId="1" fillId="0" fontId="1" numFmtId="0" xfId="0">
      <alignment vertical="center"/>
    </xf>
    <xf applyBorder="1" applyFont="1" applyNumberFormat="1" borderId="2" fillId="0" fontId="2" numFmtId="180" xfId="0">
      <alignment vertical="center"/>
    </xf>
    <xf applyBorder="1" applyFont="1" borderId="2" fillId="0" fontId="1" numFmtId="0" xfId="0">
      <alignment vertical="center"/>
    </xf>
    <xf applyNumberFormat="1" borderId="0" fillId="0" fontId="0" numFmtId="178" xfId="0">
      <alignment vertical="center"/>
    </xf>
    <xf applyFill="1" borderId="0" fillId="7" fontId="0" numFmtId="0" xfId="0">
      <alignment vertical="center"/>
    </xf>
    <xf applyFont="1" applyNumberFormat="1" borderId="0" fillId="0" fontId="5" numFmtId="10" xfId="0">
      <alignment vertical="center"/>
    </xf>
    <xf applyFont="1" borderId="0" fillId="0" fontId="6" numFmtId="0" xfId="0">
      <alignment vertical="center"/>
    </xf>
    <xf applyBorder="1" applyFont="1" applyNumberFormat="1" borderId="2" fillId="0" fontId="1" numFmtId="180" xfId="0">
      <alignment vertical="center"/>
    </xf>
    <xf applyFont="1" borderId="0" fillId="0" fontId="5" numFmtId="0" xfId="0">
      <alignment vertical="center"/>
    </xf>
    <xf applyFill="1" applyNumberFormat="1" borderId="0" fillId="2" fontId="0" numFmtId="10" xfId="0">
      <alignment vertical="center"/>
    </xf>
    <xf applyBorder="1" applyFill="1" applyFont="1" applyNumberFormat="1" borderId="3" fillId="3" fontId="2" numFmtId="10" xfId="0">
      <alignment vertical="center"/>
    </xf>
    <xf applyFill="1" applyFont="1" applyNumberFormat="1" borderId="0" fillId="3" fontId="7" numFmtId="10" xfId="0">
      <alignment vertical="center"/>
    </xf>
    <xf applyNumberFormat="1" borderId="0" fillId="0" fontId="0" numFmtId="181" xfId="0">
      <alignment vertical="center"/>
    </xf>
    <xf applyNumberFormat="1" borderId="0" fillId="0" fontId="0" numFmtId="176" xfId="0">
      <alignment vertical="center"/>
    </xf>
    <xf applyAlignment="1" borderId="0" fillId="0" fontId="0" numFmtId="0" xfId="0">
      <alignment vertical="center" wrapText="1"/>
    </xf>
    <xf applyNumberFormat="1" borderId="0" fillId="0" fontId="0" numFmtId="182" xfId="0">
      <alignment vertical="center"/>
    </xf>
    <xf applyBorder="1" applyFill="1" applyFont="1" borderId="1" fillId="4" fontId="8" numFmtId="0" xfId="0">
      <alignment vertical="center"/>
    </xf>
    <xf applyFont="1" borderId="0" fillId="0" fontId="10" numFmtId="0" xfId="0">
      <alignment vertical="center"/>
    </xf>
    <xf applyAlignment="1" applyFont="1" borderId="0" fillId="0" fontId="1" numFmtId="0" xfId="0">
      <alignment horizontal="center" vertical="center"/>
    </xf>
    <xf applyAlignment="1" applyBorder="1" applyFill="1" applyFont="1" borderId="4" fillId="8" fontId="9" numFmtId="0" xfId="0">
      <alignment horizontal="right" vertical="center"/>
    </xf>
    <xf applyAlignment="1" applyBorder="1" applyFill="1" applyFont="1" borderId="6" fillId="4" fontId="8" numFmtId="0" xfId="0">
      <alignment horizontal="right" vertical="center"/>
    </xf>
    <xf applyBorder="1" applyFill="1" applyFont="1" applyNumberFormat="1" borderId="5" fillId="2" fontId="8" numFmtId="183" xfId="0">
      <alignment vertical="center"/>
    </xf>
    <xf applyBorder="1" applyFill="1" applyFont="1" borderId="5" fillId="2" fontId="8" numFmtId="0" xfId="0">
      <alignment vertical="center"/>
    </xf>
    <xf applyBorder="1" applyFill="1" applyFont="1" applyNumberFormat="1" borderId="7" fillId="2" fontId="8" numFmtId="183" xfId="0">
      <alignment vertical="center"/>
    </xf>
    <xf applyAlignment="1" applyBorder="1" applyFill="1" applyFont="1" borderId="6" fillId="8" fontId="9" numFmtId="0" xfId="0">
      <alignment horizontal="right" vertical="center"/>
    </xf>
    <xf applyAlignment="1" applyBorder="1" applyFill="1" applyFont="1" applyNumberFormat="1" borderId="5" fillId="6" fontId="9" numFmtId="180" xfId="0">
      <alignment horizontal="right" vertical="center"/>
    </xf>
    <xf applyAlignment="1" applyBorder="1" applyFill="1" applyFont="1" applyNumberFormat="1" borderId="7" fillId="6" fontId="9" numFmtId="180" xfId="0">
      <alignment horizontal="right" vertical="center"/>
    </xf>
    <xf applyAlignment="1" applyBorder="1" applyFont="1" borderId="6" fillId="0" fontId="9" numFmtId="0" xfId="0">
      <alignment horizontal="right" vertical="center"/>
    </xf>
    <xf applyBorder="1" applyFont="1" applyNumberFormat="1" borderId="5" fillId="0" fontId="12" numFmtId="10" xfId="0">
      <alignment vertical="center"/>
    </xf>
    <xf applyBorder="1" applyFont="1" applyNumberFormat="1" borderId="7" fillId="0" fontId="12" numFmtId="10" xfId="0">
      <alignment vertical="center"/>
    </xf>
    <xf applyBorder="1" applyFill="1" applyFont="1" applyNumberFormat="1" borderId="5" fillId="8" fontId="12" numFmtId="10" xfId="0">
      <alignment vertical="center"/>
    </xf>
    <xf applyBorder="1" applyFill="1" applyFont="1" applyNumberFormat="1" borderId="7" fillId="8" fontId="12" numFmtId="10" xfId="0">
      <alignment vertical="center"/>
    </xf>
    <xf applyBorder="1" applyFont="1" applyNumberFormat="1" borderId="5" fillId="0" fontId="12" numFmtId="180" xfId="0">
      <alignment vertical="center"/>
    </xf>
    <xf applyBorder="1" applyFont="1" applyNumberFormat="1" borderId="7" fillId="0" fontId="12" numFmtId="180" xfId="0">
      <alignment vertical="center"/>
    </xf>
    <xf applyAlignment="1" applyBorder="1" applyFill="1" applyFont="1" borderId="8" fillId="8" fontId="9" numFmtId="0" xfId="0">
      <alignment horizontal="right" vertical="center"/>
    </xf>
    <xf applyBorder="1" applyFill="1" applyFont="1" applyNumberFormat="1" borderId="5" fillId="8" fontId="12" numFmtId="180" xfId="0">
      <alignment vertical="center"/>
    </xf>
    <xf applyBorder="1" applyFill="1" applyFont="1" applyNumberFormat="1" borderId="7" fillId="8" fontId="12" numFmtId="180" xfId="0">
      <alignment vertical="center"/>
    </xf>
    <xf applyAlignment="1" applyBorder="1" applyFont="1" borderId="9" fillId="0" fontId="9" numFmtId="0" xfId="0">
      <alignment horizontal="right" vertical="center"/>
    </xf>
    <xf applyAlignment="1" applyBorder="1" applyFill="1" applyFont="1" borderId="9" fillId="8" fontId="9" numFmtId="0" xfId="0">
      <alignment horizontal="right" vertical="center"/>
    </xf>
    <xf applyBorder="1" applyFill="1" applyFont="1" applyNumberFormat="1" borderId="5" fillId="8" fontId="12" numFmtId="178" xfId="0">
      <alignment vertical="center"/>
    </xf>
    <xf applyBorder="1" applyFill="1" applyFont="1" applyNumberFormat="1" borderId="5" fillId="8" fontId="12" numFmtId="177" xfId="0">
      <alignment vertical="center"/>
    </xf>
    <xf applyBorder="1" applyFill="1" applyFont="1" applyNumberFormat="1" borderId="7" fillId="8" fontId="12" numFmtId="178" xfId="0">
      <alignment vertical="center"/>
    </xf>
    <xf applyBorder="1" applyFill="1" applyFont="1" borderId="5" fillId="8" fontId="10" numFmtId="0" xfId="0">
      <alignment vertical="center"/>
    </xf>
    <xf applyBorder="1" applyFill="1" applyFont="1" applyNumberFormat="1" borderId="5" fillId="8" fontId="10" numFmtId="178" xfId="0">
      <alignment vertical="center"/>
    </xf>
    <xf applyBorder="1" applyFill="1" applyFont="1" applyNumberFormat="1" borderId="7" fillId="8" fontId="10" numFmtId="178" xfId="0">
      <alignment vertical="center"/>
    </xf>
    <xf applyBorder="1" applyFill="1" applyFont="1" applyNumberFormat="1" borderId="10" fillId="8" fontId="10" numFmtId="10" xfId="0">
      <alignment vertical="center"/>
    </xf>
    <xf applyBorder="1" applyFill="1" applyFont="1" applyNumberFormat="1" borderId="11" fillId="8" fontId="10" numFmtId="10" xfId="0">
      <alignment vertical="center"/>
    </xf>
    <xf numFmtId="184" fontId="0" fillId="0" borderId="0" xfId="0" applyNumberFormat="true"/>
    <xf numFmtId="185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4" fontId="0" fillId="0" borderId="0" xfId="0" applyNumberFormat="true"/>
    <xf numFmtId="185" fontId="0" fillId="0" borderId="0" xfId="0" applyNumberFormat="true"/>
  </cellXfs>
  <cellStyles count="1">
    <cellStyle builtinId="0" name="常规" xfId="0"/>
  </cellStyles>
  <dxfs count="22">
    <dxf>
      <fill>
        <patternFill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formatCode="0.00_ " numFmtId="178"/>
      <fill>
        <patternFill patternType="solid">
          <bgColor theme="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formatCode="0.00_ " numFmtId="178"/>
      <fill>
        <patternFill patternType="solid">
          <bgColor theme="4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formatCode="0.00_ " numFmtId="178"/>
      <fill>
        <patternFill patternType="solid">
          <bgColor theme="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formatCode="0.00_ " numFmtId="178"/>
      <fill>
        <patternFill patternType="solid">
          <bgColor theme="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formatCode="0.00_ " numFmtId="178"/>
      <fill>
        <patternFill patternType="solid">
          <bgColor theme="4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ables/table1.xml><?xml version="1.0" encoding="utf-8"?>
<table xmlns="http://schemas.openxmlformats.org/spreadsheetml/2006/main" displayName="表1" id="1" name="表1" ref="A2:G10" totalsRowShown="0">
  <autoFilter ref="A2:G10"/>
  <tableColumns count="7">
    <tableColumn id="1" name="项目"/>
    <tableColumn id="2" name="现值">
      <calculatedColumnFormula>VLOOKUP($A$10,现金流量表!$B:F,2,0)</calculatedColumnFormula>
    </tableColumn>
    <tableColumn id="3" name="初值">
      <calculatedColumnFormula>VLOOKUP(A3,现金流量表!$B:Z,2+$G$1,0)</calculatedColumnFormula>
    </tableColumn>
    <tableColumn id="4" name="复合增长">
      <calculatedColumnFormula>POWER(表1[[#This Row],[现值]]/表1[[#This Row],[初值]],1/$G$1)-1</calculatedColumnFormula>
    </tableColumn>
    <tableColumn id="5" name="近三平均"/>
    <tableColumn id="6" name="最高"/>
    <tableColumn id="7" name="最低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tables/table1.xml" Type="http://schemas.openxmlformats.org/officeDocument/2006/relationships/table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47"/>
  <sheetViews>
    <sheetView tabSelected="1" workbookViewId="0">
      <selection activeCell="D22" sqref="D22"/>
    </sheetView>
  </sheetViews>
  <sheetFormatPr defaultColWidth="9.125" defaultRowHeight="14.25" x14ac:dyDescent="0.15"/>
  <cols>
    <col min="1" max="1" customWidth="true" width="37.125" collapsed="false"/>
    <col min="2" max="2" customWidth="true" width="17.0" collapsed="false"/>
    <col min="3" max="7" customWidth="true" width="13.25" collapsed="false"/>
    <col min="8" max="8" customWidth="true" width="18.875" collapsed="false"/>
    <col min="9" max="9" customWidth="true" width="13.25" collapsed="false"/>
    <col min="10" max="10" width="12.75" collapsed="false"/>
    <col min="11" max="12" customWidth="true" width="13.25" collapsed="false"/>
    <col min="13" max="13" customWidth="true" width="8.875" collapsed="false"/>
    <col min="14" max="14" customWidth="true" width="14.875" collapsed="false"/>
    <col min="15" max="15" customWidth="true" width="13.625" collapsed="false"/>
    <col min="16" max="21" width="12.75" collapsed="false"/>
  </cols>
  <sheetData>
    <row r="1" spans="1:32" x14ac:dyDescent="0.15">
      <c r="A1" s="43" t="str">
        <f>"近"&amp;G1&amp;"年历史统计"</f>
        <v>近10年历史统计</v>
      </c>
      <c r="B1" s="43"/>
      <c r="C1" s="43"/>
      <c r="D1" s="43"/>
      <c r="E1" s="43"/>
      <c r="F1" s="43"/>
      <c r="G1" s="4">
        <v>10</v>
      </c>
      <c r="H1" s="43" t="s">
        <v>0</v>
      </c>
      <c r="I1" s="43"/>
      <c r="J1" s="43"/>
      <c r="K1" s="43"/>
      <c r="L1" s="43"/>
      <c r="M1" s="43"/>
      <c r="N1" s="43"/>
      <c r="P1" s="8">
        <v>0.15</v>
      </c>
      <c r="R1" s="39"/>
      <c r="S1" s="39">
        <v>0</v>
      </c>
      <c r="T1">
        <v>1</v>
      </c>
      <c r="U1">
        <v>2</v>
      </c>
      <c r="V1">
        <v>3</v>
      </c>
      <c r="W1">
        <v>4</v>
      </c>
      <c r="X1">
        <v>5</v>
      </c>
    </row>
    <row r="2" spans="1:32" x14ac:dyDescent="0.15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/>
      <c r="I2" s="29">
        <v>0</v>
      </c>
      <c r="J2" s="29">
        <v>1</v>
      </c>
      <c r="K2" s="29">
        <v>2</v>
      </c>
      <c r="L2" s="29">
        <v>3</v>
      </c>
      <c r="M2" s="29">
        <v>4</v>
      </c>
      <c r="N2" s="29">
        <v>5</v>
      </c>
      <c r="O2" s="29"/>
      <c r="P2" s="8">
        <v>0.09</v>
      </c>
      <c r="R2" s="28" t="s">
        <v>8</v>
      </c>
      <c r="S2" s="28">
        <f>P3</f>
        <v>1.7</v>
      </c>
      <c r="T2" s="28">
        <f>(1+$P$2)*S2</f>
        <v>1.853</v>
      </c>
      <c r="U2" s="28">
        <f>(1+$P$2)*T2</f>
        <v>2.0197700000000003</v>
      </c>
      <c r="V2" s="28">
        <f>(1+$P$2)*U2</f>
        <v>2.2015493000000004</v>
      </c>
      <c r="W2" s="28">
        <f>(1+$P$2)*V2</f>
        <v>2.3996887370000004</v>
      </c>
      <c r="X2" s="28">
        <f>(1+$P$2)*W2</f>
        <v>2.6156607233300004</v>
      </c>
      <c r="Y2" s="28"/>
      <c r="Z2" s="28"/>
      <c r="AA2" s="28"/>
      <c r="AB2" s="28"/>
      <c r="AC2" s="28"/>
      <c r="AD2" s="28"/>
      <c r="AE2" s="28"/>
      <c r="AF2" s="28"/>
    </row>
    <row r="3" spans="1:32" x14ac:dyDescent="0.15">
      <c r="A3" s="7" t="s">
        <v>9</v>
      </c>
      <c r="B3" s="8">
        <f>B7/B6</f>
        <v>0.26833830348235499</v>
      </c>
      <c r="C3" s="8">
        <f>C7/C6</f>
        <v>0.21806731649057384</v>
      </c>
      <c r="D3" s="9"/>
      <c r="E3" s="5"/>
      <c r="F3" s="21"/>
      <c r="G3" s="21"/>
      <c r="H3" s="22" t="s">
        <v>10</v>
      </c>
      <c r="I3" s="28">
        <f>B28</f>
        <v>1.7042999999999999</v>
      </c>
      <c r="J3" s="28">
        <f>($O$29+1)*I3</f>
        <v>1.8528326903149177</v>
      </c>
      <c r="K3" s="28">
        <f ref="K3:N3" si="0" t="shared">($O$29+1)*J3</f>
        <v>2.0143102612800656</v>
      </c>
      <c r="L3" s="28">
        <f si="0" t="shared"/>
        <v>2.1898608816150262</v>
      </c>
      <c r="M3" s="28">
        <f si="0" t="shared"/>
        <v>2.3807110418929573</v>
      </c>
      <c r="N3" s="28">
        <f si="0" t="shared"/>
        <v>2.5881941234600476</v>
      </c>
      <c r="O3" s="28"/>
      <c r="P3">
        <v>1.7</v>
      </c>
      <c r="R3" s="28" t="s">
        <v>11</v>
      </c>
      <c r="S3" s="28">
        <f ref="S3:X3" si="1" t="shared">S2/POWER(1+$P$1,S1)</f>
        <v>1.7</v>
      </c>
      <c r="T3" s="28">
        <f si="1" t="shared"/>
        <v>1.6113043478260871</v>
      </c>
      <c r="U3" s="28">
        <f si="1" t="shared"/>
        <v>1.5272362948960307</v>
      </c>
      <c r="V3" s="28">
        <f si="1" t="shared"/>
        <v>1.4475544012492816</v>
      </c>
      <c r="W3" s="28">
        <f si="1" t="shared"/>
        <v>1.3720298237927973</v>
      </c>
      <c r="X3" s="28">
        <f si="1" t="shared"/>
        <v>1.300445659073173</v>
      </c>
      <c r="Y3" s="28" t="s">
        <v>12</v>
      </c>
      <c r="Z3" s="28">
        <f>SUM(S6:X6)</f>
        <v>0.68</v>
      </c>
      <c r="AA3" s="28"/>
      <c r="AB3" s="28"/>
      <c r="AC3" s="28"/>
      <c r="AD3" s="28"/>
      <c r="AE3" s="28"/>
      <c r="AF3" s="28"/>
    </row>
    <row r="4" spans="1:32" x14ac:dyDescent="0.15">
      <c r="A4" s="7" t="s">
        <v>13</v>
      </c>
      <c r="B4" s="10">
        <f>B7/B5</f>
        <v>0.12283884511252757</v>
      </c>
      <c r="C4" s="10">
        <f>C7/C5</f>
        <v>9.6590131229894641E-2</v>
      </c>
      <c r="D4" s="10"/>
      <c r="E4" s="5"/>
      <c r="F4" s="21"/>
      <c r="G4" s="21"/>
      <c r="H4" s="23" t="s">
        <v>14</v>
      </c>
      <c r="I4" s="8">
        <f>I3/$I$3</f>
        <v>1</v>
      </c>
      <c r="J4" s="8">
        <f ref="J4:N4" si="2" t="shared">J3/$I$3</f>
        <v>1.0871517281669412</v>
      </c>
      <c r="K4" s="8">
        <f si="2" t="shared"/>
        <v>1.1818988800563666</v>
      </c>
      <c r="L4" s="8">
        <f si="2" t="shared"/>
        <v>1.2849034099718515</v>
      </c>
      <c r="M4" s="8">
        <f si="2" t="shared"/>
        <v>1.396884962678494</v>
      </c>
      <c r="N4" s="8">
        <f si="2" t="shared"/>
        <v>1.5186259012263379</v>
      </c>
      <c r="O4" s="8"/>
      <c r="P4" s="28">
        <v>0</v>
      </c>
      <c r="Q4" s="28"/>
      <c r="R4" s="28" t="s">
        <v>15</v>
      </c>
      <c r="S4" s="28">
        <f ref="S4:X4" si="3" t="shared">S2*$P$4</f>
        <v>0</v>
      </c>
      <c r="T4" s="28">
        <f si="3" t="shared"/>
        <v>0</v>
      </c>
      <c r="U4" s="28">
        <f si="3" t="shared"/>
        <v>0</v>
      </c>
      <c r="V4" s="28">
        <f si="3" t="shared"/>
        <v>0</v>
      </c>
      <c r="W4" s="28">
        <f si="3" t="shared"/>
        <v>0</v>
      </c>
      <c r="X4" s="28">
        <f si="3" t="shared"/>
        <v>0</v>
      </c>
      <c r="Y4" s="28"/>
      <c r="Z4" s="28"/>
      <c r="AA4" s="28"/>
      <c r="AB4" s="28"/>
      <c r="AC4" s="28"/>
      <c r="AD4" s="28"/>
      <c r="AE4" s="28"/>
      <c r="AF4" s="28"/>
    </row>
    <row r="5" spans="1:32" x14ac:dyDescent="0.15">
      <c r="A5" s="7" t="s">
        <v>16</v>
      </c>
      <c r="B5" s="11">
        <f>VLOOKUP(A5,资产负债表!$B:F,2,0)</f>
        <v>119930784000</v>
      </c>
      <c r="C5" s="11">
        <f>VLOOKUP(A5,资产负债表!$B:Z,2+$G$1,0)</f>
        <v>63816328000</v>
      </c>
      <c r="D5" s="10">
        <f>POWER(表1[[#This Row],[现值]]/表1[[#This Row],[初值]],1/$G$1)-1</f>
        <v>6.51233024409823E-2</v>
      </c>
      <c r="E5" s="5"/>
      <c r="F5" s="21"/>
      <c r="G5" s="21"/>
      <c r="H5" s="41" t="s">
        <v>532</v>
      </c>
      <c r="I5" s="30">
        <f ref="I5:N5" si="4" t="shared">$I$3/I3</f>
        <v>1</v>
      </c>
      <c r="J5" s="30">
        <f si="4" t="shared"/>
        <v>0.91983480694650721</v>
      </c>
      <c r="K5" s="30">
        <f si="4" t="shared"/>
        <v>0.84609607207031823</v>
      </c>
      <c r="L5" s="30">
        <f si="4" t="shared"/>
        <v>0.77826861711099915</v>
      </c>
      <c r="M5" s="30">
        <f si="4" t="shared"/>
        <v>0.71587856317282095</v>
      </c>
      <c r="N5" s="30">
        <f si="4" t="shared"/>
        <v>0.65849001995321477</v>
      </c>
      <c r="O5" s="30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x14ac:dyDescent="0.15">
      <c r="A6" s="7" t="s">
        <v>17</v>
      </c>
      <c r="B6" s="11">
        <f>VLOOKUP(A6,资产负债表!$B:$F,2,0)</f>
        <v>54901439000</v>
      </c>
      <c r="C6" s="11">
        <f>VLOOKUP(A6,资产负债表!$B:Z,2+$G$1,0)</f>
        <v>28266627000</v>
      </c>
      <c r="D6" s="10">
        <f>POWER(表1[[#This Row],[现值]]/表1[[#This Row],[初值]],1/$G$1)-1</f>
        <v>6.8638887405970239E-2</v>
      </c>
      <c r="E6" s="5"/>
      <c r="F6" s="21"/>
      <c r="G6" s="21"/>
      <c r="R6" s="28"/>
      <c r="S6" s="28">
        <v>0.68</v>
      </c>
      <c r="T6" s="28">
        <f>T4/POWER(1+$P$1,T1)</f>
        <v>0</v>
      </c>
      <c r="U6" s="28">
        <f>U4/POWER(1+$P$1,U1)</f>
        <v>0</v>
      </c>
      <c r="V6" s="28">
        <f>V4/POWER(1+$P$1,V1)</f>
        <v>0</v>
      </c>
      <c r="W6" s="28">
        <f>W4/POWER(1+$P$1,W1)</f>
        <v>0</v>
      </c>
      <c r="X6" s="28">
        <f>X4/POWER(1+$P$1,X1)</f>
        <v>0</v>
      </c>
      <c r="Y6" s="28" t="s">
        <v>12</v>
      </c>
      <c r="Z6" s="28">
        <f>SUM(S6:X6)</f>
        <v>0.68</v>
      </c>
      <c r="AA6" s="28"/>
      <c r="AB6" s="28"/>
      <c r="AC6" s="28"/>
      <c r="AD6" s="28"/>
      <c r="AE6" s="28"/>
      <c r="AF6" s="28"/>
    </row>
    <row r="7" spans="1:32" x14ac:dyDescent="0.15">
      <c r="A7" s="12" t="s">
        <v>18</v>
      </c>
      <c r="B7" s="11">
        <f>VLOOKUP(A7,利润表!$B:F,2,0)</f>
        <v>14732159000</v>
      </c>
      <c r="C7" s="11">
        <f>VLOOKUP(A7,利润表!$B:Z,2+$G$1,0)</f>
        <v>6164027496.1300001</v>
      </c>
      <c r="D7" s="10">
        <f>POWER(表1[[#This Row],[现值]]/表1[[#This Row],[初值]],1/$G$1)-1</f>
        <v>9.1038768788857194E-2</v>
      </c>
      <c r="E7" s="8">
        <f>AVERAGE(B23:D23)</f>
        <v>0.9785193050719726</v>
      </c>
      <c r="F7" s="21"/>
      <c r="G7" s="21"/>
      <c r="I7" s="28"/>
      <c r="J7" s="28"/>
      <c r="K7" s="28"/>
      <c r="L7" s="28"/>
      <c r="M7" s="28"/>
      <c r="N7" s="28"/>
    </row>
    <row r="8" spans="1:32" x14ac:dyDescent="0.15">
      <c r="A8" s="12" t="s">
        <v>19</v>
      </c>
      <c r="B8" s="11">
        <f>VLOOKUP(A8,利润表!$B:F,2,0)</f>
        <v>89867090000</v>
      </c>
      <c r="C8" s="11">
        <f>VLOOKUP(A8,利润表!$B:Z,2+$G$1,0)</f>
        <v>33954939086.189999</v>
      </c>
      <c r="D8" s="13">
        <f>POWER(表1[[#This Row],[现值]]/表1[[#This Row],[初值]],1/$G$1)-1</f>
        <v>0.10222376939375777</v>
      </c>
      <c r="E8" s="10">
        <f>AVERAGE(B25:D25)</f>
        <v>0.33310879506360402</v>
      </c>
      <c r="F8" s="21"/>
      <c r="G8" s="21"/>
      <c r="I8" s="28"/>
      <c r="J8" s="28"/>
      <c r="K8" s="28"/>
      <c r="L8" s="28"/>
      <c r="M8" s="28"/>
      <c r="N8" s="28"/>
      <c r="R8" s="28" t="s">
        <v>20</v>
      </c>
      <c r="S8" s="28"/>
      <c r="T8" s="28">
        <v>10</v>
      </c>
      <c r="U8" s="28" t="e">
        <f>#REF!-T11</f>
        <v>#REF!</v>
      </c>
      <c r="V8" s="28" t="e">
        <f>#REF!-U11</f>
        <v>#REF!</v>
      </c>
      <c r="W8" s="28" t="e">
        <f>#REF!-V11</f>
        <v>#REF!</v>
      </c>
      <c r="X8" s="28" t="e">
        <f>#REF!-W11</f>
        <v>#REF!</v>
      </c>
    </row>
    <row r="9" spans="1:32" x14ac:dyDescent="0.15">
      <c r="A9" s="7" t="s">
        <v>21</v>
      </c>
      <c r="B9" s="14">
        <f>VLOOKUP(A9,利润表!$B:F,2,0)</f>
        <v>1.7042999999999999</v>
      </c>
      <c r="C9" s="14">
        <f>VLOOKUP(A9,利润表!$B:Z,2+$G$1,0)</f>
        <v>0.73899999999999999</v>
      </c>
      <c r="D9" s="10">
        <f>POWER(表1[[#This Row],[现值]]/表1[[#This Row],[初值]],1/$G$1)-1</f>
        <v>8.7151728166941167E-2</v>
      </c>
      <c r="E9" s="10">
        <f>AVERAGE(B29:D29)</f>
        <v>0.95538098255227977</v>
      </c>
      <c r="F9" s="21"/>
      <c r="G9" s="21"/>
      <c r="R9" t="s">
        <v>22</v>
      </c>
      <c r="S9" s="40"/>
      <c r="T9" s="40"/>
      <c r="U9" s="8" t="e">
        <f>(#REF!-#REF!)/#REF!</f>
        <v>#REF!</v>
      </c>
      <c r="V9" s="8" t="e">
        <f>(#REF!-#REF!)/#REF!</f>
        <v>#REF!</v>
      </c>
      <c r="W9" s="8" t="e">
        <f>(#REF!-#REF!)/#REF!</f>
        <v>#REF!</v>
      </c>
      <c r="X9" s="8" t="e">
        <f>(#REF!-#REF!)/#REF!</f>
        <v>#REF!</v>
      </c>
      <c r="Z9" s="37"/>
    </row>
    <row r="10" spans="1:32" x14ac:dyDescent="0.15">
      <c r="A10" s="15" t="s">
        <v>23</v>
      </c>
      <c r="B10" s="11">
        <f>VLOOKUP($A$10,现金流量表!$B:F,2,0)</f>
        <v>16010797000</v>
      </c>
      <c r="C10" s="11">
        <f>VLOOKUP(A10,现金流量表!$B:Z,2+$G$1,0)</f>
        <v>6749124249.3999996</v>
      </c>
      <c r="D10" s="10">
        <f>POWER(表1[[#This Row],[现值]]/表1[[#This Row],[初值]],1/$G$1)-1</f>
        <v>9.0226044648141768E-2</v>
      </c>
      <c r="E10" s="21"/>
      <c r="F10" s="21"/>
      <c r="G10" s="21"/>
      <c r="S10" s="40"/>
      <c r="T10" s="40"/>
      <c r="U10" s="8"/>
      <c r="V10" s="8"/>
      <c r="W10" s="8"/>
      <c r="X10" s="8"/>
      <c r="Z10" s="37"/>
    </row>
    <row r="11" spans="1:32" x14ac:dyDescent="0.15">
      <c r="A11" s="7"/>
      <c r="B11" s="5"/>
      <c r="C11" s="5"/>
      <c r="D11" s="5"/>
      <c r="E11" s="5"/>
      <c r="F11" s="5"/>
      <c r="G11" s="5"/>
      <c r="Q11" s="28"/>
      <c r="R11" t="s">
        <v>15</v>
      </c>
      <c r="S11" s="40">
        <v>0</v>
      </c>
      <c r="T11" s="40" t="e">
        <f>(#REF!-#REF!)*$P$4</f>
        <v>#REF!</v>
      </c>
      <c r="U11" s="40" t="e">
        <f>#REF!*$P$4</f>
        <v>#REF!</v>
      </c>
      <c r="V11" s="40" t="e">
        <f>#REF!*$P$4</f>
        <v>#REF!</v>
      </c>
      <c r="W11" s="40" t="e">
        <f>#REF!*$P$4</f>
        <v>#REF!</v>
      </c>
      <c r="X11" s="40"/>
    </row>
    <row r="12" spans="1:32" x14ac:dyDescent="0.15">
      <c r="A12" s="16" t="s">
        <v>24</v>
      </c>
      <c r="B12" s="10">
        <f>MAX(D8,D9)</f>
        <v>0.10222376939375777</v>
      </c>
      <c r="C12" s="10">
        <f>MIN(D8,D9)</f>
        <v>8.7151728166941167E-2</v>
      </c>
      <c r="D12" s="10">
        <f>D6</f>
        <v>6.8638887405970239E-2</v>
      </c>
      <c r="E12" s="5"/>
      <c r="F12" s="5" t="s">
        <v>25</v>
      </c>
      <c r="G12" s="6">
        <v>1</v>
      </c>
      <c r="H12" s="24">
        <v>2</v>
      </c>
      <c r="I12" s="24">
        <v>3</v>
      </c>
      <c r="J12" s="24">
        <v>4</v>
      </c>
      <c r="K12" s="24">
        <v>5</v>
      </c>
      <c r="R12" t="s">
        <v>26</v>
      </c>
      <c r="S12" s="40">
        <f ref="S12:X12" si="5" t="shared">S11/POWER(1+$P$1,S1)</f>
        <v>0</v>
      </c>
      <c r="T12" s="40" t="e">
        <f si="5" t="shared"/>
        <v>#REF!</v>
      </c>
      <c r="U12" s="40" t="e">
        <f si="5" t="shared"/>
        <v>#REF!</v>
      </c>
      <c r="V12" s="40" t="e">
        <f si="5" t="shared"/>
        <v>#REF!</v>
      </c>
      <c r="W12" s="40" t="e">
        <f si="5" t="shared"/>
        <v>#REF!</v>
      </c>
      <c r="X12" s="40">
        <f si="5" t="shared"/>
        <v>0</v>
      </c>
      <c r="Y12" t="s">
        <v>27</v>
      </c>
      <c r="Z12" s="40" t="e">
        <f>SUM(S12:X12)</f>
        <v>#REF!</v>
      </c>
    </row>
    <row r="13" spans="1:32" x14ac:dyDescent="0.15">
      <c r="A13" s="16" t="s">
        <v>28</v>
      </c>
      <c r="B13" s="17">
        <v>0.15</v>
      </c>
      <c r="C13" s="17">
        <v>0.12</v>
      </c>
      <c r="D13" s="17">
        <v>0.09</v>
      </c>
      <c r="E13" s="25"/>
      <c r="F13" s="25"/>
      <c r="G13" s="26">
        <f>B24*G12</f>
        <v>89867090000</v>
      </c>
      <c r="H13" s="26">
        <f>C24*H12</f>
        <v>151331520000</v>
      </c>
      <c r="I13" s="26">
        <f>D24*I12</f>
        <v>167464512000</v>
      </c>
      <c r="J13" s="26">
        <f>E24*J12</f>
        <v>153340348000</v>
      </c>
      <c r="K13" s="26">
        <f>F24*K12</f>
        <v>116400360000</v>
      </c>
      <c r="L13" s="26"/>
      <c r="M13" s="32"/>
      <c r="N13" s="32"/>
      <c r="Q13" s="28"/>
      <c r="R13" s="28" t="s">
        <v>29</v>
      </c>
      <c r="S13" s="28"/>
      <c r="T13" s="8" t="e">
        <f>T11/H34</f>
        <v>#REF!</v>
      </c>
      <c r="U13" s="8" t="e">
        <f>U11/I34</f>
        <v>#REF!</v>
      </c>
      <c r="V13" s="8" t="e">
        <f>V11/J34</f>
        <v>#REF!</v>
      </c>
      <c r="W13" s="8" t="e">
        <f>W11/K34</f>
        <v>#REF!</v>
      </c>
      <c r="X13" s="8" t="e">
        <f>X11/M34</f>
        <v>#DIV/0!</v>
      </c>
    </row>
    <row r="14" spans="1:32" x14ac:dyDescent="0.15">
      <c r="A14" s="16" t="s">
        <v>30</v>
      </c>
      <c r="B14" s="18">
        <f>B12*100*$B$9</f>
        <v>17.421997017778136</v>
      </c>
      <c r="C14" s="18">
        <f>C12*100*$B$9</f>
        <v>14.853269031491784</v>
      </c>
      <c r="D14" s="18">
        <f>D12*100*$B$9</f>
        <v>11.698125580599507</v>
      </c>
      <c r="E14" s="25"/>
      <c r="F14" s="25" t="s">
        <v>31</v>
      </c>
      <c r="G14" s="27"/>
      <c r="Y14" t="s">
        <v>32</v>
      </c>
      <c r="Z14" s="37" t="e">
        <f>#REF!+Z12</f>
        <v>#REF!</v>
      </c>
    </row>
    <row r="15" spans="1:32" x14ac:dyDescent="0.15">
      <c r="A15" s="16" t="s">
        <v>33</v>
      </c>
      <c r="B15" s="18">
        <f>$B$9*(8.5+2*B12*100)/POWER(1+B13,5)</f>
        <v>24.525998834086394</v>
      </c>
      <c r="C15" s="18">
        <f>$B$9*(8.5+2*C12*100)/POWER(1+C13,5)</f>
        <v>25.076345004073929</v>
      </c>
      <c r="D15" s="18">
        <f>$B$9*(8.5+2*D12*100)/POWER(1+D13,5)</f>
        <v>24.621221475562638</v>
      </c>
      <c r="E15" s="25"/>
      <c r="F15" s="25"/>
      <c r="G15" s="25"/>
      <c r="Z15" s="37"/>
    </row>
    <row r="16" spans="1:32" x14ac:dyDescent="0.15">
      <c r="A16" s="16"/>
      <c r="B16" s="19"/>
      <c r="C16" s="19"/>
      <c r="D16" s="19"/>
      <c r="E16" s="25"/>
      <c r="F16" s="25"/>
      <c r="G16" s="25"/>
      <c r="Z16" s="37"/>
    </row>
    <row r="17" spans="1:26" x14ac:dyDescent="0.15">
      <c r="A17" s="45" t="s">
        <v>537</v>
      </c>
      <c r="B17" s="46" t="s">
        <v>538</v>
      </c>
      <c r="C17" s="47" t="s">
        <v>539</v>
      </c>
      <c r="D17" s="46" t="s">
        <v>540</v>
      </c>
      <c r="E17" s="47" t="s">
        <v>541</v>
      </c>
      <c r="F17" s="46" t="s">
        <v>542</v>
      </c>
      <c r="G17" s="47" t="s">
        <v>543</v>
      </c>
      <c r="H17" s="46" t="s">
        <v>544</v>
      </c>
      <c r="I17" s="47" t="s">
        <v>545</v>
      </c>
      <c r="J17" s="46" t="s">
        <v>546</v>
      </c>
      <c r="K17" s="47" t="s">
        <v>547</v>
      </c>
      <c r="L17" s="48" t="s">
        <v>548</v>
      </c>
      <c r="Y17" t="s">
        <v>34</v>
      </c>
      <c r="Z17" s="8" t="e">
        <f>(Z14-#REF!)/#REF!</f>
        <v>#REF!</v>
      </c>
    </row>
    <row r="18" spans="1:26" x14ac:dyDescent="0.15">
      <c r="A18" s="49" t="s">
        <v>553</v>
      </c>
      <c r="B18" s="50" t="str">
        <f>VLOOKUP("*报告年度",利润表!$B:F,COLUMN(),0)</f>
        <v>2020-12-31</v>
      </c>
      <c r="C18" s="50" t="str">
        <f>VLOOKUP("*报告年度",利润表!$B:G,COLUMN(),0)</f>
        <v>2019-12-31</v>
      </c>
      <c r="D18" s="50" t="str">
        <f>VLOOKUP("*报告年度",利润表!$B:H,COLUMN(),0)</f>
        <v>2018-12-31</v>
      </c>
      <c r="E18" s="50" t="str">
        <f>VLOOKUP("*报告年度",利润表!$B:I,COLUMN(),0)</f>
        <v>2017-12-31</v>
      </c>
      <c r="F18" s="50" t="str">
        <f>VLOOKUP("*报告年度",利润表!$B:J,COLUMN(),0)</f>
        <v>2016-12-31</v>
      </c>
      <c r="G18" s="50" t="str">
        <f>VLOOKUP("*报告年度",利润表!$B:K,COLUMN(),0)</f>
        <v>2015-12-31</v>
      </c>
      <c r="H18" s="50" t="str">
        <f>VLOOKUP("*报告年度",利润表!$B:L,COLUMN(),0)</f>
        <v>2014-12-31</v>
      </c>
      <c r="I18" s="50" t="str">
        <f>VLOOKUP("*报告年度",利润表!$B:M,COLUMN(),0)</f>
        <v>2013-12-31</v>
      </c>
      <c r="J18" s="50" t="str">
        <f>VLOOKUP("*报告年度",利润表!$B:N,COLUMN(),0)</f>
        <v>2012-12-31</v>
      </c>
      <c r="K18" s="50" t="str">
        <f>VLOOKUP("*报告年度",利润表!$B:O,COLUMN(),0)</f>
        <v>2011-12-31</v>
      </c>
      <c r="L18" s="51" t="str">
        <f>VLOOKUP("*报告年度",利润表!$B:P,COLUMN(),0)</f>
        <v>2010-12-31</v>
      </c>
      <c r="M18" s="33" t="s">
        <v>35</v>
      </c>
      <c r="N18" s="2" t="s">
        <v>36</v>
      </c>
      <c r="O18" t="s">
        <v>37</v>
      </c>
      <c r="Z18" s="8"/>
    </row>
    <row r="19" spans="1:26" x14ac:dyDescent="0.15">
      <c r="A19" s="52" t="s">
        <v>38</v>
      </c>
      <c r="B19" s="53">
        <f>VLOOKUP("净利润",利润表!$B:F,COLUMN(),0)/VLOOKUP("股东权益合计",资产负债表!$B:F,COLUMN(),0)</f>
        <v>0.26833830348235499</v>
      </c>
      <c r="C19" s="53">
        <f>VLOOKUP("净利润",利润表!$B:G,COLUMN(),0)/VLOOKUP("股东权益合计",资产负债表!$B:G,COLUMN(),0)</f>
        <v>0.22476514190039323</v>
      </c>
      <c r="D19" s="53">
        <f>VLOOKUP("净利润",利润表!$B:H,COLUMN(),0)/VLOOKUP("股东权益合计",资产负债表!$B:H,COLUMN(),0)</f>
        <v>0.13252447997200614</v>
      </c>
      <c r="E19" s="53">
        <f>VLOOKUP("净利润",利润表!$B:I,COLUMN(),0)/VLOOKUP("股东权益合计",资产负债表!$B:I,COLUMN(),0)</f>
        <v>4.5992281852084552E-2</v>
      </c>
      <c r="F19" s="53">
        <f>VLOOKUP("净利润",利润表!$B:J,COLUMN(),0)/VLOOKUP("股东权益合计",资产负债表!$B:J,COLUMN(),0)</f>
        <v>3.7723248491740241E-3</v>
      </c>
      <c r="G19" s="53">
        <f>VLOOKUP("净利润",利润表!$B:K,COLUMN(),0)/VLOOKUP("股东权益合计",资产负债表!$B:K,COLUMN(),0)</f>
        <v>1.1148353025431718E-4</v>
      </c>
      <c r="H19" s="53">
        <f>VLOOKUP("净利润",利润表!$B:L,COLUMN(),0)/VLOOKUP("股东权益合计",资产负债表!$B:L,COLUMN(),0)</f>
        <v>1.9042200767494605E-2</v>
      </c>
      <c r="I19" s="53">
        <f>VLOOKUP("净利润",利润表!$B:M,COLUMN(),0)/VLOOKUP("股东权益合计",资产负债表!$B:M,COLUMN(),0)</f>
        <v>9.5220024618091759E-2</v>
      </c>
      <c r="J19" s="53">
        <f>VLOOKUP("净利润",利润表!$B:N,COLUMN(),0)/VLOOKUP("股东权益合计",资产负债表!$B:N,COLUMN(),0)</f>
        <v>0.19195240937928262</v>
      </c>
      <c r="K19" s="53">
        <f>VLOOKUP("净利润",利润表!$B:O,COLUMN(),0)/VLOOKUP("股东权益合计",资产负债表!$B:O,COLUMN(),0)</f>
        <v>0.32361637327617798</v>
      </c>
      <c r="L19" s="54">
        <f>VLOOKUP("净利润",利润表!$B:P,COLUMN(),0)/VLOOKUP("股东权益合计",资产负债表!$B:P,COLUMN(),0)</f>
        <v>0.21806731649057384</v>
      </c>
      <c r="M19" s="34">
        <f>AVERAGEIF(B19:K19,"&lt;"&amp;5*MEDIAN(B19:K19))</f>
        <v>0.13053350236273142</v>
      </c>
      <c r="N19" s="34">
        <f>MEDIAN(B19:K19)</f>
        <v>0.11387225229504895</v>
      </c>
      <c r="Z19" s="8"/>
    </row>
    <row r="20" spans="1:26" x14ac:dyDescent="0.15">
      <c r="A20" s="49" t="s">
        <v>13</v>
      </c>
      <c r="B20" s="55">
        <f>VLOOKUP("净利润",利润表!$B:F,COLUMN(),0)/VLOOKUP("负债和股东权益合计",资产负债表!$B:F,COLUMN(),0)</f>
        <v>0.12283884511252757</v>
      </c>
      <c r="C20" s="55">
        <f>VLOOKUP("净利润",利润表!$B:G,COLUMN(),0)/VLOOKUP("负债和股东权益合计",资产负债表!$B:G,COLUMN(),0)</f>
        <v>9.8693587048107517E-2</v>
      </c>
      <c r="D20" s="55">
        <f>VLOOKUP("净利润",利润表!$B:H,COLUMN(),0)/VLOOKUP("负债和股东权益合计",资产负债表!$B:H,COLUMN(),0)</f>
        <v>6.451134040268279E-2</v>
      </c>
      <c r="E20" s="55">
        <f>VLOOKUP("净利润",利润表!$B:I,COLUMN(),0)/VLOOKUP("负债和股东权益合计",资产负债表!$B:I,COLUMN(),0)</f>
        <v>2.2441057341151996E-2</v>
      </c>
      <c r="F20" s="55">
        <f>VLOOKUP("净利润",利润表!$B:J,COLUMN(),0)/VLOOKUP("负债和股东权益合计",资产负债表!$B:J,COLUMN(),0)</f>
        <v>1.8574874113351945E-3</v>
      </c>
      <c r="G20" s="55">
        <f>VLOOKUP("净利润",利润表!$B:K,COLUMN(),0)/VLOOKUP("负债和股东权益合计",资产负债表!$B:K,COLUMN(),0)</f>
        <v>5.2048042159880134E-5</v>
      </c>
      <c r="H20" s="55">
        <f>VLOOKUP("净利润",利润表!$B:L,COLUMN(),0)/VLOOKUP("负债和股东权益合计",资产负债表!$B:L,COLUMN(),0)</f>
        <v>9.0356939145239991E-3</v>
      </c>
      <c r="I20" s="55">
        <f>VLOOKUP("净利润",利润表!$B:M,COLUMN(),0)/VLOOKUP("负债和股东权益合计",资产负债表!$B:M,COLUMN(),0)</f>
        <v>4.1950032126857321E-2</v>
      </c>
      <c r="J20" s="55">
        <f>VLOOKUP("净利润",利润表!$B:N,COLUMN(),0)/VLOOKUP("负债和股东权益合计",资产负债表!$B:N,COLUMN(),0)</f>
        <v>8.6190313634910518E-2</v>
      </c>
      <c r="K20" s="55">
        <f>VLOOKUP("净利润",利润表!$B:O,COLUMN(),0)/VLOOKUP("负债和股东权益合计",资产负债表!$B:O,COLUMN(),0)</f>
        <v>0.13918803436403626</v>
      </c>
      <c r="L20" s="56">
        <f>VLOOKUP("净利润",利润表!$B:P,COLUMN(),0)/VLOOKUP("负债和股东权益合计",资产负债表!$B:P,COLUMN(),0)</f>
        <v>9.6590131229894641E-2</v>
      </c>
      <c r="M20" s="34">
        <f>AVERAGEIF(B20:K20,"&lt;"&amp;5*MEDIAN(B20:K20))</f>
        <v>5.8675843939829296E-2</v>
      </c>
      <c r="N20" s="34">
        <f>MEDIAN(B20:K20)</f>
        <v>5.3230686264770052E-2</v>
      </c>
      <c r="O20" s="20"/>
      <c r="Z20" s="8"/>
    </row>
    <row r="21" spans="1:26" x14ac:dyDescent="0.15">
      <c r="A21" s="52" t="s">
        <v>16</v>
      </c>
      <c r="B21" s="57">
        <f>VLOOKUP("负债和股东权益合计",资产负债表!$B:F,COLUMN(),0)</f>
        <v>119930784000</v>
      </c>
      <c r="C21" s="57">
        <f>VLOOKUP("负债和股东权益合计",资产负债表!$B:G,COLUMN(),0)</f>
        <v>116466007000</v>
      </c>
      <c r="D21" s="57">
        <f>VLOOKUP("负债和股东权益合计",资产负债表!$B:H,COLUMN(),0)</f>
        <v>97711301000</v>
      </c>
      <c r="E21" s="57">
        <f>VLOOKUP("负债和股东权益合计",资产负债表!$B:I,COLUMN(),0)</f>
        <v>99241536000</v>
      </c>
      <c r="F21" s="57">
        <f>VLOOKUP("负债和股东权益合计",资产负债表!$B:J,COLUMN(),0)</f>
        <v>88183101000</v>
      </c>
      <c r="G21" s="57">
        <f>VLOOKUP("负债和股东权益合计",资产负债表!$B:K,COLUMN(),0)</f>
        <v>86958122000</v>
      </c>
      <c r="H21" s="57">
        <f>VLOOKUP("负债和股东权益合计",资产负债表!$B:L,COLUMN(),0)</f>
        <v>83665074000</v>
      </c>
      <c r="I21" s="57">
        <f>VLOOKUP("负债和股东权益合计",资产负债表!$B:M,COLUMN(),0)</f>
        <v>73774723000</v>
      </c>
      <c r="J21" s="57">
        <f>VLOOKUP("负债和股东权益合计",资产负债表!$B:N,COLUMN(),0)</f>
        <v>69737326000</v>
      </c>
      <c r="K21" s="57">
        <f>VLOOKUP("负债和股东权益合计",资产负债表!$B:O,COLUMN(),0)</f>
        <v>67258339000</v>
      </c>
      <c r="L21" s="58">
        <f>VLOOKUP("负债和股东权益合计",资产负债表!$B:P,COLUMN(),0)</f>
        <v>63816328000</v>
      </c>
      <c r="Z21" s="8"/>
    </row>
    <row r="22" spans="1:26" x14ac:dyDescent="0.15">
      <c r="A22" s="59" t="s">
        <v>549</v>
      </c>
      <c r="B22" s="60">
        <f>VLOOKUP("净利润",利润表!$B:F,COLUMN(),0)</f>
        <v>14732159000</v>
      </c>
      <c r="C22" s="60">
        <f>VLOOKUP("净利润",利润表!$B:G,COLUMN(),0)</f>
        <v>11494448000</v>
      </c>
      <c r="D22" s="60">
        <f>VLOOKUP("净利润",利润表!$B:H,COLUMN(),0)</f>
        <v>6303487000</v>
      </c>
      <c r="E22" s="60">
        <f>VLOOKUP("净利润",利润表!$B:I,COLUMN(),0)</f>
        <v>2227085000</v>
      </c>
      <c r="F22" s="60">
        <f>VLOOKUP("净利润",利润表!$B:J,COLUMN(),0)</f>
        <v>163799000</v>
      </c>
      <c r="G22" s="60">
        <f>VLOOKUP("净利润",利润表!$B:K,COLUMN(),0)</f>
        <v>4526000</v>
      </c>
      <c r="H22" s="60">
        <f>VLOOKUP("净利润",利润表!$B:L,COLUMN(),0)</f>
        <v>755972000</v>
      </c>
      <c r="I22" s="60">
        <f>VLOOKUP("净利润",利润表!$B:M,COLUMN(),0)</f>
        <v>3094852000</v>
      </c>
      <c r="J22" s="60">
        <f>VLOOKUP("净利润",利润表!$B:N,COLUMN(),0)</f>
        <v>6010682000</v>
      </c>
      <c r="K22" s="60">
        <f>VLOOKUP("净利润",利润表!$B:O,COLUMN(),0)</f>
        <v>9361556000</v>
      </c>
      <c r="L22" s="61">
        <f>VLOOKUP("净利润",利润表!$B:P,COLUMN(),0)</f>
        <v>6164027496.1300001</v>
      </c>
      <c r="Y22" t="s">
        <v>39</v>
      </c>
      <c r="Z22" s="8"/>
    </row>
    <row r="23" spans="1:26" x14ac:dyDescent="0.15">
      <c r="A23" s="62" t="s">
        <v>550</v>
      </c>
      <c r="B23" s="53">
        <f>(VLOOKUP($A$22,利润表!$B:F,COLUMN(),0)-VLOOKUP($A$22,利润表!$B:F,COLUMN()+1,0))/VLOOKUP($A$22,利润表!$B:F,COLUMN()+1,0)</f>
        <v>0.28167607526694627</v>
      </c>
      <c r="C23" s="53">
        <f>(VLOOKUP($A$22,利润表!$B:G,COLUMN(),0)-VLOOKUP($A$22,利润表!$B:G,COLUMN()+1,0))/VLOOKUP($A$22,利润表!$B:G,COLUMN()+1,0)</f>
        <v>0.82350625931329757</v>
      </c>
      <c r="D23" s="53">
        <f>(VLOOKUP($A$22,利润表!$B:H,COLUMN(),0)-VLOOKUP($A$22,利润表!$B:H,COLUMN()+1,0))/VLOOKUP($A$22,利润表!$B:H,COLUMN()+1,0)</f>
        <v>1.8303755806356741</v>
      </c>
      <c r="E23" s="53">
        <f>(VLOOKUP($A$22,利润表!$B:I,COLUMN(),0)-VLOOKUP($A$22,利润表!$B:I,COLUMN()+1,0))/VLOOKUP($A$22,利润表!$B:I,COLUMN()+1,0)</f>
        <v>12.596450527781</v>
      </c>
      <c r="F23" s="53">
        <f>(VLOOKUP($A$22,利润表!$B:J,COLUMN(),0)-VLOOKUP($A$22,利润表!$B:J,COLUMN()+1,0))/VLOOKUP($A$22,利润表!$B:J,COLUMN()+1,0)</f>
        <v>35.190676093680956</v>
      </c>
      <c r="G23" s="53">
        <f>(VLOOKUP($A$22,利润表!$B:K,COLUMN(),0)-VLOOKUP($A$22,利润表!$B:K,COLUMN()+1,0))/VLOOKUP($A$22,利润表!$B:K,COLUMN()+1,0)</f>
        <v>-0.99401300577270058</v>
      </c>
      <c r="H23" s="53">
        <f>(VLOOKUP($A$22,利润表!$B:L,COLUMN(),0)-VLOOKUP($A$22,利润表!$B:L,COLUMN()+1,0))/VLOOKUP($A$22,利润表!$B:L,COLUMN()+1,0)</f>
        <v>-0.75573242274590191</v>
      </c>
      <c r="I23" s="53">
        <f>(VLOOKUP($A$22,利润表!$B:M,COLUMN(),0)-VLOOKUP($A$22,利润表!$B:M,COLUMN()+1,0))/VLOOKUP($A$22,利润表!$B:M,COLUMN()+1,0)</f>
        <v>-0.48510801270138731</v>
      </c>
      <c r="J23" s="53">
        <f>(VLOOKUP($A$22,利润表!$B:N,COLUMN(),0)-VLOOKUP($A$22,利润表!$B:N,COLUMN()+1,0))/VLOOKUP($A$22,利润表!$B:N,COLUMN()+1,0)</f>
        <v>-0.35793985529755951</v>
      </c>
      <c r="K23" s="53">
        <f>(VLOOKUP($A$22,利润表!$B:O,COLUMN(),0)-VLOOKUP($A$22,利润表!$B:O,COLUMN()+1,0))/VLOOKUP($A$22,利润表!$B:O,COLUMN()+1,0)</f>
        <v>0.51874014284938286</v>
      </c>
      <c r="L23" s="54">
        <f>(VLOOKUP($A$22,利润表!$B:P,COLUMN(),0)-VLOOKUP($A$22,利润表!$B:P,COLUMN()+1,0))/VLOOKUP($A$22,利润表!$B:P,COLUMN()+1,0)</f>
        <v>1.0394236730097302</v>
      </c>
      <c r="M23" s="34">
        <f>AVERAGEIF(B23:K23,"&lt;"&amp;5*MEDIAN(B23:K23))</f>
        <v>0.10768809519346892</v>
      </c>
      <c r="N23" s="34">
        <f>MEDIAN(B23:K23)</f>
        <v>0.40020810905816456</v>
      </c>
      <c r="O23" s="35">
        <f>POWER(B22/L22,1/10)-1</f>
        <v>9.1038768788857194E-2</v>
      </c>
      <c r="Z23" s="8"/>
    </row>
    <row r="24" spans="1:26" x14ac:dyDescent="0.15">
      <c r="A24" s="63" t="s">
        <v>535</v>
      </c>
      <c r="B24" s="60">
        <f>VLOOKUP($A$24,利润表!$B:F,COLUMN(),0)</f>
        <v>89867090000</v>
      </c>
      <c r="C24" s="60">
        <f>VLOOKUP($A$24,利润表!$B:G,COLUMN(),0)</f>
        <v>75665760000</v>
      </c>
      <c r="D24" s="60">
        <f>VLOOKUP($A$24,利润表!$B:H,COLUMN(),0)</f>
        <v>55821504000</v>
      </c>
      <c r="E24" s="60">
        <f>VLOOKUP($A$24,利润表!$B:I,COLUMN(),0)</f>
        <v>38335087000</v>
      </c>
      <c r="F24" s="60">
        <f>VLOOKUP($A$24,利润表!$B:J,COLUMN(),0)</f>
        <v>23280072000</v>
      </c>
      <c r="G24" s="60">
        <f>VLOOKUP($A$24,利润表!$B:K,COLUMN(),0)</f>
        <v>23470343000</v>
      </c>
      <c r="H24" s="60">
        <f>VLOOKUP($A$24,利润表!$B:L,COLUMN(),0)</f>
        <v>30364721000</v>
      </c>
      <c r="I24" s="60">
        <f>VLOOKUP($A$24,利润表!$B:M,COLUMN(),0)</f>
        <v>37327890000</v>
      </c>
      <c r="J24" s="60">
        <f>VLOOKUP($A$24,利润表!$B:N,COLUMN(),0)</f>
        <v>46830535000</v>
      </c>
      <c r="K24" s="60">
        <f>VLOOKUP($A$24,利润表!$B:O,COLUMN(),0)</f>
        <v>50776301000</v>
      </c>
      <c r="L24" s="61">
        <f>VLOOKUP($A$24,利润表!$B:P,COLUMN(),0)</f>
        <v>33954939086.189999</v>
      </c>
      <c r="Y24" t="s">
        <v>39</v>
      </c>
      <c r="Z24" s="8"/>
    </row>
    <row r="25" spans="1:26" x14ac:dyDescent="0.15">
      <c r="A25" s="62" t="s">
        <v>551</v>
      </c>
      <c r="B25" s="53">
        <f>(VLOOKUP($A$24,利润表!$B:F,COLUMN(),0)-VLOOKUP($A$24,利润表!$B:F,COLUMN()+1,0))/VLOOKUP($A$24,利润表!$B:F,COLUMN()+1,0)</f>
        <v>0.18768502424346231</v>
      </c>
      <c r="C25" s="53">
        <f>(VLOOKUP($A$24,利润表!$B:G,COLUMN(),0)-VLOOKUP($A$24,利润表!$B:G,COLUMN()+1,0))/VLOOKUP($A$24,利润表!$B:G,COLUMN()+1,0)</f>
        <v>0.35549482865957893</v>
      </c>
      <c r="D25" s="53">
        <f>(VLOOKUP($A$24,利润表!$B:H,COLUMN(),0)-VLOOKUP($A$24,利润表!$B:H,COLUMN()+1,0))/VLOOKUP($A$24,利润表!$B:H,COLUMN()+1,0)</f>
        <v>0.45614653228777075</v>
      </c>
      <c r="E25" s="53">
        <f>(VLOOKUP($A$24,利润表!$B:I,COLUMN(),0)-VLOOKUP($A$24,利润表!$B:I,COLUMN()+1,0))/VLOOKUP($A$24,利润表!$B:I,COLUMN()+1,0)</f>
        <v>0.646691084116922</v>
      </c>
      <c r="F25" s="53">
        <f>(VLOOKUP($A$24,利润表!$B:J,COLUMN(),0)-VLOOKUP($A$24,利润表!$B:J,COLUMN()+1,0))/VLOOKUP($A$24,利润表!$B:J,COLUMN()+1,0)</f>
        <v>-8.1068691667607919E-3</v>
      </c>
      <c r="G25" s="53">
        <f>(VLOOKUP($A$24,利润表!$B:K,COLUMN(),0)-VLOOKUP($A$24,利润表!$B:K,COLUMN()+1,0))/VLOOKUP($A$24,利润表!$B:K,COLUMN()+1,0)</f>
        <v>-0.2270522426338118</v>
      </c>
      <c r="H25" s="53">
        <f>(VLOOKUP($A$24,利润表!$B:L,COLUMN(),0)-VLOOKUP($A$24,利润表!$B:L,COLUMN()+1,0))/VLOOKUP($A$24,利润表!$B:L,COLUMN()+1,0)</f>
        <v>-0.18654065365066175</v>
      </c>
      <c r="I25" s="53">
        <f>(VLOOKUP($A$24,利润表!$B:M,COLUMN(),0)-VLOOKUP($A$24,利润表!$B:M,COLUMN()+1,0))/VLOOKUP($A$24,利润表!$B:M,COLUMN()+1,0)</f>
        <v>-0.20291557634351176</v>
      </c>
      <c r="J25" s="53">
        <f>(VLOOKUP($A$24,利润表!$B:N,COLUMN(),0)-VLOOKUP($A$24,利润表!$B:N,COLUMN()+1,0))/VLOOKUP($A$24,利润表!$B:N,COLUMN()+1,0)</f>
        <v>-7.7708811439415409E-2</v>
      </c>
      <c r="K25" s="53">
        <f>(VLOOKUP($A$24,利润表!$B:O,COLUMN(),0)-VLOOKUP($A$24,利润表!$B:O,COLUMN()+1,0))/VLOOKUP($A$24,利润表!$B:O,COLUMN()+1,0)</f>
        <v>0.49540250598333457</v>
      </c>
      <c r="L25" s="54">
        <f>(VLOOKUP($A$24,利润表!$B:P,COLUMN(),0)-VLOOKUP($A$24,利润表!$B:P,COLUMN()+1,0))/VLOOKUP($A$24,利润表!$B:P,COLUMN()+1,0)</f>
        <v>0.78937977048765506</v>
      </c>
      <c r="M25" s="34">
        <f>AVERAGEIF(B25:K25,"&lt;"&amp;5*MEDIAN(B25:K25))</f>
        <v>-2.2734900047302897E-2</v>
      </c>
      <c r="N25" s="34">
        <f>MEDIAN(B25:K25)</f>
        <v>8.9789077538350762E-2</v>
      </c>
      <c r="O25" s="35">
        <f>POWER(B24/L24,1/10)-1</f>
        <v>0.10222376939375777</v>
      </c>
      <c r="Z25" s="8"/>
    </row>
    <row r="26" spans="1:26" x14ac:dyDescent="0.15">
      <c r="A26" s="63" t="s">
        <v>23</v>
      </c>
      <c r="B26" s="60">
        <f>VLOOKUP($A$26,现金流量表!$B:F,COLUMN(),0)</f>
        <v>16010797000</v>
      </c>
      <c r="C26" s="60">
        <f>VLOOKUP($A$26,现金流量表!$B:G,COLUMN(),0)</f>
        <v>13265375000</v>
      </c>
      <c r="D26" s="60">
        <f>VLOOKUP($A$26,现金流量表!$B:H,COLUMN(),0)</f>
        <v>10526899000</v>
      </c>
      <c r="E26" s="60">
        <f>VLOOKUP($A$26,现金流量表!$B:I,COLUMN(),0)</f>
        <v>8564501000</v>
      </c>
      <c r="F26" s="60">
        <f>VLOOKUP($A$26,现金流量表!$B:J,COLUMN(),0)</f>
        <v>3249450000</v>
      </c>
      <c r="G26" s="60">
        <f>VLOOKUP($A$26,现金流量表!$B:K,COLUMN(),0)</f>
        <v>2696916000</v>
      </c>
      <c r="H26" s="60">
        <f>VLOOKUP($A$26,现金流量表!$B:L,COLUMN(),0)</f>
        <v>1231939000</v>
      </c>
      <c r="I26" s="60">
        <f>VLOOKUP($A$26,现金流量表!$B:M,COLUMN(),0)</f>
        <v>2769329000</v>
      </c>
      <c r="J26" s="60">
        <f>VLOOKUP($A$26,现金流量表!$B:N,COLUMN(),0)</f>
        <v>5681738000</v>
      </c>
      <c r="K26" s="60">
        <f>VLOOKUP($A$26,现金流量表!$B:O,COLUMN(),0)</f>
        <v>2279027000</v>
      </c>
      <c r="L26" s="61">
        <f>VLOOKUP($A$26,现金流量表!$B:P,COLUMN(),0)</f>
        <v>6749124249.3999996</v>
      </c>
      <c r="Z26" s="8"/>
    </row>
    <row r="27" spans="1:26" x14ac:dyDescent="0.15">
      <c r="A27" s="62" t="s">
        <v>551</v>
      </c>
      <c r="B27" s="53">
        <f>(VLOOKUP($A$26,现金流量表!$B:F,COLUMN(),0)-VLOOKUP($A$26,现金流量表!$B:F,COLUMN()+1,0))/VLOOKUP($A$26,现金流量表!$B:F,COLUMN()+1,0)</f>
        <v>0.20696150693063708</v>
      </c>
      <c r="C27" s="53">
        <f>(VLOOKUP($A$26,现金流量表!$B:G,COLUMN(),0)-VLOOKUP($A$26,现金流量表!$B:G,COLUMN()+1,0))/VLOOKUP($A$26,现金流量表!$B:G,COLUMN()+1,0)</f>
        <v>0.26014080689859376</v>
      </c>
      <c r="D27" s="53">
        <f>(VLOOKUP($A$26,现金流量表!$B:H,COLUMN(),0)-VLOOKUP($A$26,现金流量表!$B:H,COLUMN()+1,0))/VLOOKUP($A$26,现金流量表!$B:H,COLUMN()+1,0)</f>
        <v>0.22913162132855142</v>
      </c>
      <c r="E27" s="53">
        <f>(VLOOKUP($A$26,现金流量表!$B:I,COLUMN(),0)-VLOOKUP($A$26,现金流量表!$B:I,COLUMN()+1,0))/VLOOKUP($A$26,现金流量表!$B:I,COLUMN()+1,0)</f>
        <v>1.6356771145886226</v>
      </c>
      <c r="F27" s="53">
        <f>(VLOOKUP($A$26,现金流量表!$B:J,COLUMN(),0)-VLOOKUP($A$26,现金流量表!$B:J,COLUMN()+1,0))/VLOOKUP($A$26,现金流量表!$B:J,COLUMN()+1,0)</f>
        <v>0.20487623641225755</v>
      </c>
      <c r="G27" s="53">
        <f>(VLOOKUP($A$26,现金流量表!$B:K,COLUMN(),0)-VLOOKUP($A$26,现金流量表!$B:K,COLUMN()+1,0))/VLOOKUP($A$26,现金流量表!$B:K,COLUMN()+1,0)</f>
        <v>1.1891635868334389</v>
      </c>
      <c r="H27" s="53">
        <f>(VLOOKUP($A$26,现金流量表!$B:L,COLUMN(),0)-VLOOKUP($A$26,现金流量表!$B:L,COLUMN()+1,0))/VLOOKUP($A$26,现金流量表!$B:L,COLUMN()+1,0)</f>
        <v>-0.55514891874529892</v>
      </c>
      <c r="I27" s="53">
        <f>(VLOOKUP($A$26,现金流量表!$B:M,COLUMN(),0)-VLOOKUP($A$26,现金流量表!$B:M,COLUMN()+1,0))/VLOOKUP($A$26,现金流量表!$B:M,COLUMN()+1,0)</f>
        <v>-0.51259121768726401</v>
      </c>
      <c r="J27" s="53">
        <f>(VLOOKUP($A$26,现金流量表!$B:N,COLUMN(),0)-VLOOKUP($A$26,现金流量表!$B:N,COLUMN()+1,0))/VLOOKUP($A$26,现金流量表!$B:N,COLUMN()+1,0)</f>
        <v>1.4930542727225258</v>
      </c>
      <c r="K27" s="53">
        <f>(VLOOKUP($A$26,现金流量表!$B:O,COLUMN(),0)-VLOOKUP($A$26,现金流量表!$B:O,COLUMN()+1,0))/VLOOKUP($A$26,现金流量表!$B:O,COLUMN()+1,0)</f>
        <v>-0.66232255981913413</v>
      </c>
      <c r="L27" s="54">
        <f>(VLOOKUP($A$26,现金流量表!$B:P,COLUMN(),0)-VLOOKUP($A$26,现金流量表!$B:P,COLUMN()+1,0))/VLOOKUP($A$26,现金流量表!$B:P,COLUMN()+1,0)</f>
        <v>0.44214350159774307</v>
      </c>
      <c r="M27" s="34">
        <f>AVERAGEIF(B27:K27,"&lt;"&amp;5*MEDIAN(B27:K27))</f>
        <v>-0.11842178924023675</v>
      </c>
      <c r="N27" s="34">
        <f>MEDIAN(B27:K27)</f>
        <v>0.21804656412959425</v>
      </c>
      <c r="O27" s="35">
        <f>POWER(B26/L26,1/10)-1</f>
        <v>9.0226044648141768E-2</v>
      </c>
      <c r="Z27" s="8"/>
    </row>
    <row r="28" spans="1:26" x14ac:dyDescent="0.15">
      <c r="A28" s="63" t="s">
        <v>552</v>
      </c>
      <c r="B28" s="64">
        <f>VLOOKUP($A$28,利润表!$B:F,COLUMN(),0)</f>
        <v>1.7042999999999999</v>
      </c>
      <c r="C28" s="64">
        <f>VLOOKUP($A$28,利润表!$B:G,COLUMN(),0)</f>
        <v>1.3594999999999999</v>
      </c>
      <c r="D28" s="64">
        <f>VLOOKUP($A$28,利润表!$B:H,COLUMN(),0)</f>
        <v>0.79069999999999996</v>
      </c>
      <c r="E28" s="64">
        <f>VLOOKUP($A$28,利润表!$B:I,COLUMN(),0)</f>
        <v>0.27329999999999999</v>
      </c>
      <c r="F28" s="64">
        <f>VLOOKUP($A$28,利润表!$B:J,COLUMN(),0)</f>
        <v>2.6700000000000002E-2</v>
      </c>
      <c r="G28" s="65">
        <f>VLOOKUP($A$28,利润表!$B:K,COLUMN(),0)</f>
        <v>6.9999999999999999E-4</v>
      </c>
      <c r="H28" s="64">
        <f>VLOOKUP($A$28,利润表!$B:L,COLUMN(),0)</f>
        <v>9.2999999999999999E-2</v>
      </c>
      <c r="I28" s="64">
        <f>VLOOKUP($A$28,利润表!$B:M,COLUMN(),0)</f>
        <v>0.38100000000000001</v>
      </c>
      <c r="J28" s="64">
        <f>VLOOKUP($A$28,利润表!$B:N,COLUMN(),0)</f>
        <v>0.75</v>
      </c>
      <c r="K28" s="64">
        <f>VLOOKUP($A$28,利润表!$B:O,COLUMN(),0)</f>
        <v>1.1399999999999999</v>
      </c>
      <c r="L28" s="66">
        <f>VLOOKUP($A$28,利润表!$B:P,COLUMN(),0)</f>
        <v>0.73899999999999999</v>
      </c>
      <c r="Z28" s="8"/>
    </row>
    <row r="29" spans="1:26" x14ac:dyDescent="0.15">
      <c r="A29" s="62" t="s">
        <v>551</v>
      </c>
      <c r="B29" s="53">
        <f>(VLOOKUP($A$28,利润表!$B:F,COLUMN(),0)-VLOOKUP($A$28,利润表!$B:F,COLUMN()+1,0))/VLOOKUP($A$28,利润表!$B:F,COLUMN()+1,0)</f>
        <v>0.25362265538801032</v>
      </c>
      <c r="C29" s="53">
        <f>(VLOOKUP($A$28,利润表!$B:G,COLUMN(),0)-VLOOKUP($A$28,利润表!$B:G,COLUMN()+1,0))/VLOOKUP($A$28,利润表!$B:G,COLUMN()+1,0)</f>
        <v>0.71936259011002912</v>
      </c>
      <c r="D29" s="53">
        <f>(VLOOKUP($A$28,利润表!$B:H,COLUMN(),0)-VLOOKUP($A$28,利润表!$B:H,COLUMN()+1,0))/VLOOKUP($A$28,利润表!$B:H,COLUMN()+1,0)</f>
        <v>1.8931577021587997</v>
      </c>
      <c r="E29" s="53">
        <f>(VLOOKUP($A$28,利润表!$B:I,COLUMN(),0)-VLOOKUP($A$28,利润表!$B:I,COLUMN()+1,0))/VLOOKUP($A$28,利润表!$B:I,COLUMN()+1,0)</f>
        <v>9.2359550561797743</v>
      </c>
      <c r="F29" s="53">
        <f>(VLOOKUP($A$28,利润表!$B:J,COLUMN(),0)-VLOOKUP($A$28,利润表!$B:J,COLUMN()+1,0))/VLOOKUP($A$28,利润表!$B:J,COLUMN()+1,0)</f>
        <v>37.142857142857146</v>
      </c>
      <c r="G29" s="53">
        <f>(VLOOKUP($A$28,利润表!$B:K,COLUMN(),0)-VLOOKUP($A$28,利润表!$B:K,COLUMN()+1,0))/VLOOKUP($A$28,利润表!$B:K,COLUMN()+1,0)</f>
        <v>-0.99247311827956985</v>
      </c>
      <c r="H29" s="53">
        <f>(VLOOKUP($A$28,利润表!$B:L,COLUMN(),0)-VLOOKUP($A$28,利润表!$B:L,COLUMN()+1,0))/VLOOKUP($A$28,利润表!$B:L,COLUMN()+1,0)</f>
        <v>-0.75590551181102372</v>
      </c>
      <c r="I29" s="53">
        <f>(VLOOKUP($A$28,利润表!$B:M,COLUMN(),0)-VLOOKUP($A$28,利润表!$B:M,COLUMN()+1,0))/VLOOKUP($A$28,利润表!$B:M,COLUMN()+1,0)</f>
        <v>-0.49199999999999999</v>
      </c>
      <c r="J29" s="53">
        <f>(VLOOKUP($A$28,利润表!$B:N,COLUMN(),0)-VLOOKUP($A$28,利润表!$B:N,COLUMN()+1,0))/VLOOKUP($A$28,利润表!$B:N,COLUMN()+1,0)</f>
        <v>-0.34210526315789469</v>
      </c>
      <c r="K29" s="53">
        <f>(VLOOKUP($A$28,利润表!$B:O,COLUMN(),0)-VLOOKUP($A$28,利润表!$B:O,COLUMN()+1,0))/VLOOKUP($A$28,利润表!$B:O,COLUMN()+1,0)</f>
        <v>0.54262516914749648</v>
      </c>
      <c r="L29" s="54">
        <f>(VLOOKUP($A$28,利润表!$B:P,COLUMN(),0)-VLOOKUP($A$28,利润表!$B:P,COLUMN()+1,0))/VLOOKUP($A$28,利润表!$B:P,COLUMN()+1,0)</f>
        <v>0.4211538461538461</v>
      </c>
      <c r="M29" s="34">
        <f>AVERAGEIF(B29:K29,"&lt;"&amp;5*MEDIAN(B29:K29))</f>
        <v>0.10328552794448091</v>
      </c>
      <c r="N29" s="34">
        <f>MEDIAN(B29:K29)</f>
        <v>0.3981239122677534</v>
      </c>
      <c r="O29" s="36">
        <f>POWER(B28/L28,1/10)-1</f>
        <v>8.7151728166941167E-2</v>
      </c>
      <c r="Z29" s="8"/>
    </row>
    <row r="30" spans="1:26" x14ac:dyDescent="0.15">
      <c r="A30" s="63" t="s">
        <v>40</v>
      </c>
      <c r="B30" s="55">
        <f>(VLOOKUP("营业收入",利润表!$B:F,COLUMN(),0)-VLOOKUP("营业成本",利润表!$B:F,COLUMN(),0))/VLOOKUP("营业收入",利润表!$B:F,COLUMN(),0)</f>
        <v>0.30850739686797468</v>
      </c>
      <c r="C30" s="55">
        <f>(VLOOKUP("营业收入",利润表!$B:G,COLUMN(),0)-VLOOKUP("营业成本",利润表!$B:G,COLUMN(),0))/VLOOKUP("营业收入",利润表!$B:G,COLUMN(),0)</f>
        <v>0.32687824717547276</v>
      </c>
      <c r="D30" s="55">
        <f>(VLOOKUP("营业收入",利润表!$B:H,COLUMN(),0)-VLOOKUP("营业成本",利润表!$B:H,COLUMN(),0))/VLOOKUP("营业收入",利润表!$B:H,COLUMN(),0)</f>
        <v>0.30621794067031943</v>
      </c>
      <c r="E30" s="55">
        <f>(VLOOKUP("营业收入",利润表!$B:I,COLUMN(),0)-VLOOKUP("营业成本",利润表!$B:I,COLUMN(),0))/VLOOKUP("营业收入",利润表!$B:I,COLUMN(),0)</f>
        <v>0.30074886748007118</v>
      </c>
      <c r="F30" s="55">
        <f>(VLOOKUP("营业收入",利润表!$B:J,COLUMN(),0)-VLOOKUP("营业成本",利润表!$B:J,COLUMN(),0))/VLOOKUP("营业收入",利润表!$B:J,COLUMN(),0)</f>
        <v>0.262055460996856</v>
      </c>
      <c r="G30" s="55">
        <f>(VLOOKUP("营业收入",利润表!$B:K,COLUMN(),0)-VLOOKUP("营业成本",利润表!$B:K,COLUMN(),0))/VLOOKUP("营业收入",利润表!$B:K,COLUMN(),0)</f>
        <v>0.24622503386507816</v>
      </c>
      <c r="H30" s="55">
        <f>(VLOOKUP("营业收入",利润表!$B:L,COLUMN(),0)-VLOOKUP("营业成本",利润表!$B:L,COLUMN(),0))/VLOOKUP("营业收入",利润表!$B:L,COLUMN(),0)</f>
        <v>0.25773498791574606</v>
      </c>
      <c r="I30" s="55">
        <f>(VLOOKUP("营业收入",利润表!$B:M,COLUMN(),0)-VLOOKUP("营业成本",利润表!$B:M,COLUMN(),0))/VLOOKUP("营业收入",利润表!$B:M,COLUMN(),0)</f>
        <v>0.26187378927659721</v>
      </c>
      <c r="J30" s="55">
        <f>(VLOOKUP("营业收入",利润表!$B:N,COLUMN(),0)-VLOOKUP("营业成本",利润表!$B:N,COLUMN(),0))/VLOOKUP("营业收入",利润表!$B:N,COLUMN(),0)</f>
        <v>0.31746985166836122</v>
      </c>
      <c r="K30" s="55">
        <f>(VLOOKUP("营业收入",利润表!$B:O,COLUMN(),0)-VLOOKUP("营业成本",利润表!$B:O,COLUMN(),0))/VLOOKUP("营业收入",利润表!$B:O,COLUMN(),0)</f>
        <v>0.364817240231816</v>
      </c>
      <c r="L30" s="56">
        <f>(VLOOKUP("营业收入",利润表!$B:P,COLUMN(),0)-VLOOKUP("营业成本",利润表!$B:P,COLUMN(),0))/VLOOKUP("营业收入",利润表!$B:P,COLUMN(),0)</f>
        <v>0.36852080665487841</v>
      </c>
      <c r="Z30" s="8"/>
    </row>
    <row r="31" spans="1:26" x14ac:dyDescent="0.15">
      <c r="A31" s="62" t="s">
        <v>41</v>
      </c>
      <c r="B31" s="53">
        <f>B22/B24</f>
        <v>0.16393274779454858</v>
      </c>
      <c r="C31" s="53">
        <f ref="C31:L31" si="6" t="shared">C22/C24</f>
        <v>0.15191082465833952</v>
      </c>
      <c r="D31" s="53">
        <f si="6" t="shared"/>
        <v>0.11292219930154515</v>
      </c>
      <c r="E31" s="53">
        <f si="6" t="shared"/>
        <v>5.809521183556985E-2</v>
      </c>
      <c r="F31" s="53">
        <f si="6" t="shared"/>
        <v>7.0360177580206795E-3</v>
      </c>
      <c r="G31" s="53">
        <f si="6" t="shared"/>
        <v>1.9283910763468604E-4</v>
      </c>
      <c r="H31" s="53">
        <f si="6" t="shared"/>
        <v>2.4896392099239113E-2</v>
      </c>
      <c r="I31" s="53">
        <f si="6" t="shared"/>
        <v>8.2909909989554734E-2</v>
      </c>
      <c r="J31" s="53">
        <f si="6" t="shared"/>
        <v>0.12834963341759814</v>
      </c>
      <c r="K31" s="53">
        <f si="6" t="shared"/>
        <v>0.18436860928487092</v>
      </c>
      <c r="L31" s="54">
        <f si="6" t="shared"/>
        <v>0.18153551919158076</v>
      </c>
      <c r="Z31" s="8"/>
    </row>
    <row r="32" spans="1:26" x14ac:dyDescent="0.15">
      <c r="A32" s="63" t="s">
        <v>42</v>
      </c>
      <c r="B32" s="67"/>
      <c r="C32" s="67"/>
      <c r="D32" s="67"/>
      <c r="E32" s="67"/>
      <c r="F32" s="67"/>
      <c r="G32" s="67"/>
      <c r="H32" s="68"/>
      <c r="I32" s="68"/>
      <c r="J32" s="68"/>
      <c r="K32" s="68"/>
      <c r="L32" s="69"/>
      <c r="M32" s="28"/>
      <c r="O32" s="37"/>
    </row>
    <row r="33" spans="1:15" x14ac:dyDescent="0.15">
      <c r="A33" s="62" t="s">
        <v>534</v>
      </c>
      <c r="B33" s="57">
        <f>VLOOKUP("*商誉",资产负债表!$B:C,COLUMN(),0)</f>
        <v>50329000</v>
      </c>
      <c r="C33" s="57">
        <f>VLOOKUP("*商誉",资产负债表!$B:D,COLUMN(),0)</f>
        <v>50165000</v>
      </c>
      <c r="D33" s="57">
        <f>VLOOKUP("*商誉",资产负债表!$B:E,COLUMN(),0)</f>
        <v>49412000</v>
      </c>
      <c r="E33" s="57">
        <f>VLOOKUP("*商誉",资产负债表!$B:F,COLUMN(),0)</f>
        <v>49445000</v>
      </c>
      <c r="F33" s="57">
        <f>VLOOKUP("*商誉",资产负债表!$B:G,COLUMN(),0)</f>
        <v>49140000</v>
      </c>
      <c r="G33" s="57">
        <f>VLOOKUP("*商誉",资产负债表!$B:H,COLUMN(),0)</f>
        <v>49452000</v>
      </c>
      <c r="H33" s="57">
        <f>VLOOKUP("*商誉",资产负债表!$B:I,COLUMN(),0)</f>
        <v>49428000</v>
      </c>
      <c r="I33" s="57">
        <f>VLOOKUP("*商誉",资产负债表!$B:J,COLUMN(),0)</f>
        <v>50847000</v>
      </c>
      <c r="J33" s="57">
        <f>VLOOKUP("*商誉",资产负债表!$B:K,COLUMN(),0)</f>
        <v>51658000</v>
      </c>
      <c r="K33" s="57">
        <f>VLOOKUP("*商誉",资产负债表!$B:L,COLUMN(),0)</f>
        <v>49878000</v>
      </c>
      <c r="L33" s="58">
        <f>VLOOKUP("*商誉",资产负债表!$B:M,COLUMN(),0)</f>
        <v>50305000</v>
      </c>
      <c r="O33" s="38"/>
    </row>
    <row r="34" spans="1:15" x14ac:dyDescent="0.15">
      <c r="A34" s="44" t="s">
        <v>43</v>
      </c>
      <c r="B34" s="70">
        <f>B26/B22</f>
        <v>1.0867923024724346</v>
      </c>
      <c r="C34" s="70">
        <f ref="C34:L34" si="7" t="shared">C26/C22</f>
        <v>1.1540680335410627</v>
      </c>
      <c r="D34" s="70">
        <f si="7" t="shared"/>
        <v>1.6700120108124281</v>
      </c>
      <c r="E34" s="70">
        <f si="7" t="shared"/>
        <v>3.8456102932757394</v>
      </c>
      <c r="F34" s="70">
        <f si="7" t="shared"/>
        <v>19.83803319922588</v>
      </c>
      <c r="G34" s="70">
        <f si="7" t="shared"/>
        <v>595.87185152452491</v>
      </c>
      <c r="H34" s="70">
        <f si="7" t="shared"/>
        <v>1.6296092976988565</v>
      </c>
      <c r="I34" s="70">
        <f si="7" t="shared"/>
        <v>0.89481791051720727</v>
      </c>
      <c r="J34" s="70">
        <f si="7" t="shared"/>
        <v>0.94527343153405885</v>
      </c>
      <c r="K34" s="70">
        <f si="7" t="shared"/>
        <v>0.2434453204146832</v>
      </c>
      <c r="L34" s="71">
        <f si="7" t="shared"/>
        <v>1.0949211783427872</v>
      </c>
      <c r="M34" s="28"/>
      <c r="O34" s="8"/>
    </row>
    <row r="35" spans="1:15" x14ac:dyDescent="0.15">
      <c r="A35" s="7"/>
      <c r="B35" s="8"/>
      <c r="C35" s="8"/>
      <c r="I35" s="8"/>
      <c r="J35" s="8"/>
      <c r="K35" s="8"/>
      <c r="L35" s="8"/>
      <c r="M35" s="8"/>
    </row>
    <row r="39" spans="1:15" x14ac:dyDescent="0.15">
      <c r="H39" s="8"/>
      <c r="I39" s="8"/>
    </row>
    <row r="41" spans="1:15" x14ac:dyDescent="0.15">
      <c r="H41" s="8"/>
      <c r="I41" s="8"/>
    </row>
    <row r="45" spans="1:15" x14ac:dyDescent="0.15">
      <c r="J45" s="31"/>
    </row>
    <row r="47" spans="1:15" x14ac:dyDescent="0.15">
      <c r="D47" s="8"/>
      <c r="E47" s="8"/>
      <c r="F47" s="8"/>
      <c r="G47" s="8"/>
      <c r="H47" s="8"/>
      <c r="I47" s="8"/>
      <c r="J47" s="8"/>
    </row>
  </sheetData>
  <mergeCells count="2">
    <mergeCell ref="A1:F1"/>
    <mergeCell ref="H1:N1"/>
  </mergeCells>
  <phoneticPr fontId="11" type="noConversion"/>
  <conditionalFormatting sqref="Q1:X1">
    <cfRule dxfId="8" priority="5" type="duplicateValues"/>
  </conditionalFormatting>
  <conditionalFormatting sqref="R1:X1">
    <cfRule dxfId="7" operator="lessThan" priority="4" type="cellIs">
      <formula>3.5</formula>
    </cfRule>
    <cfRule dxfId="6" operator="greaterThan" priority="6" type="cellIs">
      <formula>5</formula>
    </cfRule>
    <cfRule dxfId="5" operator="greaterThan" priority="7" type="cellIs">
      <formula>3.5</formula>
    </cfRule>
  </conditionalFormatting>
  <pageMargins bottom="1" footer="0.51180555555555596" header="0.51180555555555596" left="0.75" right="0.75" top="1"/>
  <pageSetup orientation="portrait" paperSize="9"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X109"/>
  <sheetViews>
    <sheetView topLeftCell="A13" workbookViewId="0">
      <selection activeCell="B6" sqref="B6"/>
    </sheetView>
  </sheetViews>
  <sheetFormatPr defaultColWidth="9.125" defaultRowHeight="14.25" x14ac:dyDescent="0.15"/>
  <cols>
    <col min="74" max="74" customWidth="true" width="12.35546875" collapsed="true" bestFit="true"/>
    <col min="73" max="73" customWidth="true" width="12.35546875" collapsed="true" bestFit="true"/>
    <col min="72" max="72" customWidth="true" width="12.35546875" collapsed="true" bestFit="true"/>
    <col min="71" max="71" customWidth="true" width="12.35546875" collapsed="true" bestFit="true"/>
    <col min="70" max="70" customWidth="true" width="12.35546875" collapsed="true" bestFit="true"/>
    <col min="69" max="69" customWidth="true" width="12.35546875" collapsed="true" bestFit="true"/>
    <col min="68" max="68" customWidth="true" width="12.35546875" collapsed="true" bestFit="true"/>
    <col min="67" max="67" customWidth="true" width="12.35546875" collapsed="true" bestFit="true"/>
    <col min="66" max="66" customWidth="true" width="12.35546875" collapsed="true" bestFit="true"/>
    <col min="65" max="65" customWidth="true" width="12.35546875" collapsed="true" bestFit="true"/>
    <col min="64" max="64" customWidth="true" width="12.35546875" collapsed="true" bestFit="true"/>
    <col min="63" max="63" customWidth="true" width="12.35546875" collapsed="true" bestFit="true"/>
    <col min="62" max="62" customWidth="true" width="12.35546875" collapsed="true" bestFit="true"/>
    <col min="61" max="61" customWidth="true" width="12.35546875" collapsed="true" bestFit="true"/>
    <col min="60" max="60" customWidth="true" width="12.35546875" collapsed="true" bestFit="true"/>
    <col min="59" max="59" customWidth="true" width="12.35546875" collapsed="true" bestFit="true"/>
    <col min="55" max="55" customWidth="true" width="13.34765625" collapsed="true" bestFit="true"/>
    <col min="54" max="54" customWidth="true" width="13.34765625" collapsed="true" bestFit="true"/>
    <col min="53" max="53" customWidth="true" width="13.34765625" collapsed="true" bestFit="true"/>
    <col min="52" max="52" customWidth="true" width="13.34765625" collapsed="true" bestFit="true"/>
    <col min="51" max="51" customWidth="true" width="13.34765625" collapsed="true" bestFit="true"/>
    <col min="50" max="50" customWidth="true" width="13.34765625" collapsed="true" bestFit="true"/>
    <col min="49" max="49" customWidth="true" width="13.34765625" collapsed="true" bestFit="true"/>
    <col min="48" max="48" customWidth="true" width="13.34765625" collapsed="true" bestFit="true"/>
    <col min="47" max="47" customWidth="true" width="13.34765625" collapsed="true" bestFit="true"/>
    <col min="46" max="46" customWidth="true" width="13.34765625" collapsed="true" bestFit="true"/>
    <col min="45" max="45" customWidth="true" width="13.34765625" collapsed="true" bestFit="true"/>
    <col min="44" max="44" customWidth="true" width="13.34765625" collapsed="true" bestFit="true"/>
    <col min="43" max="43" customWidth="true" width="13.34765625" collapsed="true" bestFit="true"/>
    <col min="42" max="42" customWidth="true" width="13.34765625" collapsed="true" bestFit="true"/>
    <col min="41" max="41" customWidth="true" width="13.34765625" collapsed="true" bestFit="true"/>
    <col min="40" max="40" customWidth="true" width="13.34765625" collapsed="true" bestFit="true"/>
    <col min="38" max="38" customWidth="true" width="12.8984375" collapsed="true" bestFit="true"/>
    <col min="36" max="36" customWidth="true" width="13.34765625" collapsed="true" bestFit="true"/>
    <col min="34" max="34" customWidth="true" width="12.8984375" collapsed="true" bestFit="true"/>
    <col min="33" max="33" customWidth="true" width="12.8984375" collapsed="true" bestFit="true"/>
    <col min="32" max="32" customWidth="true" width="12.8984375" collapsed="true" bestFit="true"/>
    <col min="31" max="31" customWidth="true" width="12.8984375" collapsed="true" bestFit="true"/>
    <col min="30" max="30" customWidth="true" width="12.8984375" collapsed="true" bestFit="true"/>
    <col min="29" max="29" customWidth="true" width="12.8984375" collapsed="true" bestFit="true"/>
    <col min="28" max="28" customWidth="true" width="12.8984375" collapsed="true" bestFit="true"/>
    <col min="27" max="27" customWidth="true" width="12.8984375" collapsed="true" bestFit="true"/>
    <col min="26" max="26" customWidth="true" width="12.8984375" collapsed="true" bestFit="true"/>
    <col min="25" max="25" customWidth="true" width="12.8984375" collapsed="true" bestFit="true"/>
    <col min="24" max="24" customWidth="true" width="12.8984375" collapsed="true" bestFit="true"/>
    <col min="23" max="23" customWidth="true" width="12.8984375" collapsed="true" bestFit="true"/>
    <col min="22" max="22" customWidth="true" width="12.8984375" collapsed="true" bestFit="true"/>
    <col min="21" max="21" customWidth="true" width="12.8984375" collapsed="true" bestFit="true"/>
    <col min="20" max="20" customWidth="true" width="12.8984375" collapsed="true" bestFit="true"/>
    <col min="19" max="19" customWidth="true" width="12.8984375" collapsed="true" bestFit="true"/>
    <col min="18" max="18" customWidth="true" width="12.8984375" collapsed="true" bestFit="true"/>
    <col min="17" max="17" customWidth="true" width="12.8984375" collapsed="true" bestFit="true"/>
    <col min="16" max="16" customWidth="true" width="12.8984375" collapsed="true" bestFit="true"/>
    <col min="15" max="15" customWidth="true" width="12.8984375" collapsed="true" bestFit="true"/>
    <col min="14" max="14" customWidth="true" width="12.8984375" collapsed="true" bestFit="true"/>
    <col min="13" max="13" customWidth="true" width="12.8984375" collapsed="true" bestFit="true"/>
    <col min="12" max="12" customWidth="true" width="12.8984375" collapsed="true" bestFit="true"/>
    <col min="11" max="11" customWidth="true" width="12.8984375" collapsed="true" bestFit="true"/>
    <col min="10" max="10" customWidth="true" width="12.8984375" collapsed="true" bestFit="true"/>
    <col min="9" max="9" customWidth="true" width="12.8984375" collapsed="true" bestFit="true"/>
    <col min="8" max="8" customWidth="true" width="12.8984375" collapsed="true" bestFit="true"/>
    <col min="7" max="7" customWidth="true" width="12.8984375" collapsed="true" bestFit="true"/>
    <col min="6" max="6" customWidth="true" width="12.8984375" collapsed="true" bestFit="true"/>
    <col min="5" max="5" customWidth="true" width="12.8984375" collapsed="true" bestFit="true"/>
    <col min="4" max="4" customWidth="true" width="12.8984375" collapsed="true" bestFit="true"/>
    <col min="1" max="1" customWidth="true" width="22.86328125" collapsed="false" bestFit="true"/>
    <col min="2" max="2" bestFit="true" customWidth="true" width="48.7109375" collapsed="false"/>
    <col min="3" max="3" customWidth="true" width="12.8984375" collapsed="false" bestFit="true"/>
    <col min="35" max="35" customWidth="true" width="13.34765625" collapsed="false" bestFit="true"/>
    <col min="37" max="37" customWidth="true" width="12.8984375" collapsed="false" bestFit="true"/>
    <col min="39" max="39" customWidth="true" width="13.34765625" collapsed="false" bestFit="true"/>
    <col min="56" max="56" customWidth="true" width="12.35546875" collapsed="false" bestFit="true"/>
    <col min="57" max="57" customWidth="true" width="13.34765625" collapsed="false" bestFit="true"/>
    <col min="58" max="58" customWidth="true" width="12.35546875" collapsed="false" bestFit="true"/>
    <col min="75" max="75" customWidth="true" width="13.34765625" collapsed="fals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</row>
    <row r="2">
      <c r="A2" t="s">
        <v>119</v>
      </c>
      <c r="B2" t="s">
        <v>120</v>
      </c>
      <c r="C2" t="n" s="72">
        <v>1.2224381E10</v>
      </c>
      <c r="D2" t="n" s="72">
        <v>1.9004241E10</v>
      </c>
      <c r="E2" t="n" s="72">
        <v>1.471644E10</v>
      </c>
      <c r="F2" t="n" s="72">
        <v>1.2157201E10</v>
      </c>
      <c r="G2" t="n" s="72">
        <v>1.3760558E10</v>
      </c>
      <c r="H2" t="n" s="72">
        <v>1.8431994E10</v>
      </c>
      <c r="I2" t="n" s="72">
        <v>1.536269E10</v>
      </c>
      <c r="J2" t="n" s="72">
        <v>1.1985039E10</v>
      </c>
      <c r="K2" t="n" s="72">
        <v>1.1111321E10</v>
      </c>
      <c r="L2" t="n" s="72">
        <v>1.0871191E10</v>
      </c>
      <c r="M2" t="n" s="72">
        <v>6.163952E9</v>
      </c>
      <c r="N2" t="n" s="72">
        <v>4.103646E9</v>
      </c>
      <c r="O2" t="n" s="72">
        <v>3.485012E9</v>
      </c>
      <c r="P2" t="n" s="72">
        <v>3.740112E9</v>
      </c>
      <c r="Q2" t="n" s="72">
        <v>5.846534E9</v>
      </c>
      <c r="R2" t="n" s="72">
        <v>7.442062E9</v>
      </c>
      <c r="S2" t="n" s="72">
        <v>3.9555E9</v>
      </c>
      <c r="T2" t="n" s="72">
        <v>5.318732E9</v>
      </c>
      <c r="U2" t="n" s="72">
        <v>6.036568E9</v>
      </c>
      <c r="V2" t="n" s="72">
        <v>6.871025E9</v>
      </c>
      <c r="W2" t="n" s="72">
        <v>2.640333E9</v>
      </c>
      <c r="X2" t="n" s="72">
        <v>2.451727E9</v>
      </c>
      <c r="Y2" t="n" s="72">
        <v>3.862073E9</v>
      </c>
      <c r="Z2" t="n" s="72">
        <v>6.049269E9</v>
      </c>
      <c r="AA2" t="n" s="72">
        <v>6.884176E9</v>
      </c>
      <c r="AB2" t="n" s="72">
        <v>6.157227E9</v>
      </c>
      <c r="AC2" t="n" s="72">
        <v>6.521329E9</v>
      </c>
      <c r="AD2" t="n" s="72">
        <v>6.380294E9</v>
      </c>
      <c r="AE2" t="n" s="72">
        <v>7.339827E9</v>
      </c>
      <c r="AF2" t="n" s="72">
        <v>7.267339E9</v>
      </c>
      <c r="AG2" t="n" s="72">
        <v>6.317562E9</v>
      </c>
      <c r="AH2" t="n" s="72">
        <v>9.63111E9</v>
      </c>
      <c r="AI2" t="n" s="72">
        <v>9.21381384461E9</v>
      </c>
      <c r="AJ2" t="n" s="72">
        <v>1.066958897793E10</v>
      </c>
      <c r="AK2" t="n" s="72">
        <v>6.89376843049E9</v>
      </c>
      <c r="AL2" t="n" s="72">
        <v>1.0246993E10</v>
      </c>
      <c r="AM2" t="n" s="72">
        <v>1.065688617295E10</v>
      </c>
      <c r="AN2" t="n" s="72">
        <v>1.126573306526E10</v>
      </c>
      <c r="AO2" t="n" s="72">
        <v>9.88860311904E9</v>
      </c>
      <c r="AP2" t="n" s="72">
        <v>5.97039576679E9</v>
      </c>
      <c r="AQ2" t="n" s="72">
        <v>4.90573501425E9</v>
      </c>
      <c r="AR2" t="n" s="72">
        <v>4.97902560184E9</v>
      </c>
      <c r="AS2" t="n" s="72">
        <v>3.14595391696E9</v>
      </c>
      <c r="AT2" t="n" s="72">
        <v>4.2397541531E9</v>
      </c>
      <c r="AU2" t="n" s="72">
        <v>2.27200419559E9</v>
      </c>
      <c r="AV2" t="n" s="72">
        <v>2.46604758589E9</v>
      </c>
      <c r="AW2" t="n" s="72">
        <v>2.50119318895E9</v>
      </c>
      <c r="AX2" t="n" s="72">
        <v>2.93756132518E9</v>
      </c>
      <c r="AY2" t="n" s="72">
        <v>2.95965331365E9</v>
      </c>
      <c r="AZ2" t="n" s="72">
        <v>3.11087171718E9</v>
      </c>
      <c r="BA2" t="n" s="72">
        <v>2.61382928704E9</v>
      </c>
      <c r="BB2" t="n" s="72">
        <v>2.60545462695E9</v>
      </c>
      <c r="BC2" t="n" s="72">
        <v>2.09787100953E9</v>
      </c>
      <c r="BD2" t="n" s="72">
        <v>1.55803215551E9</v>
      </c>
      <c r="BE2" t="n" s="72">
        <v>1.02961629203E9</v>
      </c>
      <c r="BF2" t="n" s="72">
        <v>1.1998887099E9</v>
      </c>
      <c r="BG2" t="n" s="72">
        <v>9.5851792959E8</v>
      </c>
      <c r="BH2" t="n" s="72">
        <v>6.9038419138E8</v>
      </c>
      <c r="BI2" t="n" s="72">
        <v>1.01819713373E9</v>
      </c>
      <c r="BJ2" t="n" s="72">
        <v>7.7697064282E8</v>
      </c>
      <c r="BK2" t="n" s="72">
        <v>6.8761898373E8</v>
      </c>
      <c r="BL2" t="n" s="72">
        <v>7.9644882859E8</v>
      </c>
      <c r="BM2" t="n" s="72">
        <v>6.1930335498E8</v>
      </c>
      <c r="BN2" t="n" s="72">
        <v>8.0690570796E8</v>
      </c>
      <c r="BO2" t="n" s="72">
        <v>5.7209857644E8</v>
      </c>
      <c r="BP2" t="n" s="72">
        <v>4.2284414346E8</v>
      </c>
      <c r="BQ2" t="n" s="72">
        <v>3.9833002808E8</v>
      </c>
      <c r="BR2" t="n" s="72">
        <v>4.0105706231E8</v>
      </c>
      <c r="BS2" t="n" s="72">
        <v>3.6043672765E8</v>
      </c>
      <c r="BT2" t="n" s="72">
        <v>8.5700738988E8</v>
      </c>
      <c r="BU2" t="n" s="73">
        <v>4.73475977E7</v>
      </c>
      <c r="BV2" t="n" s="73">
        <v>4.008144766E7</v>
      </c>
      <c r="BW2" t="n" s="73">
        <v>2.244261417E7</v>
      </c>
    </row>
    <row r="3">
      <c r="A3" t="s">
        <v>121</v>
      </c>
      <c r="B3" t="s">
        <v>122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</row>
    <row r="4">
      <c r="A4" t="s">
        <v>123</v>
      </c>
      <c r="B4" t="s">
        <v>124</v>
      </c>
      <c r="C4" t="n" s="73">
        <v>7711000.0</v>
      </c>
      <c r="D4"/>
      <c r="E4"/>
      <c r="F4" t="n" s="73">
        <v>8.9909E7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</row>
    <row r="5">
      <c r="A5" t="s">
        <v>125</v>
      </c>
      <c r="B5" t="s">
        <v>126</v>
      </c>
      <c r="C5"/>
      <c r="D5"/>
      <c r="E5"/>
      <c r="F5"/>
      <c r="G5"/>
      <c r="H5"/>
      <c r="I5"/>
      <c r="J5" t="n" s="72">
        <v>1.556719E9</v>
      </c>
      <c r="K5" t="n" s="72">
        <v>7.17622E8</v>
      </c>
      <c r="L5" t="n" s="72">
        <v>1.34181E9</v>
      </c>
      <c r="M5" t="n" s="72">
        <v>5.65611E8</v>
      </c>
      <c r="N5" t="n" s="73">
        <v>4.0069E7</v>
      </c>
      <c r="O5" t="n" s="72">
        <v>2.413578E9</v>
      </c>
      <c r="P5" t="n" s="72">
        <v>2.339825E9</v>
      </c>
      <c r="Q5" t="n" s="73">
        <v>3.0878E7</v>
      </c>
      <c r="R5" t="n" s="73">
        <v>3.0758E7</v>
      </c>
      <c r="S5" t="n" s="73">
        <v>2.592E7</v>
      </c>
      <c r="T5" t="n" s="73">
        <v>2.352E7</v>
      </c>
      <c r="U5" t="n" s="73">
        <v>2.488E7</v>
      </c>
      <c r="V5" t="n" s="73">
        <v>3.116E7</v>
      </c>
      <c r="W5" t="n" s="73">
        <v>3.042E7</v>
      </c>
      <c r="X5" t="n" s="73">
        <v>4.63E7</v>
      </c>
      <c r="Y5" t="n" s="73">
        <v>4.78E7</v>
      </c>
      <c r="Z5" t="n" s="73">
        <v>3.578E7</v>
      </c>
      <c r="AA5"/>
      <c r="AB5"/>
      <c r="AC5"/>
      <c r="AD5" t="n" s="73">
        <v>1.698E7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</row>
    <row r="6">
      <c r="A6" t="s">
        <v>127</v>
      </c>
      <c r="B6" t="s">
        <v>128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n" s="72">
        <v>1.17085E8</v>
      </c>
      <c r="AB6" t="n" s="72">
        <v>1.0874E8</v>
      </c>
      <c r="AC6" t="n" s="72">
        <v>1.70047E8</v>
      </c>
      <c r="AD6" t="n" s="72">
        <v>3.4412E8</v>
      </c>
      <c r="AE6" t="n" s="73">
        <v>9.6628E7</v>
      </c>
      <c r="AF6" t="n" s="73">
        <v>6.9474E7</v>
      </c>
      <c r="AG6" t="n" s="73">
        <v>7.33E7</v>
      </c>
      <c r="AH6" t="n" s="73">
        <v>8.0889E7</v>
      </c>
      <c r="AI6" t="n" s="73">
        <v>4.322424431E7</v>
      </c>
      <c r="AJ6" t="n" s="73">
        <v>1.667489756E7</v>
      </c>
      <c r="AK6" t="n" s="73">
        <v>8.011792371E7</v>
      </c>
      <c r="AL6" t="n" s="73">
        <v>2.0727E7</v>
      </c>
      <c r="AM6" t="n" s="73">
        <v>2.35147251E7</v>
      </c>
      <c r="AN6" t="n" s="73">
        <v>3.022776166E7</v>
      </c>
      <c r="AO6" t="n" s="73">
        <v>4.331006484E7</v>
      </c>
      <c r="AP6" t="n" s="73">
        <v>5.3135444E7</v>
      </c>
      <c r="AQ6" t="n" s="73">
        <v>4.072292429E7</v>
      </c>
      <c r="AR6" t="n" s="73">
        <v>1.957901204E7</v>
      </c>
      <c r="AS6" t="n" s="73">
        <v>4008209.56</v>
      </c>
      <c r="AT6" t="n" s="73">
        <v>2581898.69</v>
      </c>
      <c r="AU6" t="n" s="73">
        <v>5572251.48</v>
      </c>
      <c r="AV6" t="n" s="73">
        <v>1.203191487E7</v>
      </c>
      <c r="AW6" t="n" s="73">
        <v>1.444389578E7</v>
      </c>
      <c r="AX6" t="n" s="73">
        <v>1.444321666E7</v>
      </c>
      <c r="AY6" t="n" s="73">
        <v>7914525.0</v>
      </c>
      <c r="AZ6" t="n" s="72">
        <v>1.922332795E8</v>
      </c>
      <c r="BA6" t="n" s="72">
        <v>4.2582058413E8</v>
      </c>
      <c r="BB6" t="n" s="72">
        <v>4.1920352255E8</v>
      </c>
      <c r="BC6" t="n" s="72">
        <v>5.37046315E8</v>
      </c>
      <c r="BD6" t="n" s="72">
        <v>2.1717429525E8</v>
      </c>
      <c r="BE6" t="n" s="72">
        <v>1.9078977825E8</v>
      </c>
      <c r="BF6" t="n" s="72">
        <v>2.5144778102E8</v>
      </c>
      <c r="BG6" t="n" s="72">
        <v>1.2031054561E8</v>
      </c>
      <c r="BH6" t="n" s="73">
        <v>4.198468012E7</v>
      </c>
      <c r="BI6" t="n" s="73">
        <v>4.226651721E7</v>
      </c>
      <c r="BJ6" t="n" s="73">
        <v>5.179980427E7</v>
      </c>
      <c r="BK6" t="n" s="73">
        <v>4.7544421E7</v>
      </c>
      <c r="BL6" t="n" s="73">
        <v>4.879181659E7</v>
      </c>
      <c r="BM6" t="n" s="73">
        <v>4.224514343E7</v>
      </c>
      <c r="BN6" t="n" s="73">
        <v>3.022442791E7</v>
      </c>
      <c r="BO6" t="n" s="72">
        <v>1.5000598353E8</v>
      </c>
      <c r="BP6" t="n" s="72">
        <v>1.5119966398E8</v>
      </c>
      <c r="BQ6" t="n" s="73">
        <v>9.0E7</v>
      </c>
      <c r="BR6" t="n" s="73">
        <v>9.0E7</v>
      </c>
      <c r="BS6" t="n" s="73">
        <v>3481200.0</v>
      </c>
      <c r="BT6" t="n" s="73">
        <v>3540600.0</v>
      </c>
      <c r="BU6" t="n" s="73">
        <v>3514800.0</v>
      </c>
      <c r="BV6"/>
      <c r="BW6" t="n" s="73">
        <v>4533769.65</v>
      </c>
    </row>
    <row r="7">
      <c r="A7" t="s">
        <v>129</v>
      </c>
      <c r="B7" t="s">
        <v>130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</row>
    <row r="8">
      <c r="A8" t="s">
        <v>131</v>
      </c>
      <c r="B8" t="s">
        <v>132</v>
      </c>
      <c r="C8" t="n" s="72">
        <v>2.7596881E10</v>
      </c>
      <c r="D8" t="n" s="72">
        <v>2.9660994E10</v>
      </c>
      <c r="E8" t="n" s="72">
        <v>2.6262676E10</v>
      </c>
      <c r="F8" t="n" s="72">
        <v>2.177548E10</v>
      </c>
      <c r="G8" t="n" s="72">
        <v>2.5741056E10</v>
      </c>
      <c r="H8" t="n" s="72">
        <v>2.6269645E10</v>
      </c>
      <c r="I8" t="n" s="72">
        <v>2.6127434E10</v>
      </c>
      <c r="J8" t="n" s="72">
        <v>2.0802003E10</v>
      </c>
      <c r="K8" t="n" s="72">
        <v>2.0712363E10</v>
      </c>
      <c r="L8" t="n" s="72">
        <v>2.0443791E10</v>
      </c>
      <c r="M8" t="n" s="72">
        <v>2.0927409E10</v>
      </c>
      <c r="N8" t="n" s="72">
        <v>1.9239401E10</v>
      </c>
      <c r="O8" t="n" s="72">
        <v>1.9219547E10</v>
      </c>
      <c r="P8" t="n" s="72">
        <v>1.9235028E10</v>
      </c>
      <c r="Q8" t="n" s="72">
        <v>1.9326288E10</v>
      </c>
      <c r="R8" t="n" s="72">
        <v>1.8367793E10</v>
      </c>
      <c r="S8" t="n" s="72">
        <v>2.2439045E10</v>
      </c>
      <c r="T8" t="n" s="72">
        <v>2.2422226E10</v>
      </c>
      <c r="U8" t="n" s="72">
        <v>2.236579E10</v>
      </c>
      <c r="V8" t="n" s="72">
        <v>2.1585216E10</v>
      </c>
      <c r="W8" t="n" s="72">
        <v>2.3674034E10</v>
      </c>
      <c r="X8" t="n" s="72">
        <v>2.3854895E10</v>
      </c>
      <c r="Y8" t="n" s="72">
        <v>2.2391078E10</v>
      </c>
      <c r="Z8" t="n" s="72">
        <v>2.1066286E10</v>
      </c>
      <c r="AA8" t="n" s="72">
        <v>2.4105979E10</v>
      </c>
      <c r="AB8" t="n" s="72">
        <v>2.480573E10</v>
      </c>
      <c r="AC8" t="n" s="72">
        <v>2.2847753E10</v>
      </c>
      <c r="AD8" t="n" s="72">
        <v>1.9793524E10</v>
      </c>
      <c r="AE8" t="n" s="72">
        <v>2.2993272E10</v>
      </c>
      <c r="AF8" t="n" s="72">
        <v>2.4165911E10</v>
      </c>
      <c r="AG8" t="n" s="72">
        <v>2.315112E10</v>
      </c>
      <c r="AH8" t="n" s="72">
        <v>1.6681222E10</v>
      </c>
      <c r="AI8" t="n" s="72">
        <v>2.127394565173E10</v>
      </c>
      <c r="AJ8" t="n" s="72">
        <v>2.407829069675E10</v>
      </c>
      <c r="AK8" t="n" s="72">
        <v>2.050178933348E10</v>
      </c>
      <c r="AL8" t="n" s="72">
        <v>1.235579E10</v>
      </c>
      <c r="AM8" t="n" s="72">
        <v>1.611824146384E10</v>
      </c>
      <c r="AN8" t="n" s="72">
        <v>1.401924624891E10</v>
      </c>
      <c r="AO8" t="n" s="72">
        <v>1.401077528829E10</v>
      </c>
      <c r="AP8" t="n" s="72">
        <v>6.84108351258E9</v>
      </c>
      <c r="AQ8" t="n" s="72">
        <v>8.15287872175E9</v>
      </c>
      <c r="AR8" t="n" s="72">
        <v>8.54672671074E9</v>
      </c>
      <c r="AS8" t="n" s="72">
        <v>7.88089528851E9</v>
      </c>
      <c r="AT8" t="n" s="72">
        <v>4.70824987699E9</v>
      </c>
      <c r="AU8" t="n" s="72">
        <v>5.04510560396E9</v>
      </c>
      <c r="AV8" t="n" s="72">
        <v>4.28228492708E9</v>
      </c>
      <c r="AW8" t="n" s="72">
        <v>3.61077614271E9</v>
      </c>
      <c r="AX8" t="n" s="72">
        <v>3.29142577074E9</v>
      </c>
      <c r="AY8" t="n" s="72">
        <v>3.6542116849E9</v>
      </c>
      <c r="AZ8" t="n" s="72">
        <v>3.36156467156E9</v>
      </c>
      <c r="BA8" t="n" s="72">
        <v>2.94208841841E9</v>
      </c>
      <c r="BB8" t="n" s="72">
        <v>2.39838049557E9</v>
      </c>
      <c r="BC8" t="n" s="72">
        <v>2.39942479856E9</v>
      </c>
      <c r="BD8" t="n" s="72">
        <v>1.90930287134E9</v>
      </c>
      <c r="BE8" t="n" s="72">
        <v>1.83885802128E9</v>
      </c>
      <c r="BF8" t="n" s="72">
        <v>1.00258875859E9</v>
      </c>
      <c r="BG8" t="n" s="72">
        <v>9.6576396336E8</v>
      </c>
      <c r="BH8" t="n" s="72">
        <v>9.3580021577E8</v>
      </c>
      <c r="BI8" t="n" s="72">
        <v>8.7688938657E8</v>
      </c>
      <c r="BJ8" t="n" s="72">
        <v>7.787919089E8</v>
      </c>
      <c r="BK8" t="n" s="72">
        <v>8.9173009422E8</v>
      </c>
      <c r="BL8" t="n" s="72">
        <v>9.1499900852E8</v>
      </c>
      <c r="BM8" t="n" s="72">
        <v>8.8822011403E8</v>
      </c>
      <c r="BN8" t="n" s="72">
        <v>7.5976128804E8</v>
      </c>
      <c r="BO8" t="n" s="72">
        <v>7.1673096594E8</v>
      </c>
      <c r="BP8" t="n" s="72">
        <v>7.0047668293E8</v>
      </c>
      <c r="BQ8" t="n" s="72">
        <v>4.9473070174E8</v>
      </c>
      <c r="BR8" t="n" s="72">
        <v>4.3760662533E8</v>
      </c>
      <c r="BS8" t="n" s="72">
        <v>3.5314604174E8</v>
      </c>
      <c r="BT8" t="n" s="72">
        <v>3.1659222094E8</v>
      </c>
      <c r="BU8" t="n" s="72">
        <v>1.8246105351E8</v>
      </c>
      <c r="BV8" t="n" s="72">
        <v>1.3910454241E8</v>
      </c>
      <c r="BW8" t="n" s="72">
        <v>1.2082996673E8</v>
      </c>
    </row>
    <row r="9">
      <c r="A9" t="s">
        <v>133</v>
      </c>
      <c r="B9" t="s">
        <v>134</v>
      </c>
      <c r="C9"/>
      <c r="D9"/>
      <c r="E9"/>
      <c r="F9"/>
      <c r="G9" t="n" s="72">
        <v>7.22178E8</v>
      </c>
      <c r="H9" t="n" s="72">
        <v>4.83635E8</v>
      </c>
      <c r="I9" t="n" s="72">
        <v>7.4458E8</v>
      </c>
      <c r="J9" t="n" s="72">
        <v>6.68643E8</v>
      </c>
      <c r="K9" t="n" s="72">
        <v>3.67171E8</v>
      </c>
      <c r="L9" t="n" s="72">
        <v>3.7255E8</v>
      </c>
      <c r="M9" t="n" s="72">
        <v>8.75154E8</v>
      </c>
      <c r="N9" t="n" s="72">
        <v>8.73767E8</v>
      </c>
      <c r="O9" t="n" s="72">
        <v>4.76718E8</v>
      </c>
      <c r="P9" t="n" s="72">
        <v>5.41268E8</v>
      </c>
      <c r="Q9" t="n" s="72">
        <v>8.7131E8</v>
      </c>
      <c r="R9" t="n" s="72">
        <v>2.83006E8</v>
      </c>
      <c r="S9" t="n" s="72">
        <v>5.63939E8</v>
      </c>
      <c r="T9" t="n" s="72">
        <v>5.83796E8</v>
      </c>
      <c r="U9" t="n" s="72">
        <v>5.84357E8</v>
      </c>
      <c r="V9" t="n" s="72">
        <v>5.4117E8</v>
      </c>
      <c r="W9" t="n" s="72">
        <v>7.4264E8</v>
      </c>
      <c r="X9" t="n" s="72">
        <v>2.0538E8</v>
      </c>
      <c r="Y9" t="n" s="72">
        <v>1.49877E8</v>
      </c>
      <c r="Z9" t="n" s="72">
        <v>1.214979E9</v>
      </c>
      <c r="AA9" t="n" s="72">
        <v>7.72134E8</v>
      </c>
      <c r="AB9" t="n" s="72">
        <v>1.227011E9</v>
      </c>
      <c r="AC9" t="n" s="72">
        <v>9.4813E8</v>
      </c>
      <c r="AD9" t="n" s="72">
        <v>1.06586E9</v>
      </c>
      <c r="AE9" t="n" s="72">
        <v>4.4338E8</v>
      </c>
      <c r="AF9" t="n" s="72">
        <v>9.06489E8</v>
      </c>
      <c r="AG9" t="n" s="72">
        <v>6.47177E8</v>
      </c>
      <c r="AH9" t="n" s="72">
        <v>1.706776E9</v>
      </c>
      <c r="AI9" t="n" s="72">
        <v>5.7332654676E8</v>
      </c>
      <c r="AJ9" t="n" s="72">
        <v>1.15453850584E9</v>
      </c>
      <c r="AK9" t="n" s="72">
        <v>3.7894230936E8</v>
      </c>
      <c r="AL9" t="n" s="72">
        <v>1.050916E9</v>
      </c>
      <c r="AM9" t="n" s="72">
        <v>1.23052645968E9</v>
      </c>
      <c r="AN9" t="n" s="72">
        <v>6.6413673775E8</v>
      </c>
      <c r="AO9" t="n" s="72">
        <v>7.7119307679E8</v>
      </c>
      <c r="AP9" t="n" s="72">
        <v>1.11317181649E9</v>
      </c>
      <c r="AQ9" t="n" s="72">
        <v>2.3005974929E8</v>
      </c>
      <c r="AR9" t="n" s="72">
        <v>4.2846514414E8</v>
      </c>
      <c r="AS9" t="n" s="72">
        <v>4.2255979019E8</v>
      </c>
      <c r="AT9" t="n" s="72">
        <v>2.5980488005E8</v>
      </c>
      <c r="AU9" t="n" s="72">
        <v>2.6130230126E8</v>
      </c>
      <c r="AV9" t="n" s="72">
        <v>2.1721358099E8</v>
      </c>
      <c r="AW9" t="n" s="72">
        <v>1.3964662132E8</v>
      </c>
      <c r="AX9" t="n" s="72">
        <v>1.8956483371E8</v>
      </c>
      <c r="AY9" t="n" s="72">
        <v>1.7857830131E8</v>
      </c>
      <c r="AZ9" t="n" s="72">
        <v>2.2435495994E8</v>
      </c>
      <c r="BA9" t="n" s="72">
        <v>2.7554933118E8</v>
      </c>
      <c r="BB9" t="n" s="72">
        <v>3.3187675631E8</v>
      </c>
      <c r="BC9" t="n" s="72">
        <v>2.546182672E8</v>
      </c>
      <c r="BD9" t="n" s="73">
        <v>7.778150168E7</v>
      </c>
      <c r="BE9" t="n" s="72">
        <v>1.8775971215E8</v>
      </c>
      <c r="BF9" t="n" s="72">
        <v>2.0099168444E8</v>
      </c>
      <c r="BG9" t="n" s="72">
        <v>1.322367533E8</v>
      </c>
      <c r="BH9" t="n" s="72">
        <v>1.3128018825E8</v>
      </c>
      <c r="BI9" t="n" s="72">
        <v>1.271018696E8</v>
      </c>
      <c r="BJ9" t="n" s="72">
        <v>1.8149192263E8</v>
      </c>
      <c r="BK9" t="n" s="72">
        <v>1.5743518747E8</v>
      </c>
      <c r="BL9" t="n" s="72">
        <v>1.510296097E8</v>
      </c>
      <c r="BM9" t="n" s="72">
        <v>1.676888072E8</v>
      </c>
      <c r="BN9" t="n" s="72">
        <v>1.5266471459E8</v>
      </c>
      <c r="BO9" t="n" s="73">
        <v>6.589684E7</v>
      </c>
      <c r="BP9" t="n" s="73">
        <v>8.800095E7</v>
      </c>
      <c r="BQ9" t="n" s="73">
        <v>7502577.9</v>
      </c>
      <c r="BR9" t="n" s="73">
        <v>1.845458045E7</v>
      </c>
      <c r="BS9" t="n" s="73">
        <v>3.179922145E7</v>
      </c>
      <c r="BT9" t="n" s="73">
        <v>1.9139362E7</v>
      </c>
      <c r="BU9" t="n" s="73">
        <v>2734260.0</v>
      </c>
      <c r="BV9" t="n" s="73">
        <v>3758000.0</v>
      </c>
      <c r="BW9"/>
    </row>
    <row r="10">
      <c r="A10" t="s">
        <v>135</v>
      </c>
      <c r="B10" t="s">
        <v>136</v>
      </c>
      <c r="C10" t="n" s="72">
        <v>2.7596881E10</v>
      </c>
      <c r="D10" t="n" s="72">
        <v>2.9660994E10</v>
      </c>
      <c r="E10" t="n" s="72">
        <v>2.6262676E10</v>
      </c>
      <c r="F10" t="n" s="72">
        <v>2.177548E10</v>
      </c>
      <c r="G10" t="n" s="72">
        <v>2.5018878E10</v>
      </c>
      <c r="H10" t="n" s="72">
        <v>2.578601E10</v>
      </c>
      <c r="I10" t="n" s="72">
        <v>2.5382854E10</v>
      </c>
      <c r="J10" t="n" s="72">
        <v>2.013336E10</v>
      </c>
      <c r="K10" t="n" s="72">
        <v>2.0345192E10</v>
      </c>
      <c r="L10" t="n" s="72">
        <v>2.0071241E10</v>
      </c>
      <c r="M10" t="n" s="72">
        <v>2.0052255E10</v>
      </c>
      <c r="N10" t="n" s="72">
        <v>1.8365634E10</v>
      </c>
      <c r="O10" t="n" s="72">
        <v>1.8742829E10</v>
      </c>
      <c r="P10" t="n" s="72">
        <v>1.869376E10</v>
      </c>
      <c r="Q10" t="n" s="72">
        <v>1.8454978E10</v>
      </c>
      <c r="R10" t="n" s="72">
        <v>1.8084787E10</v>
      </c>
      <c r="S10" t="n" s="72">
        <v>2.1875106E10</v>
      </c>
      <c r="T10" t="n" s="72">
        <v>2.183843E10</v>
      </c>
      <c r="U10" t="n" s="72">
        <v>2.1781433E10</v>
      </c>
      <c r="V10" t="n" s="72">
        <v>2.1044046E10</v>
      </c>
      <c r="W10" t="n" s="72">
        <v>2.2931394E10</v>
      </c>
      <c r="X10" t="n" s="72">
        <v>2.3649515E10</v>
      </c>
      <c r="Y10" t="n" s="72">
        <v>2.2241201E10</v>
      </c>
      <c r="Z10" t="n" s="72">
        <v>1.9851307E10</v>
      </c>
      <c r="AA10" t="n" s="72">
        <v>2.3333845E10</v>
      </c>
      <c r="AB10" t="n" s="72">
        <v>2.3578719E10</v>
      </c>
      <c r="AC10" t="n" s="72">
        <v>2.1899623E10</v>
      </c>
      <c r="AD10" t="n" s="72">
        <v>1.8727664E10</v>
      </c>
      <c r="AE10" t="n" s="72">
        <v>2.2549892E10</v>
      </c>
      <c r="AF10" t="n" s="72">
        <v>2.3259422E10</v>
      </c>
      <c r="AG10" t="n" s="72">
        <v>2.2503943E10</v>
      </c>
      <c r="AH10" t="n" s="72">
        <v>1.4974446E10</v>
      </c>
      <c r="AI10" t="n" s="72">
        <v>2.070061910497E10</v>
      </c>
      <c r="AJ10" t="n" s="72">
        <v>2.292375219091E10</v>
      </c>
      <c r="AK10" t="n" s="72">
        <v>2.012284702412E10</v>
      </c>
      <c r="AL10" t="n" s="72">
        <v>1.1304874E10</v>
      </c>
      <c r="AM10" t="n" s="72">
        <v>1.488771500416E10</v>
      </c>
      <c r="AN10" t="n" s="72">
        <v>1.335510951116E10</v>
      </c>
      <c r="AO10" t="n" s="72">
        <v>1.32395822115E10</v>
      </c>
      <c r="AP10" t="n" s="72">
        <v>5.72791169609E9</v>
      </c>
      <c r="AQ10" t="n" s="72">
        <v>7.92281897246E9</v>
      </c>
      <c r="AR10" t="n" s="72">
        <v>8.1182615666E9</v>
      </c>
      <c r="AS10" t="n" s="72">
        <v>7.45833549832E9</v>
      </c>
      <c r="AT10" t="n" s="72">
        <v>4.44844499694E9</v>
      </c>
      <c r="AU10" t="n" s="72">
        <v>4.7838033027E9</v>
      </c>
      <c r="AV10" t="n" s="72">
        <v>4.06507134609E9</v>
      </c>
      <c r="AW10" t="n" s="72">
        <v>3.47112952139E9</v>
      </c>
      <c r="AX10" t="n" s="72">
        <v>3.10186093703E9</v>
      </c>
      <c r="AY10" t="n" s="72">
        <v>3.47563338359E9</v>
      </c>
      <c r="AZ10" t="n" s="72">
        <v>3.13720971162E9</v>
      </c>
      <c r="BA10" t="n" s="72">
        <v>2.66653908723E9</v>
      </c>
      <c r="BB10" t="n" s="72">
        <v>2.06650373926E9</v>
      </c>
      <c r="BC10" t="n" s="72">
        <v>2.14480653136E9</v>
      </c>
      <c r="BD10" t="n" s="72">
        <v>1.83152136966E9</v>
      </c>
      <c r="BE10" t="n" s="72">
        <v>1.65109830913E9</v>
      </c>
      <c r="BF10" t="n" s="72">
        <v>8.0159707415E8</v>
      </c>
      <c r="BG10" t="n" s="72">
        <v>8.3352721006E8</v>
      </c>
      <c r="BH10" t="n" s="72">
        <v>8.0452002752E8</v>
      </c>
      <c r="BI10" t="n" s="72">
        <v>7.4978751697E8</v>
      </c>
      <c r="BJ10" t="n" s="72">
        <v>5.9729998627E8</v>
      </c>
      <c r="BK10" t="n" s="72">
        <v>7.3429490675E8</v>
      </c>
      <c r="BL10" t="n" s="72">
        <v>7.6396939882E8</v>
      </c>
      <c r="BM10" t="n" s="72">
        <v>7.2053130683E8</v>
      </c>
      <c r="BN10" t="n" s="72">
        <v>6.0709657345E8</v>
      </c>
      <c r="BO10" t="n" s="72">
        <v>6.5083412594E8</v>
      </c>
      <c r="BP10" t="n" s="72">
        <v>6.1247573293E8</v>
      </c>
      <c r="BQ10" t="n" s="72">
        <v>4.8722812384E8</v>
      </c>
      <c r="BR10" t="n" s="72">
        <v>4.1915204488E8</v>
      </c>
      <c r="BS10" t="n" s="72">
        <v>3.2134682029E8</v>
      </c>
      <c r="BT10" t="n" s="72">
        <v>2.9745285894E8</v>
      </c>
      <c r="BU10" t="n" s="72">
        <v>1.7972679351E8</v>
      </c>
      <c r="BV10" t="n" s="72">
        <v>1.3534654241E8</v>
      </c>
      <c r="BW10" t="n" s="72">
        <v>1.2082996673E8</v>
      </c>
    </row>
    <row r="11">
      <c r="A11" t="s">
        <v>137</v>
      </c>
      <c r="B11" t="s">
        <v>138</v>
      </c>
      <c r="C11" t="n" s="72">
        <v>9.32133E8</v>
      </c>
      <c r="D11" t="n" s="72">
        <v>7.45586E8</v>
      </c>
      <c r="E11" t="n" s="72">
        <v>6.53402E8</v>
      </c>
      <c r="F11" t="n" s="72">
        <v>6.33635E8</v>
      </c>
      <c r="G11" t="n" s="72">
        <v>7.31095E8</v>
      </c>
      <c r="H11" t="n" s="72">
        <v>1.134877E9</v>
      </c>
      <c r="I11" t="n" s="72">
        <v>1.392314E9</v>
      </c>
      <c r="J11" t="n" s="72">
        <v>9.81653E8</v>
      </c>
      <c r="K11" t="n" s="72">
        <v>1.004701E9</v>
      </c>
      <c r="L11" t="n" s="72">
        <v>9.16235E8</v>
      </c>
      <c r="M11" t="n" s="72">
        <v>8.5875E8</v>
      </c>
      <c r="N11" t="n" s="72">
        <v>6.97435E8</v>
      </c>
      <c r="O11" t="n" s="72">
        <v>5.07109E8</v>
      </c>
      <c r="P11" t="n" s="72">
        <v>4.98656E8</v>
      </c>
      <c r="Q11" t="n" s="72">
        <v>2.88403E8</v>
      </c>
      <c r="R11" t="n" s="72">
        <v>3.37409E8</v>
      </c>
      <c r="S11" t="n" s="72">
        <v>2.83755E8</v>
      </c>
      <c r="T11" t="n" s="72">
        <v>3.56743E8</v>
      </c>
      <c r="U11" t="n" s="72">
        <v>2.91625E8</v>
      </c>
      <c r="V11" t="n" s="72">
        <v>2.56169E8</v>
      </c>
      <c r="W11" t="n" s="72">
        <v>3.21064E8</v>
      </c>
      <c r="X11" t="n" s="72">
        <v>3.59215E8</v>
      </c>
      <c r="Y11" t="n" s="72">
        <v>3.99494E8</v>
      </c>
      <c r="Z11" t="n" s="72">
        <v>2.88382E8</v>
      </c>
      <c r="AA11" t="n" s="72">
        <v>5.28347E8</v>
      </c>
      <c r="AB11" t="n" s="72">
        <v>5.74218E8</v>
      </c>
      <c r="AC11" t="n" s="72">
        <v>6.77162E8</v>
      </c>
      <c r="AD11" t="n" s="72">
        <v>5.66586E8</v>
      </c>
      <c r="AE11" t="n" s="72">
        <v>7.48116E8</v>
      </c>
      <c r="AF11" t="n" s="72">
        <v>8.80612E8</v>
      </c>
      <c r="AG11" t="n" s="72">
        <v>1.374283E9</v>
      </c>
      <c r="AH11" t="n" s="72">
        <v>9.97253E8</v>
      </c>
      <c r="AI11" t="n" s="72">
        <v>1.45409172098E9</v>
      </c>
      <c r="AJ11" t="n" s="72">
        <v>1.84100694324E9</v>
      </c>
      <c r="AK11" t="n" s="72">
        <v>1.66691384947E9</v>
      </c>
      <c r="AL11" t="n" s="72">
        <v>1.977117E9</v>
      </c>
      <c r="AM11" t="n" s="72">
        <v>2.32879305334E9</v>
      </c>
      <c r="AN11" t="n" s="72">
        <v>2.03266758454E9</v>
      </c>
      <c r="AO11" t="n" s="72">
        <v>1.36964636409E9</v>
      </c>
      <c r="AP11" t="n" s="72">
        <v>1.33535951834E9</v>
      </c>
      <c r="AQ11" t="n" s="72">
        <v>1.43927932544E9</v>
      </c>
      <c r="AR11" t="n" s="72">
        <v>1.18763628039E9</v>
      </c>
      <c r="AS11" t="n" s="72">
        <v>1.05492334142E9</v>
      </c>
      <c r="AT11" t="n" s="72">
        <v>7.8726983097E8</v>
      </c>
      <c r="AU11" t="n" s="72">
        <v>6.7047641634E8</v>
      </c>
      <c r="AV11" t="n" s="72">
        <v>4.966102701E8</v>
      </c>
      <c r="AW11" t="n" s="72">
        <v>1.03984085658E9</v>
      </c>
      <c r="AX11" t="n" s="72">
        <v>6.6941616103E8</v>
      </c>
      <c r="AY11" t="n" s="72">
        <v>9.0257801334E8</v>
      </c>
      <c r="AZ11" t="n" s="72">
        <v>6.6206652234E8</v>
      </c>
      <c r="BA11" t="n" s="72">
        <v>6.4152818132E8</v>
      </c>
      <c r="BB11" t="n" s="72">
        <v>4.9125900503E8</v>
      </c>
      <c r="BC11" t="n" s="72">
        <v>1.0906720457E9</v>
      </c>
      <c r="BD11" t="n" s="72">
        <v>5.3824674672E8</v>
      </c>
      <c r="BE11" t="n" s="72">
        <v>4.4014501135E8</v>
      </c>
      <c r="BF11" t="n" s="72">
        <v>3.9353722799E8</v>
      </c>
      <c r="BG11" t="n" s="72">
        <v>2.5748442827E8</v>
      </c>
      <c r="BH11" t="n" s="72">
        <v>1.8207300202E8</v>
      </c>
      <c r="BI11" t="n" s="72">
        <v>2.972811366E8</v>
      </c>
      <c r="BJ11" t="n" s="72">
        <v>1.4724020111E8</v>
      </c>
      <c r="BK11" t="n" s="72">
        <v>2.1786619054E8</v>
      </c>
      <c r="BL11" t="n" s="72">
        <v>2.5049270324E8</v>
      </c>
      <c r="BM11" t="n" s="72">
        <v>3.1034575256E8</v>
      </c>
      <c r="BN11" t="n" s="72">
        <v>1.4712902966E8</v>
      </c>
      <c r="BO11" t="n" s="72">
        <v>4.2436909122E8</v>
      </c>
      <c r="BP11" t="n" s="72">
        <v>3.8798644077E8</v>
      </c>
      <c r="BQ11" t="n" s="72">
        <v>3.3926415554E8</v>
      </c>
      <c r="BR11" t="n" s="72">
        <v>2.5253132497E8</v>
      </c>
      <c r="BS11" t="n" s="72">
        <v>1.9052531771E8</v>
      </c>
      <c r="BT11" t="n" s="72">
        <v>1.0344368196E8</v>
      </c>
      <c r="BU11" t="n" s="73">
        <v>9.179725414E7</v>
      </c>
      <c r="BV11" t="n" s="73">
        <v>4.224368473E7</v>
      </c>
      <c r="BW11" t="n" s="73">
        <v>2.933212555E7</v>
      </c>
    </row>
    <row r="12">
      <c r="A12" t="s">
        <v>139</v>
      </c>
      <c r="B12" t="s">
        <v>140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>
      <c r="A13" t="s">
        <v>141</v>
      </c>
      <c r="B13" t="s">
        <v>142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</row>
    <row r="14">
      <c r="A14" t="s">
        <v>143</v>
      </c>
      <c r="B14" t="s">
        <v>144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</row>
    <row r="15">
      <c r="A15" t="s">
        <v>145</v>
      </c>
      <c r="B15" t="s">
        <v>146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  <row r="16">
      <c r="A16" t="s">
        <v>147</v>
      </c>
      <c r="B16" t="s">
        <v>148</v>
      </c>
      <c r="C16"/>
      <c r="D16"/>
      <c r="E16"/>
      <c r="F16"/>
      <c r="G16" t="n" s="72">
        <v>3.84278E8</v>
      </c>
      <c r="H16" t="n" s="72">
        <v>3.12815E8</v>
      </c>
      <c r="I16" t="n" s="72">
        <v>2.355E8</v>
      </c>
      <c r="J16" t="n" s="72">
        <v>1.42594E8</v>
      </c>
      <c r="K16" t="n" s="73">
        <v>9.9419E7</v>
      </c>
      <c r="L16" t="n" s="73">
        <v>4.2354E7</v>
      </c>
      <c r="M16" t="n" s="73">
        <v>2.7659E7</v>
      </c>
      <c r="N16" t="n" s="73">
        <v>4682000.0</v>
      </c>
      <c r="O16" t="n" s="73">
        <v>5088000.0</v>
      </c>
      <c r="P16" t="n" s="73">
        <v>3582000.0</v>
      </c>
      <c r="Q16" t="n" s="73">
        <v>3442000.0</v>
      </c>
      <c r="R16" t="n" s="73">
        <v>3439000.0</v>
      </c>
      <c r="S16" t="n" s="73">
        <v>23000.0</v>
      </c>
      <c r="T16" t="n" s="73">
        <v>130000.0</v>
      </c>
      <c r="U16" t="n" s="73">
        <v>122000.0</v>
      </c>
      <c r="V16" t="n" s="73">
        <v>992000.0</v>
      </c>
      <c r="W16" t="n" s="73">
        <v>90000.0</v>
      </c>
      <c r="X16" t="n" s="73">
        <v>56000.0</v>
      </c>
      <c r="Y16" t="n" s="73">
        <v>40000.0</v>
      </c>
      <c r="Z16" t="n" s="73">
        <v>279000.0</v>
      </c>
      <c r="AA16" t="n" s="73">
        <v>111000.0</v>
      </c>
      <c r="AB16" t="n" s="73">
        <v>45000.0</v>
      </c>
      <c r="AC16" t="n" s="73">
        <v>1991000.0</v>
      </c>
      <c r="AD16" t="n" s="73">
        <v>2411000.0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</row>
    <row r="17">
      <c r="A17" t="s">
        <v>149</v>
      </c>
      <c r="B17" t="s">
        <v>150</v>
      </c>
      <c r="C17" t="n" s="73">
        <v>412000.0</v>
      </c>
      <c r="D17"/>
      <c r="E17"/>
      <c r="F17"/>
      <c r="G17" t="n" s="73">
        <v>296000.0</v>
      </c>
      <c r="H17" t="n" s="73">
        <v>393000.0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</row>
    <row r="18">
      <c r="A18" t="s">
        <v>151</v>
      </c>
      <c r="B18" t="s">
        <v>152</v>
      </c>
      <c r="C18" t="n" s="72">
        <v>2.077897E9</v>
      </c>
      <c r="D18" t="n" s="72">
        <v>2.185447E9</v>
      </c>
      <c r="E18" t="n" s="72">
        <v>2.229002E9</v>
      </c>
      <c r="F18" t="n" s="72">
        <v>2.787145E9</v>
      </c>
      <c r="G18" t="n" s="72">
        <v>1.679207E9</v>
      </c>
      <c r="H18" t="n" s="72">
        <v>1.645465E9</v>
      </c>
      <c r="I18" t="n" s="72">
        <v>1.583534E9</v>
      </c>
      <c r="J18" t="n" s="72">
        <v>1.561018E9</v>
      </c>
      <c r="K18" t="n" s="72">
        <v>1.47844E9</v>
      </c>
      <c r="L18" t="n" s="72">
        <v>1.431999E9</v>
      </c>
      <c r="M18" t="n" s="72">
        <v>1.816796E9</v>
      </c>
      <c r="N18" t="n" s="72">
        <v>1.784155E9</v>
      </c>
      <c r="O18" t="n" s="72">
        <v>3.897129E9</v>
      </c>
      <c r="P18" t="n" s="72">
        <v>3.606335E9</v>
      </c>
      <c r="Q18" t="n" s="72">
        <v>4.819126E9</v>
      </c>
      <c r="R18" t="n" s="72">
        <v>4.781527E9</v>
      </c>
      <c r="S18" t="n" s="72">
        <v>2.335474E9</v>
      </c>
      <c r="T18" t="n" s="72">
        <v>2.222332E9</v>
      </c>
      <c r="U18" t="n" s="72">
        <v>2.50003E9</v>
      </c>
      <c r="V18" t="n" s="72">
        <v>2.268543E9</v>
      </c>
      <c r="W18" t="n" s="72">
        <v>2.962476E9</v>
      </c>
      <c r="X18" t="n" s="72">
        <v>3.015604E9</v>
      </c>
      <c r="Y18" t="n" s="72">
        <v>2.632651E9</v>
      </c>
      <c r="Z18" t="n" s="72">
        <v>2.405294E9</v>
      </c>
      <c r="AA18" t="n" s="72">
        <v>1.953814E9</v>
      </c>
      <c r="AB18" t="n" s="72">
        <v>1.990155E9</v>
      </c>
      <c r="AC18" t="n" s="72">
        <v>2.110827E9</v>
      </c>
      <c r="AD18" t="n" s="72">
        <v>1.733918E9</v>
      </c>
      <c r="AE18" t="n" s="72">
        <v>1.719684E9</v>
      </c>
      <c r="AF18" t="n" s="72">
        <v>1.392189E9</v>
      </c>
      <c r="AG18" t="n" s="72">
        <v>1.785586E9</v>
      </c>
      <c r="AH18" t="n" s="72">
        <v>1.339741E9</v>
      </c>
      <c r="AI18" t="n" s="72">
        <v>1.00873007369E9</v>
      </c>
      <c r="AJ18" t="n" s="72">
        <v>9.1391766856E8</v>
      </c>
      <c r="AK18" t="n" s="72">
        <v>1.38433872778E9</v>
      </c>
      <c r="AL18" t="n" s="72">
        <v>7.83861E8</v>
      </c>
      <c r="AM18" t="n" s="72">
        <v>5.8644685606E8</v>
      </c>
      <c r="AN18" t="n" s="72">
        <v>6.5555123589E8</v>
      </c>
      <c r="AO18" t="n" s="72">
        <v>7.0387610329E8</v>
      </c>
      <c r="AP18" t="n" s="72">
        <v>5.4951365885E8</v>
      </c>
      <c r="AQ18" t="n" s="72">
        <v>3.532866046E8</v>
      </c>
      <c r="AR18" t="n" s="72">
        <v>3.9176303345E8</v>
      </c>
      <c r="AS18" t="n" s="72">
        <v>3.0890888352E8</v>
      </c>
      <c r="AT18" t="n" s="72">
        <v>7.2671236563E8</v>
      </c>
      <c r="AU18" t="n" s="72">
        <v>1.7163901943E8</v>
      </c>
      <c r="AV18" t="n" s="72">
        <v>1.4765013882E8</v>
      </c>
      <c r="AW18" t="n" s="72">
        <v>1.8775651352E8</v>
      </c>
      <c r="AX18" t="n" s="72">
        <v>1.5042856794E8</v>
      </c>
      <c r="AY18" t="n" s="72">
        <v>1.8257562606E8</v>
      </c>
      <c r="AZ18" t="n" s="72">
        <v>1.5294221141E8</v>
      </c>
      <c r="BA18" t="n" s="72">
        <v>2.1282462101E8</v>
      </c>
      <c r="BB18" t="n" s="72">
        <v>1.2450571994E8</v>
      </c>
      <c r="BC18" t="n" s="72">
        <v>1.5425527489E8</v>
      </c>
      <c r="BD18" t="n" s="72">
        <v>1.3427366383E8</v>
      </c>
      <c r="BE18" t="n" s="72">
        <v>1.8921184048E8</v>
      </c>
      <c r="BF18" t="n" s="72">
        <v>1.302903142E8</v>
      </c>
      <c r="BG18" t="n" s="72">
        <v>1.3757789756E8</v>
      </c>
      <c r="BH18" t="n" s="73">
        <v>9.926866671E7</v>
      </c>
      <c r="BI18" t="n" s="72">
        <v>1.5473940389E8</v>
      </c>
      <c r="BJ18" t="n" s="72">
        <v>1.392355529E8</v>
      </c>
      <c r="BK18" t="n" s="72">
        <v>1.7108158983E8</v>
      </c>
      <c r="BL18" t="n" s="72">
        <v>1.4575196275E8</v>
      </c>
      <c r="BM18" t="n" s="72">
        <v>1.7300105157E8</v>
      </c>
      <c r="BN18" t="n" s="72">
        <v>1.0993998714E8</v>
      </c>
      <c r="BO18" t="n" s="72">
        <v>1.6328979964E8</v>
      </c>
      <c r="BP18" t="n" s="72">
        <v>1.3168556986E8</v>
      </c>
      <c r="BQ18" t="n" s="72">
        <v>1.7200445841E8</v>
      </c>
      <c r="BR18" t="n" s="73">
        <v>6.970143436E7</v>
      </c>
      <c r="BS18" t="n" s="73">
        <v>9.276982739E7</v>
      </c>
      <c r="BT18" t="n" s="73">
        <v>5.008126527E7</v>
      </c>
      <c r="BU18" t="n" s="73">
        <v>2.358498039E7</v>
      </c>
      <c r="BV18" t="n" s="73">
        <v>1.448464249E7</v>
      </c>
      <c r="BW18" t="n" s="73">
        <v>5.716955648E7</v>
      </c>
    </row>
    <row r="19">
      <c r="A19" t="s">
        <v>153</v>
      </c>
      <c r="B19" t="s">
        <v>154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>
      <c r="A20" t="s">
        <v>155</v>
      </c>
      <c r="B20" t="s">
        <v>156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>
      <c r="A21" t="s">
        <v>157</v>
      </c>
      <c r="B21" t="s">
        <v>158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>
      <c r="A22" t="s">
        <v>159</v>
      </c>
      <c r="B22" t="s">
        <v>160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>
      <c r="A23" t="s">
        <v>161</v>
      </c>
      <c r="B23" t="s">
        <v>162</v>
      </c>
      <c r="C23" t="n" s="72">
        <v>1.4897283E10</v>
      </c>
      <c r="D23" t="n" s="72">
        <v>1.4105142E10</v>
      </c>
      <c r="E23" t="n" s="72">
        <v>1.5186225E10</v>
      </c>
      <c r="F23" t="n" s="72">
        <v>1.4251743E10</v>
      </c>
      <c r="G23" t="n" s="72">
        <v>1.0852055E10</v>
      </c>
      <c r="H23" t="n" s="72">
        <v>9.861878E9</v>
      </c>
      <c r="I23" t="n" s="72">
        <v>1.090722E10</v>
      </c>
      <c r="J23" t="n" s="72">
        <v>1.1594627E10</v>
      </c>
      <c r="K23" t="n" s="72">
        <v>1.0117564E10</v>
      </c>
      <c r="L23" t="n" s="72">
        <v>9.511272E9</v>
      </c>
      <c r="M23" t="n" s="72">
        <v>8.548712E9</v>
      </c>
      <c r="N23" t="n" s="72">
        <v>7.641889E9</v>
      </c>
      <c r="O23" t="n" s="72">
        <v>6.538528E9</v>
      </c>
      <c r="P23" t="n" s="72">
        <v>6.329441E9</v>
      </c>
      <c r="Q23" t="n" s="72">
        <v>6.8155E9</v>
      </c>
      <c r="R23" t="n" s="72">
        <v>6.220299E9</v>
      </c>
      <c r="S23" t="n" s="72">
        <v>5.792444E9</v>
      </c>
      <c r="T23" t="n" s="72">
        <v>5.913776E9</v>
      </c>
      <c r="U23" t="n" s="72">
        <v>5.864794E9</v>
      </c>
      <c r="V23" t="n" s="72">
        <v>5.630365E9</v>
      </c>
      <c r="W23" t="n" s="72">
        <v>5.925186E9</v>
      </c>
      <c r="X23" t="n" s="72">
        <v>5.891542E9</v>
      </c>
      <c r="Y23" t="n" s="72">
        <v>7.50014E9</v>
      </c>
      <c r="Z23" t="n" s="72">
        <v>7.269154E9</v>
      </c>
      <c r="AA23" t="n" s="72">
        <v>7.32892E9</v>
      </c>
      <c r="AB23" t="n" s="72">
        <v>8.206925E9</v>
      </c>
      <c r="AC23" t="n" s="72">
        <v>9.486857E9</v>
      </c>
      <c r="AD23" t="n" s="72">
        <v>9.416837E9</v>
      </c>
      <c r="AE23" t="n" s="72">
        <v>9.899143E9</v>
      </c>
      <c r="AF23" t="n" s="72">
        <v>1.149E10</v>
      </c>
      <c r="AG23" t="n" s="72">
        <v>1.0822351E10</v>
      </c>
      <c r="AH23" t="n" s="72">
        <v>1.0511356E10</v>
      </c>
      <c r="AI23" t="n" s="72">
        <v>9.92703600896E9</v>
      </c>
      <c r="AJ23" t="n" s="72">
        <v>1.022478509297E10</v>
      </c>
      <c r="AK23" t="n" s="72">
        <v>1.029347703072E10</v>
      </c>
      <c r="AL23" t="n" s="72">
        <v>8.134409E9</v>
      </c>
      <c r="AM23" t="n" s="72">
        <v>9.12027864708E9</v>
      </c>
      <c r="AN23" t="n" s="72">
        <v>7.80284204319E9</v>
      </c>
      <c r="AO23" t="n" s="72">
        <v>7.26652954987E9</v>
      </c>
      <c r="AP23" t="n" s="72">
        <v>5.68726640507E9</v>
      </c>
      <c r="AQ23" t="n" s="72">
        <v>5.16962895217E9</v>
      </c>
      <c r="AR23" t="n" s="72">
        <v>4.9267740966E9</v>
      </c>
      <c r="AS23" t="n" s="72">
        <v>3.96628444421E9</v>
      </c>
      <c r="AT23" t="n" s="72">
        <v>3.99291760243E9</v>
      </c>
      <c r="AU23" t="n" s="72">
        <v>3.15517502815E9</v>
      </c>
      <c r="AV23" t="n" s="72">
        <v>3.64795573697E9</v>
      </c>
      <c r="AW23" t="n" s="72">
        <v>3.61742485421E9</v>
      </c>
      <c r="AX23" t="n" s="72">
        <v>3.01257756135E9</v>
      </c>
      <c r="AY23" t="n" s="72">
        <v>3.19380047121E9</v>
      </c>
      <c r="AZ23" t="n" s="72">
        <v>3.43093797854E9</v>
      </c>
      <c r="BA23" t="n" s="72">
        <v>2.95100452658E9</v>
      </c>
      <c r="BB23" t="n" s="72">
        <v>2.34289683388E9</v>
      </c>
      <c r="BC23" t="n" s="72">
        <v>1.95569340319E9</v>
      </c>
      <c r="BD23" t="n" s="72">
        <v>1.72269953745E9</v>
      </c>
      <c r="BE23" t="n" s="72">
        <v>1.60069268866E9</v>
      </c>
      <c r="BF23" t="n" s="72">
        <v>1.59164464672E9</v>
      </c>
      <c r="BG23" t="n" s="72">
        <v>1.55044988129E9</v>
      </c>
      <c r="BH23" t="n" s="72">
        <v>1.41230132733E9</v>
      </c>
      <c r="BI23" t="n" s="72">
        <v>1.37663808414E9</v>
      </c>
      <c r="BJ23" t="n" s="72">
        <v>1.20871077661E9</v>
      </c>
      <c r="BK23" t="n" s="72">
        <v>1.27180636706E9</v>
      </c>
      <c r="BL23" t="n" s="72">
        <v>1.19721970004E9</v>
      </c>
      <c r="BM23" t="n" s="72">
        <v>1.13760685538E9</v>
      </c>
      <c r="BN23" t="n" s="72">
        <v>1.14067935393E9</v>
      </c>
      <c r="BO23" t="n" s="72">
        <v>1.14891765503E9</v>
      </c>
      <c r="BP23" t="n" s="72">
        <v>9.7644208167E8</v>
      </c>
      <c r="BQ23" t="n" s="72">
        <v>9.851613686E8</v>
      </c>
      <c r="BR23" t="n" s="72">
        <v>6.3683111996E8</v>
      </c>
      <c r="BS23" t="n" s="72">
        <v>7.4245521024E8</v>
      </c>
      <c r="BT23" t="n" s="72">
        <v>6.4727012523E8</v>
      </c>
      <c r="BU23" t="n" s="72">
        <v>4.4154621727E8</v>
      </c>
      <c r="BV23" t="n" s="72">
        <v>2.1164168172E8</v>
      </c>
      <c r="BW23" t="n" s="72">
        <v>1.8771427102E8</v>
      </c>
    </row>
    <row r="24">
      <c r="A24" t="s">
        <v>163</v>
      </c>
      <c r="B24" t="s">
        <v>164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>
      <c r="A25" t="s">
        <v>165</v>
      </c>
      <c r="B25" t="s">
        <v>166</v>
      </c>
      <c r="C25" t="n" s="72">
        <v>5.835525E9</v>
      </c>
      <c r="D25" t="n" s="72">
        <v>1.482321E9</v>
      </c>
      <c r="E25" t="n" s="72">
        <v>5.08704E8</v>
      </c>
      <c r="F25" t="n" s="72">
        <v>3.653172E9</v>
      </c>
      <c r="G25" t="n" s="72">
        <v>3.77128E8</v>
      </c>
      <c r="H25" t="n" s="72">
        <v>2.89647E8</v>
      </c>
      <c r="I25" t="n" s="72">
        <v>2.45733E8</v>
      </c>
      <c r="J25" t="n" s="72">
        <v>2.33231E8</v>
      </c>
      <c r="K25" t="n" s="72">
        <v>1.44798E8</v>
      </c>
      <c r="L25" t="n" s="72">
        <v>1.88191E8</v>
      </c>
      <c r="M25" t="n" s="72">
        <v>2.07901E8</v>
      </c>
      <c r="N25" t="n" s="72">
        <v>2.09855E8</v>
      </c>
      <c r="O25" t="n" s="72">
        <v>1.5428E8</v>
      </c>
      <c r="P25" t="n" s="72">
        <v>1.57401E8</v>
      </c>
      <c r="Q25" t="n" s="72">
        <v>1.58858E8</v>
      </c>
      <c r="R25" t="n" s="72">
        <v>1.59593E8</v>
      </c>
      <c r="S25" t="n" s="72">
        <v>1.94748E8</v>
      </c>
      <c r="T25" t="n" s="72">
        <v>1.93799E8</v>
      </c>
      <c r="U25" t="n" s="72">
        <v>1.78772E8</v>
      </c>
      <c r="V25" t="n" s="72">
        <v>1.82276E8</v>
      </c>
      <c r="W25" t="n" s="72">
        <v>1.25216E8</v>
      </c>
      <c r="X25" t="n" s="72">
        <v>1.38247E8</v>
      </c>
      <c r="Y25" t="n" s="73">
        <v>9.967E7</v>
      </c>
      <c r="Z25" t="n" s="73">
        <v>8.7937E7</v>
      </c>
      <c r="AA25" t="n" s="73">
        <v>6.1305E7</v>
      </c>
      <c r="AB25" t="n" s="73">
        <v>6.761E7</v>
      </c>
      <c r="AC25" t="n" s="73">
        <v>7.1574E7</v>
      </c>
      <c r="AD25" t="n" s="73">
        <v>7.1608E7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>
      <c r="A26" t="s">
        <v>167</v>
      </c>
      <c r="B26" t="s">
        <v>168</v>
      </c>
      <c r="C26" t="n" s="72">
        <v>8.019742E9</v>
      </c>
      <c r="D26" t="n" s="72">
        <v>5.812831E9</v>
      </c>
      <c r="E26" t="n" s="72">
        <v>4.442089E9</v>
      </c>
      <c r="F26" t="n" s="72">
        <v>7.609436E9</v>
      </c>
      <c r="G26" t="n" s="72">
        <v>7.546753E9</v>
      </c>
      <c r="H26" t="n" s="72">
        <v>4.610106E9</v>
      </c>
      <c r="I26" t="n" s="72">
        <v>4.680748E9</v>
      </c>
      <c r="J26" t="n" s="72">
        <v>2.479986E9</v>
      </c>
      <c r="K26" t="n" s="72">
        <v>2.892876E9</v>
      </c>
      <c r="L26" t="n" s="72">
        <v>1.19371E9</v>
      </c>
      <c r="M26" t="n" s="72">
        <v>2.653658E9</v>
      </c>
      <c r="N26" t="n" s="72">
        <v>1.473136E9</v>
      </c>
      <c r="O26" t="n" s="72">
        <v>5.92869E8</v>
      </c>
      <c r="P26" t="n" s="72">
        <v>4.89486E8</v>
      </c>
      <c r="Q26" t="n" s="72">
        <v>4.59307E8</v>
      </c>
      <c r="R26" t="n" s="72">
        <v>5.98522E8</v>
      </c>
      <c r="S26" t="n" s="72">
        <v>4.45782E8</v>
      </c>
      <c r="T26" t="n" s="72">
        <v>4.85385E8</v>
      </c>
      <c r="U26" t="n" s="72">
        <v>4.30818E8</v>
      </c>
      <c r="V26" t="n" s="72">
        <v>4.26921E8</v>
      </c>
      <c r="W26" t="n" s="72">
        <v>4.63632E8</v>
      </c>
      <c r="X26" t="n" s="72">
        <v>5.41199E8</v>
      </c>
      <c r="Y26" t="n" s="72">
        <v>1.063369E9</v>
      </c>
      <c r="Z26" t="n" s="72">
        <v>8.90073E8</v>
      </c>
      <c r="AA26" t="n" s="72">
        <v>4.7207E8</v>
      </c>
      <c r="AB26" t="n" s="72">
        <v>6.31511E8</v>
      </c>
      <c r="AC26" t="n" s="72">
        <v>4.38795E8</v>
      </c>
      <c r="AD26" t="n" s="72">
        <v>5.60516E8</v>
      </c>
      <c r="AE26" t="n" s="72">
        <v>5.01614E8</v>
      </c>
      <c r="AF26" t="n" s="72">
        <v>5.08703E8</v>
      </c>
      <c r="AG26" t="n" s="72">
        <v>6.77719E8</v>
      </c>
      <c r="AH26" t="n" s="72">
        <v>6.41576E8</v>
      </c>
      <c r="AI26" t="n" s="72">
        <v>5.866058583E8</v>
      </c>
      <c r="AJ26" t="n" s="72">
        <v>5.1285562997E8</v>
      </c>
      <c r="AK26" t="n" s="72">
        <v>4.0783697432E8</v>
      </c>
      <c r="AL26" t="n" s="72">
        <v>2.64886E8</v>
      </c>
      <c r="AM26"/>
      <c r="AN26"/>
      <c r="AO26"/>
      <c r="AP26" t="n" s="72">
        <v>1.1126914113E8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>
      <c r="A27" t="s">
        <v>169</v>
      </c>
      <c r="B27" t="s">
        <v>170</v>
      </c>
      <c r="C27" t="n" s="72">
        <v>8.9276398E10</v>
      </c>
      <c r="D27" t="n" s="72">
        <v>9.2200557E10</v>
      </c>
      <c r="E27" t="n" s="72">
        <v>7.5629852E10</v>
      </c>
      <c r="F27" t="n" s="72">
        <v>7.2686306E10</v>
      </c>
      <c r="G27" t="n" s="72">
        <v>6.6704355E10</v>
      </c>
      <c r="H27" t="n" s="72">
        <v>6.5766855E10</v>
      </c>
      <c r="I27" t="n" s="72">
        <v>6.2076535E10</v>
      </c>
      <c r="J27" t="n" s="72">
        <v>5.1895942E10</v>
      </c>
      <c r="K27" t="n" s="72">
        <v>4.8301664E10</v>
      </c>
      <c r="L27" t="n" s="72">
        <v>4.6083562E10</v>
      </c>
      <c r="M27" t="n" s="72">
        <v>4.2241726E10</v>
      </c>
      <c r="N27" t="n" s="72">
        <v>3.6207449E10</v>
      </c>
      <c r="O27" t="n" s="72">
        <v>3.7076122E10</v>
      </c>
      <c r="P27" t="n" s="72">
        <v>3.6599432E10</v>
      </c>
      <c r="Q27" t="n" s="72">
        <v>3.7772293E10</v>
      </c>
      <c r="R27" t="n" s="72">
        <v>3.7992266E10</v>
      </c>
      <c r="S27" t="n" s="72">
        <v>3.5702305E10</v>
      </c>
      <c r="T27" t="n" s="72">
        <v>3.7499485E10</v>
      </c>
      <c r="U27" t="n" s="72">
        <v>3.8137802E10</v>
      </c>
      <c r="V27" t="n" s="72">
        <v>3.7587105E10</v>
      </c>
      <c r="W27" t="n" s="72">
        <v>3.6219444E10</v>
      </c>
      <c r="X27" t="n" s="72">
        <v>3.6375946E10</v>
      </c>
      <c r="Y27" t="n" s="72">
        <v>3.8010465E10</v>
      </c>
      <c r="Z27" t="n" s="72">
        <v>3.8112359E10</v>
      </c>
      <c r="AA27" t="n" s="72">
        <v>4.1451807E10</v>
      </c>
      <c r="AB27" t="n" s="72">
        <v>4.2542161E10</v>
      </c>
      <c r="AC27" t="n" s="72">
        <v>4.2326335E10</v>
      </c>
      <c r="AD27" t="n" s="72">
        <v>3.8869814E10</v>
      </c>
      <c r="AE27" t="n" s="72">
        <v>4.3298284E10</v>
      </c>
      <c r="AF27" t="n" s="72">
        <v>4.5774228E10</v>
      </c>
      <c r="AG27" t="n" s="72">
        <v>4.4201921E10</v>
      </c>
      <c r="AH27" t="n" s="72">
        <v>3.9883147E10</v>
      </c>
      <c r="AI27" t="n" s="72">
        <v>4.350744740258E10</v>
      </c>
      <c r="AJ27" t="n" s="72">
        <v>4.825711990698E10</v>
      </c>
      <c r="AK27" t="n" s="72">
        <v>4.122824226997E10</v>
      </c>
      <c r="AL27" t="n" s="72">
        <v>3.3783783E10</v>
      </c>
      <c r="AM27" t="n" s="72">
        <v>3.883416091837E10</v>
      </c>
      <c r="AN27" t="n" s="72">
        <v>3.580626793945E10</v>
      </c>
      <c r="AO27" t="n" s="72">
        <v>3.328274048942E10</v>
      </c>
      <c r="AP27" t="n" s="72">
        <v>2.054802344676E10</v>
      </c>
      <c r="AQ27" t="n" s="72">
        <v>2.00615315425E10</v>
      </c>
      <c r="AR27" t="n" s="72">
        <v>2.005150473506E10</v>
      </c>
      <c r="AS27" t="n" s="72">
        <v>1.636097408418E10</v>
      </c>
      <c r="AT27" t="n" s="72">
        <v>1.445758840281E10</v>
      </c>
      <c r="AU27" t="n" s="72">
        <v>1.131997251495E10</v>
      </c>
      <c r="AV27" t="n" s="72">
        <v>1.105258057373E10</v>
      </c>
      <c r="AW27" t="n" s="72">
        <v>1.097143545175E10</v>
      </c>
      <c r="AX27" t="n" s="72">
        <v>1.00758526029E10</v>
      </c>
      <c r="AY27" t="n" s="72">
        <v>1.090073363416E10</v>
      </c>
      <c r="AZ27" t="n" s="72">
        <v>1.091061638053E10</v>
      </c>
      <c r="BA27" t="n" s="72">
        <v>9.78709561849E9</v>
      </c>
      <c r="BB27" t="n" s="72">
        <v>8.38170020392E9</v>
      </c>
      <c r="BC27" t="n" s="72">
        <v>8.23496284687E9</v>
      </c>
      <c r="BD27" t="n" s="72">
        <v>6.0797292701E9</v>
      </c>
      <c r="BE27" t="n" s="72">
        <v>5.28931363205E9</v>
      </c>
      <c r="BF27" t="n" s="72">
        <v>4.56939743842E9</v>
      </c>
      <c r="BG27" t="n" s="72">
        <v>3.99064402716E9</v>
      </c>
      <c r="BH27" t="n" s="72">
        <v>3.36287546114E9</v>
      </c>
      <c r="BI27" t="n" s="72">
        <v>3.76697768167E9</v>
      </c>
      <c r="BJ27" t="n" s="72">
        <v>3.10355396506E9</v>
      </c>
      <c r="BK27" t="n" s="72">
        <v>3.29202785358E9</v>
      </c>
      <c r="BL27" t="n" s="72">
        <v>3.3645046616E9</v>
      </c>
      <c r="BM27" t="n" s="72">
        <v>3.18917168191E9</v>
      </c>
      <c r="BN27" t="n" s="72">
        <v>2.99918941545E9</v>
      </c>
      <c r="BO27" t="n" s="72">
        <v>3.18450629873E9</v>
      </c>
      <c r="BP27" t="n" s="72">
        <v>2.77135988816E9</v>
      </c>
      <c r="BQ27" t="n" s="72">
        <v>2.48635763272E9</v>
      </c>
      <c r="BR27" t="n" s="72">
        <v>1.89425595239E9</v>
      </c>
      <c r="BS27" t="n" s="72">
        <v>1.7430781276E9</v>
      </c>
      <c r="BT27" t="n" s="72">
        <v>1.97806072628E9</v>
      </c>
      <c r="BU27" t="n" s="72">
        <v>7.9055255301E8</v>
      </c>
      <c r="BV27" t="n" s="72">
        <v>4.4910299901E8</v>
      </c>
      <c r="BW27" t="n" s="72">
        <v>4.223875256E8</v>
      </c>
    </row>
    <row r="28">
      <c r="A28" t="s">
        <v>171</v>
      </c>
      <c r="B28" t="s">
        <v>172</v>
      </c>
      <c r="C28" t="n" s="72">
        <v>4.796975E9</v>
      </c>
      <c r="D28"/>
      <c r="E28"/>
      <c r="F28" t="n" s="72">
        <v>4.552146E9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>
      <c r="A29" t="s">
        <v>173</v>
      </c>
      <c r="B29" t="s">
        <v>174</v>
      </c>
      <c r="C29"/>
      <c r="D29"/>
      <c r="E29"/>
      <c r="F29"/>
      <c r="G29"/>
      <c r="H29"/>
      <c r="I29"/>
      <c r="J29" t="n" s="72">
        <v>1.12051E9</v>
      </c>
      <c r="K29" t="n" s="72">
        <v>1.204067E9</v>
      </c>
      <c r="L29" t="n" s="72">
        <v>7.0283E8</v>
      </c>
      <c r="M29" t="n" s="72">
        <v>7.0789E8</v>
      </c>
      <c r="N29" t="n" s="72">
        <v>6.8124E8</v>
      </c>
      <c r="O29" t="n" s="72">
        <v>5.68575E8</v>
      </c>
      <c r="P29" t="n" s="72">
        <v>5.63714E8</v>
      </c>
      <c r="Q29" t="n" s="72">
        <v>5.2866E8</v>
      </c>
      <c r="R29" t="n" s="72">
        <v>6.52506E8</v>
      </c>
      <c r="S29" t="n" s="72">
        <v>6.28659E8</v>
      </c>
      <c r="T29" t="n" s="72">
        <v>5.00406E8</v>
      </c>
      <c r="U29" t="n" s="72">
        <v>5.11566E8</v>
      </c>
      <c r="V29" t="n" s="72">
        <v>3.96047E8</v>
      </c>
      <c r="W29" t="n" s="72">
        <v>4.31924E8</v>
      </c>
      <c r="X29" t="n" s="72">
        <v>4.81751E8</v>
      </c>
      <c r="Y29" t="n" s="72">
        <v>5.24258E8</v>
      </c>
      <c r="Z29" t="n" s="72">
        <v>5.19749E8</v>
      </c>
      <c r="AA29" t="n" s="72">
        <v>7.40024E8</v>
      </c>
      <c r="AB29" t="n" s="72">
        <v>3.74498E8</v>
      </c>
      <c r="AC29" t="n" s="72">
        <v>3.53031E8</v>
      </c>
      <c r="AD29" t="n" s="72">
        <v>6.77162E8</v>
      </c>
      <c r="AE29" t="n" s="72">
        <v>2.27776E8</v>
      </c>
      <c r="AF29" t="n" s="72">
        <v>2.24998E8</v>
      </c>
      <c r="AG29" t="n" s="72">
        <v>2.77775E8</v>
      </c>
      <c r="AH29" t="n" s="72">
        <v>2.94442E8</v>
      </c>
      <c r="AI29" t="n" s="72">
        <v>2.3055325E8</v>
      </c>
      <c r="AJ29" t="n" s="72">
        <v>2.6721955E8</v>
      </c>
      <c r="AK29" t="n" s="72">
        <v>3.0944135E8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>
      <c r="A30" t="s">
        <v>175</v>
      </c>
      <c r="B30" t="s">
        <v>176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 s="73">
        <v>9500380.0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>
      <c r="A31" t="s">
        <v>177</v>
      </c>
      <c r="B31" t="s">
        <v>178</v>
      </c>
      <c r="C31" t="n" s="72">
        <v>2.933128E9</v>
      </c>
      <c r="D31" t="n" s="72">
        <v>2.734235E9</v>
      </c>
      <c r="E31" t="n" s="72">
        <v>1.402317E9</v>
      </c>
      <c r="F31" t="n" s="72">
        <v>1.285891E9</v>
      </c>
      <c r="G31" t="n" s="72">
        <v>6.6106E8</v>
      </c>
      <c r="H31" t="n" s="72">
        <v>6.27907E8</v>
      </c>
      <c r="I31" t="n" s="72">
        <v>4.34399E8</v>
      </c>
      <c r="J31" t="n" s="72">
        <v>3.65793E8</v>
      </c>
      <c r="K31" t="n" s="72">
        <v>2.59492E8</v>
      </c>
      <c r="L31" t="n" s="72">
        <v>2.23159E8</v>
      </c>
      <c r="M31" t="n" s="72">
        <v>2.4499E8</v>
      </c>
      <c r="N31" t="n" s="72">
        <v>2.73238E8</v>
      </c>
      <c r="O31" t="n" s="72">
        <v>2.73995E8</v>
      </c>
      <c r="P31" t="n" s="72">
        <v>2.88396E8</v>
      </c>
      <c r="Q31" t="n" s="72">
        <v>2.8444E8</v>
      </c>
      <c r="R31" t="n" s="72">
        <v>2.97594E8</v>
      </c>
      <c r="S31" t="n" s="72">
        <v>2.69137E8</v>
      </c>
      <c r="T31" t="n" s="72">
        <v>2.65051E8</v>
      </c>
      <c r="U31" t="n" s="72">
        <v>2.41157E8</v>
      </c>
      <c r="V31" t="n" s="72">
        <v>2.62169E8</v>
      </c>
      <c r="W31" t="n" s="72">
        <v>3.039E8</v>
      </c>
      <c r="X31" t="n" s="72">
        <v>3.16364E8</v>
      </c>
      <c r="Y31" t="n" s="72">
        <v>2.62752E8</v>
      </c>
      <c r="Z31" t="n" s="72">
        <v>3.64162E8</v>
      </c>
      <c r="AA31" t="n" s="72">
        <v>1.74188E8</v>
      </c>
      <c r="AB31" t="n" s="72">
        <v>1.75375E8</v>
      </c>
      <c r="AC31" t="n" s="72">
        <v>1.61602E8</v>
      </c>
      <c r="AD31" t="n" s="72">
        <v>1.45319E8</v>
      </c>
      <c r="AE31"/>
      <c r="AF31"/>
      <c r="AG31"/>
      <c r="AH31"/>
      <c r="AI31" t="n" s="73">
        <v>1.102049402E7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>
      <c r="A32" t="s">
        <v>179</v>
      </c>
      <c r="B32" t="s">
        <v>180</v>
      </c>
      <c r="C32" t="n" s="72">
        <v>3.139665E9</v>
      </c>
      <c r="D32" t="n" s="72">
        <v>2.99525E9</v>
      </c>
      <c r="E32" t="n" s="72">
        <v>2.887241E9</v>
      </c>
      <c r="F32" t="n" s="72">
        <v>2.985437E9</v>
      </c>
      <c r="G32" t="n" s="72">
        <v>2.752399E9</v>
      </c>
      <c r="H32" t="n" s="72">
        <v>2.209591E9</v>
      </c>
      <c r="I32" t="n" s="72">
        <v>2.340574E9</v>
      </c>
      <c r="J32" t="n" s="72">
        <v>2.328352E9</v>
      </c>
      <c r="K32" t="n" s="72">
        <v>1.526936E9</v>
      </c>
      <c r="L32" t="n" s="72">
        <v>1.438502E9</v>
      </c>
      <c r="M32" t="n" s="72">
        <v>1.414504E9</v>
      </c>
      <c r="N32" t="n" s="72">
        <v>1.404268E9</v>
      </c>
      <c r="O32" t="n" s="72">
        <v>1.33606E9</v>
      </c>
      <c r="P32" t="n" s="72">
        <v>1.557866E9</v>
      </c>
      <c r="Q32" t="n" s="72">
        <v>1.544921E9</v>
      </c>
      <c r="R32" t="n" s="72">
        <v>1.527939E9</v>
      </c>
      <c r="S32" t="n" s="72">
        <v>1.0644E9</v>
      </c>
      <c r="T32" t="n" s="72">
        <v>1.052741E9</v>
      </c>
      <c r="U32" t="n" s="72">
        <v>1.030865E9</v>
      </c>
      <c r="V32" t="n" s="72">
        <v>1.025531E9</v>
      </c>
      <c r="W32" t="n" s="72">
        <v>1.064143E9</v>
      </c>
      <c r="X32" t="n" s="72">
        <v>1.046348E9</v>
      </c>
      <c r="Y32" t="n" s="72">
        <v>1.028434E9</v>
      </c>
      <c r="Z32" t="n" s="72">
        <v>1.017235E9</v>
      </c>
      <c r="AA32" t="n" s="72">
        <v>1.098946E9</v>
      </c>
      <c r="AB32" t="n" s="72">
        <v>1.366772E9</v>
      </c>
      <c r="AC32" t="n" s="72">
        <v>3.7586E8</v>
      </c>
      <c r="AD32" t="n" s="73">
        <v>9.9666E7</v>
      </c>
      <c r="AE32" t="n" s="72">
        <v>3.53098E8</v>
      </c>
      <c r="AF32" t="n" s="72">
        <v>3.49759E8</v>
      </c>
      <c r="AG32" t="n" s="72">
        <v>3.56744E8</v>
      </c>
      <c r="AH32" t="n" s="72">
        <v>3.10413E8</v>
      </c>
      <c r="AI32" t="n" s="72">
        <v>3.1113526152E8</v>
      </c>
      <c r="AJ32" t="n" s="72">
        <v>2.8408238222E8</v>
      </c>
      <c r="AK32" t="n" s="72">
        <v>2.9061434228E8</v>
      </c>
      <c r="AL32" t="n" s="72">
        <v>3.28899E8</v>
      </c>
      <c r="AM32" t="n" s="72">
        <v>2.4277569022E8</v>
      </c>
      <c r="AN32" t="n" s="72">
        <v>2.3248285684E8</v>
      </c>
      <c r="AO32" t="n" s="72">
        <v>1.843488998E8</v>
      </c>
      <c r="AP32" t="n" s="72">
        <v>1.9794310455E8</v>
      </c>
      <c r="AQ32" t="n" s="72">
        <v>2.2052831695E8</v>
      </c>
      <c r="AR32" t="n" s="72">
        <v>2.144198887E8</v>
      </c>
      <c r="AS32" t="n" s="72">
        <v>2.1916572552E8</v>
      </c>
      <c r="AT32" t="n" s="72">
        <v>2.2935632025E8</v>
      </c>
      <c r="AU32" t="n" s="72">
        <v>1.9541356431E8</v>
      </c>
      <c r="AV32" t="n" s="72">
        <v>1.9371887456E8</v>
      </c>
      <c r="AW32" t="n" s="72">
        <v>1.9340561182E8</v>
      </c>
      <c r="AX32" t="n" s="72">
        <v>1.8620561182E8</v>
      </c>
      <c r="AY32" t="n" s="72">
        <v>1.8801610848E8</v>
      </c>
      <c r="AZ32" t="n" s="72">
        <v>1.8351610848E8</v>
      </c>
      <c r="BA32" t="n" s="72">
        <v>1.6940962995E8</v>
      </c>
      <c r="BB32" t="n" s="72">
        <v>1.6940962995E8</v>
      </c>
      <c r="BC32" t="n" s="73">
        <v>4.606814819E7</v>
      </c>
      <c r="BD32" t="n" s="73">
        <v>4.808906338E7</v>
      </c>
      <c r="BE32" t="n" s="73">
        <v>4.742720891E7</v>
      </c>
      <c r="BF32" t="n" s="73">
        <v>4.742720891E7</v>
      </c>
      <c r="BG32" t="n" s="73">
        <v>7.089958611E7</v>
      </c>
      <c r="BH32" t="n" s="73">
        <v>6.493166111E7</v>
      </c>
      <c r="BI32" t="n" s="73">
        <v>6.026782373E7</v>
      </c>
      <c r="BJ32" t="n" s="73">
        <v>5.948297578E7</v>
      </c>
      <c r="BK32" t="n" s="73">
        <v>5.529200373E7</v>
      </c>
      <c r="BL32" t="n" s="73">
        <v>5.529200373E7</v>
      </c>
      <c r="BM32" t="n" s="73">
        <v>5.027980107E7</v>
      </c>
      <c r="BN32" t="n" s="73">
        <v>2.129637313E7</v>
      </c>
      <c r="BO32" t="n" s="73">
        <v>1.954552119E7</v>
      </c>
      <c r="BP32" t="n" s="73">
        <v>1.951237146E7</v>
      </c>
      <c r="BQ32" t="n" s="73">
        <v>-520778.27</v>
      </c>
      <c r="BR32" t="n" s="73">
        <v>-553928.0</v>
      </c>
      <c r="BS32" t="n" s="73">
        <v>-588181.74</v>
      </c>
      <c r="BT32" t="n" s="73">
        <v>-620227.45</v>
      </c>
      <c r="BU32" t="n" s="73">
        <v>-686526.9</v>
      </c>
      <c r="BV32"/>
      <c r="BW32"/>
    </row>
    <row r="33">
      <c r="A33" t="s">
        <v>181</v>
      </c>
      <c r="B33" t="s">
        <v>182</v>
      </c>
      <c r="C33" t="n" s="72">
        <v>1.18675E8</v>
      </c>
      <c r="D33" t="n" s="72">
        <v>1.24015E8</v>
      </c>
      <c r="E33" t="n" s="72">
        <v>1.23845E8</v>
      </c>
      <c r="F33" t="n" s="72">
        <v>1.2632E8</v>
      </c>
      <c r="G33" t="n" s="73">
        <v>4.6504E7</v>
      </c>
      <c r="H33" t="n" s="73">
        <v>4.7734E7</v>
      </c>
      <c r="I33" t="n" s="73">
        <v>4.8781E7</v>
      </c>
      <c r="J33" t="n" s="73">
        <v>5.0113E7</v>
      </c>
      <c r="K33" t="n" s="73">
        <v>3.5174E7</v>
      </c>
      <c r="L33" t="n" s="73">
        <v>3.6015E7</v>
      </c>
      <c r="M33" t="n" s="73">
        <v>3.4819E7</v>
      </c>
      <c r="N33" t="n" s="73">
        <v>3.7697E7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>
      <c r="A34" t="s">
        <v>183</v>
      </c>
      <c r="B34" t="s">
        <v>184</v>
      </c>
      <c r="C34" t="n" s="72">
        <v>1.020279E10</v>
      </c>
      <c r="D34" t="n" s="72">
        <v>1.0207205E10</v>
      </c>
      <c r="E34" t="n" s="72">
        <v>1.0354174E10</v>
      </c>
      <c r="F34" t="n" s="72">
        <v>1.0618044E10</v>
      </c>
      <c r="G34" t="n" s="72">
        <v>1.0982911E10</v>
      </c>
      <c r="H34" t="n" s="72">
        <v>1.1237621E10</v>
      </c>
      <c r="I34" t="n" s="72">
        <v>1.1452311E10</v>
      </c>
      <c r="J34" t="n" s="72">
        <v>1.1867237E10</v>
      </c>
      <c r="K34" t="n" s="72">
        <v>1.1999754E10</v>
      </c>
      <c r="L34" t="n" s="72">
        <v>1.2179213E10</v>
      </c>
      <c r="M34" t="n" s="72">
        <v>1.2502852E10</v>
      </c>
      <c r="N34" t="n" s="72">
        <v>1.2805431E10</v>
      </c>
      <c r="O34" t="n" s="72">
        <v>1.2933531E10</v>
      </c>
      <c r="P34" t="n" s="72">
        <v>1.3356877E10</v>
      </c>
      <c r="Q34" t="n" s="72">
        <v>1.3659869E10</v>
      </c>
      <c r="R34" t="n" s="72">
        <v>1.4014417E10</v>
      </c>
      <c r="S34" t="n" s="72">
        <v>1.4966194E10</v>
      </c>
      <c r="T34" t="n" s="72">
        <v>1.5304204E10</v>
      </c>
      <c r="U34" t="n" s="72">
        <v>1.5681211E10</v>
      </c>
      <c r="V34" t="n" s="72">
        <v>1.6057425E10</v>
      </c>
      <c r="W34" t="n" s="72">
        <v>1.5212445E10</v>
      </c>
      <c r="X34" t="n" s="72">
        <v>1.5453742E10</v>
      </c>
      <c r="Y34" t="n" s="72">
        <v>1.5674755E10</v>
      </c>
      <c r="Z34" t="n" s="72">
        <v>1.6082316E10</v>
      </c>
      <c r="AA34" t="n" s="72">
        <v>1.5503822E10</v>
      </c>
      <c r="AB34" t="n" s="72">
        <v>1.5855909E10</v>
      </c>
      <c r="AC34" t="n" s="72">
        <v>1.5973052E10</v>
      </c>
      <c r="AD34" t="n" s="72">
        <v>1.6188798E10</v>
      </c>
      <c r="AE34" t="n" s="72">
        <v>1.4443271E10</v>
      </c>
      <c r="AF34" t="n" s="72">
        <v>1.4580389E10</v>
      </c>
      <c r="AG34" t="n" s="72">
        <v>1.4792372E10</v>
      </c>
      <c r="AH34" t="n" s="72">
        <v>1.491739E10</v>
      </c>
      <c r="AI34" t="n" s="72">
        <v>1.341940873327E10</v>
      </c>
      <c r="AJ34" t="n" s="72">
        <v>1.320275067256E10</v>
      </c>
      <c r="AK34" t="n" s="72">
        <v>1.086987966824E10</v>
      </c>
      <c r="AL34" t="n" s="72">
        <v>1.0528839E10</v>
      </c>
      <c r="AM34" t="n" s="72">
        <v>7.57581932613E9</v>
      </c>
      <c r="AN34" t="n" s="72">
        <v>7.42178967072E9</v>
      </c>
      <c r="AO34" t="n" s="72">
        <v>6.92467540422E9</v>
      </c>
      <c r="AP34" t="n" s="72">
        <v>6.14838284548E9</v>
      </c>
      <c r="AQ34" t="n" s="72">
        <v>5.30464904118E9</v>
      </c>
      <c r="AR34" t="n" s="72">
        <v>5.04993857839E9</v>
      </c>
      <c r="AS34" t="n" s="72">
        <v>3.74640611398E9</v>
      </c>
      <c r="AT34" t="n" s="72">
        <v>4.33364719051E9</v>
      </c>
      <c r="AU34" t="n" s="72">
        <v>2.59507967183E9</v>
      </c>
      <c r="AV34" t="n" s="72">
        <v>2.46526197536E9</v>
      </c>
      <c r="AW34" t="n" s="72">
        <v>2.38182512328E9</v>
      </c>
      <c r="AX34" t="n" s="72">
        <v>2.41995976809E9</v>
      </c>
      <c r="AY34" t="n" s="72">
        <v>2.07456225404E9</v>
      </c>
      <c r="AZ34" t="n" s="72">
        <v>1.80207762039E9</v>
      </c>
      <c r="BA34" t="n" s="72">
        <v>1.70703038313E9</v>
      </c>
      <c r="BB34" t="n" s="72">
        <v>1.65054586733E9</v>
      </c>
      <c r="BC34" t="n" s="72">
        <v>1.42215677475E9</v>
      </c>
      <c r="BD34" t="n" s="72">
        <v>1.29720258227E9</v>
      </c>
      <c r="BE34" t="n" s="72">
        <v>1.34511616568E9</v>
      </c>
      <c r="BF34" t="n" s="72">
        <v>1.37616897619E9</v>
      </c>
      <c r="BG34" t="n" s="72">
        <v>1.18716551313E9</v>
      </c>
      <c r="BH34" t="n" s="72">
        <v>1.16837723499E9</v>
      </c>
      <c r="BI34" t="n" s="72">
        <v>1.17896268871E9</v>
      </c>
      <c r="BJ34" t="n" s="72">
        <v>1.16073106331E9</v>
      </c>
      <c r="BK34" t="n" s="72">
        <v>8.4298694162E8</v>
      </c>
      <c r="BL34" t="n" s="72">
        <v>7.1416038302E8</v>
      </c>
      <c r="BM34" t="n" s="72">
        <v>6.7351075451E8</v>
      </c>
      <c r="BN34" t="n" s="72">
        <v>6.8222313801E8</v>
      </c>
      <c r="BO34" t="n" s="72">
        <v>6.2405108733E8</v>
      </c>
      <c r="BP34" t="n" s="72">
        <v>5.7923896352E8</v>
      </c>
      <c r="BQ34" t="n" s="72">
        <v>4.7361886967E8</v>
      </c>
      <c r="BR34" t="n" s="72">
        <v>4.730062892E8</v>
      </c>
      <c r="BS34" t="n" s="72">
        <v>4.1934536646E8</v>
      </c>
      <c r="BT34" t="n" s="72">
        <v>4.3491538774E8</v>
      </c>
      <c r="BU34" t="n" s="72">
        <v>2.871623139E8</v>
      </c>
      <c r="BV34" t="n" s="72">
        <v>1.7418021343E8</v>
      </c>
      <c r="BW34" t="n" s="72">
        <v>1.2613182591E8</v>
      </c>
    </row>
    <row r="35">
      <c r="A35" t="s">
        <v>185</v>
      </c>
      <c r="B35" t="s">
        <v>186</v>
      </c>
      <c r="C35" t="n" s="72">
        <v>3.244214E9</v>
      </c>
      <c r="D35" t="n" s="72">
        <v>2.131749E9</v>
      </c>
      <c r="E35" t="n" s="72">
        <v>1.489776E9</v>
      </c>
      <c r="F35" t="n" s="72">
        <v>1.104777E9</v>
      </c>
      <c r="G35" t="n" s="72">
        <v>1.125731E9</v>
      </c>
      <c r="H35" t="n" s="72">
        <v>9.5619E8</v>
      </c>
      <c r="I35" t="n" s="72">
        <v>8.64163E8</v>
      </c>
      <c r="J35" t="n" s="72">
        <v>7.91073E8</v>
      </c>
      <c r="K35" t="n" s="72">
        <v>9.37073E8</v>
      </c>
      <c r="L35" t="n" s="72">
        <v>7.83375E8</v>
      </c>
      <c r="M35" t="n" s="72">
        <v>7.09218E8</v>
      </c>
      <c r="N35" t="n" s="72">
        <v>8.33369E8</v>
      </c>
      <c r="O35" t="n" s="72">
        <v>9.76298E8</v>
      </c>
      <c r="P35" t="n" s="72">
        <v>9.71872E8</v>
      </c>
      <c r="Q35" t="n" s="72">
        <v>9.25767E8</v>
      </c>
      <c r="R35" t="n" s="72">
        <v>9.65813E8</v>
      </c>
      <c r="S35" t="n" s="72">
        <v>1.081692E9</v>
      </c>
      <c r="T35" t="n" s="72">
        <v>1.070386E9</v>
      </c>
      <c r="U35" t="n" s="72">
        <v>1.035473E9</v>
      </c>
      <c r="V35" t="n" s="72">
        <v>1.063222E9</v>
      </c>
      <c r="W35" t="n" s="72">
        <v>1.212679E9</v>
      </c>
      <c r="X35" t="n" s="72">
        <v>1.252635E9</v>
      </c>
      <c r="Y35" t="n" s="72">
        <v>1.310611E9</v>
      </c>
      <c r="Z35" t="n" s="72">
        <v>1.281727E9</v>
      </c>
      <c r="AA35" t="n" s="72">
        <v>2.134203E9</v>
      </c>
      <c r="AB35" t="n" s="72">
        <v>2.176319E9</v>
      </c>
      <c r="AC35" t="n" s="72">
        <v>2.049413E9</v>
      </c>
      <c r="AD35" t="n" s="72">
        <v>1.993689E9</v>
      </c>
      <c r="AE35" t="n" s="72">
        <v>3.72273E9</v>
      </c>
      <c r="AF35" t="n" s="72">
        <v>3.626352E9</v>
      </c>
      <c r="AG35" t="n" s="72">
        <v>3.580303E9</v>
      </c>
      <c r="AH35" t="n" s="72">
        <v>3.168653E9</v>
      </c>
      <c r="AI35" t="n" s="72">
        <v>4.19401895077E9</v>
      </c>
      <c r="AJ35" t="n" s="72">
        <v>3.62952241331E9</v>
      </c>
      <c r="AK35" t="n" s="72">
        <v>3.56968704182E9</v>
      </c>
      <c r="AL35" t="n" s="72">
        <v>3.142306E9</v>
      </c>
      <c r="AM35" t="n" s="72">
        <v>4.09095581994E9</v>
      </c>
      <c r="AN35" t="n" s="72">
        <v>3.12745276161E9</v>
      </c>
      <c r="AO35" t="n" s="72">
        <v>2.49560331661E9</v>
      </c>
      <c r="AP35" t="n" s="72">
        <v>2.16648524191E9</v>
      </c>
      <c r="AQ35" t="n" s="72">
        <v>2.23456152688E9</v>
      </c>
      <c r="AR35" t="n" s="72">
        <v>1.53836605661E9</v>
      </c>
      <c r="AS35" t="n" s="72">
        <v>1.2259928136E9</v>
      </c>
      <c r="AT35" t="n" s="72">
        <v>1.31855638693E9</v>
      </c>
      <c r="AU35" t="n" s="72">
        <v>1.02404266871E9</v>
      </c>
      <c r="AV35" t="n" s="72">
        <v>8.3284200344E8</v>
      </c>
      <c r="AW35" t="n" s="72">
        <v>7.2527787437E8</v>
      </c>
      <c r="AX35" t="n" s="72">
        <v>6.3317405138E8</v>
      </c>
      <c r="AY35" t="n" s="72">
        <v>7.0940464884E8</v>
      </c>
      <c r="AZ35" t="n" s="72">
        <v>6.3585450046E8</v>
      </c>
      <c r="BA35" t="n" s="72">
        <v>5.140173828E8</v>
      </c>
      <c r="BB35" t="n" s="72">
        <v>4.5961254496E8</v>
      </c>
      <c r="BC35" t="n" s="72">
        <v>3.3869680684E8</v>
      </c>
      <c r="BD35" t="n" s="72">
        <v>1.1999978943E8</v>
      </c>
      <c r="BE35" t="n" s="73">
        <v>9.772476108E7</v>
      </c>
      <c r="BF35" t="n" s="72">
        <v>1.1687644665E8</v>
      </c>
      <c r="BG35" t="n" s="72">
        <v>1.8866114562E8</v>
      </c>
      <c r="BH35" t="n" s="72">
        <v>1.6571680789E8</v>
      </c>
      <c r="BI35" t="n" s="72">
        <v>1.41259933E8</v>
      </c>
      <c r="BJ35" t="n" s="72">
        <v>3.1588265725E8</v>
      </c>
      <c r="BK35" t="n" s="72">
        <v>5.1723549301E8</v>
      </c>
      <c r="BL35" t="n" s="72">
        <v>6.5746329289E8</v>
      </c>
      <c r="BM35" t="n" s="72">
        <v>6.4674490659E8</v>
      </c>
      <c r="BN35" t="n" s="72">
        <v>5.4987994202E8</v>
      </c>
      <c r="BO35" t="n" s="72">
        <v>3.5157391814E8</v>
      </c>
      <c r="BP35" t="n" s="72">
        <v>2.4071836257E8</v>
      </c>
      <c r="BQ35" t="n" s="72">
        <v>2.6088064289E8</v>
      </c>
      <c r="BR35" t="n" s="72">
        <v>2.0398944787E8</v>
      </c>
      <c r="BS35" t="n" s="72">
        <v>1.2045686704E8</v>
      </c>
      <c r="BT35" t="n" s="73">
        <v>4.628377073E7</v>
      </c>
      <c r="BU35" t="n" s="73">
        <v>4.642395422E7</v>
      </c>
      <c r="BV35" t="n" s="73">
        <v>2.553955802E7</v>
      </c>
      <c r="BW35" t="n" s="73">
        <v>3.60091845E7</v>
      </c>
    </row>
    <row r="36">
      <c r="A36" t="s">
        <v>187</v>
      </c>
      <c r="B36" t="s">
        <v>188</v>
      </c>
      <c r="C36"/>
      <c r="D36"/>
      <c r="E36"/>
      <c r="F36"/>
      <c r="G36"/>
      <c r="H36"/>
      <c r="I36"/>
      <c r="J36"/>
      <c r="K36"/>
      <c r="L36" t="n" s="73">
        <v>7.3046E7</v>
      </c>
      <c r="M36" t="n" s="73">
        <v>8.2111E7</v>
      </c>
      <c r="N36" t="n" s="73">
        <v>7.2351E7</v>
      </c>
      <c r="O36" t="n" s="73">
        <v>9.9251E7</v>
      </c>
      <c r="P36" t="n" s="72">
        <v>1.11282E8</v>
      </c>
      <c r="Q36" t="n" s="72">
        <v>1.12079E8</v>
      </c>
      <c r="R36" t="n" s="72">
        <v>1.16537E8</v>
      </c>
      <c r="S36" t="n" s="72">
        <v>1.06502E8</v>
      </c>
      <c r="T36" t="n" s="72">
        <v>1.40089E8</v>
      </c>
      <c r="U36" t="n" s="72">
        <v>1.42119E8</v>
      </c>
      <c r="V36" t="n" s="72">
        <v>1.37346E8</v>
      </c>
      <c r="W36" t="n" s="72">
        <v>1.36026E8</v>
      </c>
      <c r="X36" t="n" s="72">
        <v>1.27444E8</v>
      </c>
      <c r="Y36" t="n" s="72">
        <v>1.45896E8</v>
      </c>
      <c r="Z36" t="n" s="72">
        <v>2.10399E8</v>
      </c>
      <c r="AA36" t="n" s="72">
        <v>2.32985E8</v>
      </c>
      <c r="AB36" t="n" s="72">
        <v>2.32895E8</v>
      </c>
      <c r="AC36" t="n" s="72">
        <v>2.65004E8</v>
      </c>
      <c r="AD36" t="n" s="72">
        <v>2.32243E8</v>
      </c>
      <c r="AE36" t="n" s="72">
        <v>3.32062E8</v>
      </c>
      <c r="AF36" t="n" s="72">
        <v>4.39375E8</v>
      </c>
      <c r="AG36" t="n" s="72">
        <v>4.82669E8</v>
      </c>
      <c r="AH36" t="n" s="72">
        <v>6.82045E8</v>
      </c>
      <c r="AI36" t="n" s="72">
        <v>7.6557723771E8</v>
      </c>
      <c r="AJ36" t="n" s="72">
        <v>1.03243142661E9</v>
      </c>
      <c r="AK36" t="n" s="72">
        <v>1.14040265779E9</v>
      </c>
      <c r="AL36" t="n" s="72">
        <v>1.163372E9</v>
      </c>
      <c r="AM36" t="n" s="72">
        <v>1.59080326606E9</v>
      </c>
      <c r="AN36" t="n" s="72">
        <v>1.2637732899E9</v>
      </c>
      <c r="AO36" t="n" s="72">
        <v>8.6713515768E8</v>
      </c>
      <c r="AP36" t="n" s="72">
        <v>6.7491507909E8</v>
      </c>
      <c r="AQ36" t="n" s="72">
        <v>5.7927979469E8</v>
      </c>
      <c r="AR36" t="n" s="72">
        <v>3.7065132206E8</v>
      </c>
      <c r="AS36" t="n" s="72">
        <v>3.0824375921E8</v>
      </c>
      <c r="AT36" t="n" s="72">
        <v>2.4592111276E8</v>
      </c>
      <c r="AU36" t="n" s="72">
        <v>1.3707438137E8</v>
      </c>
      <c r="AV36" t="n" s="72">
        <v>1.0470577452E8</v>
      </c>
      <c r="AW36" t="n" s="72">
        <v>1.1240721439E8</v>
      </c>
      <c r="AX36" t="n" s="73">
        <v>9.548261368E7</v>
      </c>
      <c r="AY36" t="n" s="73">
        <v>4.364494536E7</v>
      </c>
      <c r="AZ36" t="n" s="72">
        <v>1.2186650312E8</v>
      </c>
      <c r="BA36" t="n" s="73">
        <v>8.234220406E7</v>
      </c>
      <c r="BB36" t="n" s="73">
        <v>5.836928014E7</v>
      </c>
      <c r="BC36" t="n" s="73">
        <v>6.210055809E7</v>
      </c>
      <c r="BD36" t="n" s="73">
        <v>7.66116677E7</v>
      </c>
      <c r="BE36"/>
      <c r="BF36" t="n" s="73">
        <v>3.436306831E7</v>
      </c>
      <c r="BG36" t="n" s="73">
        <v>9.808042614E7</v>
      </c>
      <c r="BH36" t="n" s="72">
        <v>1.0728295718E8</v>
      </c>
      <c r="BI36" t="n" s="73">
        <v>7.565845488E7</v>
      </c>
      <c r="BJ36" t="n" s="73">
        <v>6.605699812E7</v>
      </c>
      <c r="BK36" t="n" s="73">
        <v>7.562284932E7</v>
      </c>
      <c r="BL36" t="n" s="73">
        <v>6.169178143E7</v>
      </c>
      <c r="BM36" t="n" s="73">
        <v>4.45401767E7</v>
      </c>
      <c r="BN36" t="n" s="73">
        <v>2.588361319E7</v>
      </c>
      <c r="BO36" t="n" s="73">
        <v>5.202572207E7</v>
      </c>
      <c r="BP36" t="n" s="73">
        <v>8.012940115E7</v>
      </c>
      <c r="BQ36" t="n" s="73">
        <v>8.110272779E7</v>
      </c>
      <c r="BR36" t="n" s="73">
        <v>6.534802297E7</v>
      </c>
      <c r="BS36" t="n" s="73">
        <v>5.299387706E7</v>
      </c>
      <c r="BT36" t="n" s="73">
        <v>3.307974717E7</v>
      </c>
      <c r="BU36" t="n" s="73">
        <v>7342542.68</v>
      </c>
      <c r="BV36" t="n" s="73">
        <v>7174118.32</v>
      </c>
      <c r="BW36"/>
    </row>
    <row r="37">
      <c r="A37" t="s">
        <v>189</v>
      </c>
      <c r="B37" t="s">
        <v>190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n" s="73">
        <v>15053.5</v>
      </c>
      <c r="BR37"/>
      <c r="BS37"/>
      <c r="BT37"/>
      <c r="BU37"/>
      <c r="BV37"/>
      <c r="BW37"/>
    </row>
    <row r="38">
      <c r="A38" t="s">
        <v>191</v>
      </c>
      <c r="B38" t="s">
        <v>192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>
      <c r="A39" t="s">
        <v>193</v>
      </c>
      <c r="B39" t="s">
        <v>194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>
      <c r="A40" t="s">
        <v>195</v>
      </c>
      <c r="B40" t="s">
        <v>196</v>
      </c>
      <c r="C40" t="n" s="72">
        <v>3.275598E9</v>
      </c>
      <c r="D40" t="n" s="72">
        <v>3.317007E9</v>
      </c>
      <c r="E40" t="n" s="72">
        <v>3.272478E9</v>
      </c>
      <c r="F40" t="n" s="72">
        <v>3.340383E9</v>
      </c>
      <c r="G40" t="n" s="72">
        <v>3.647282E9</v>
      </c>
      <c r="H40" t="n" s="72">
        <v>3.73834E9</v>
      </c>
      <c r="I40" t="n" s="72">
        <v>3.73966E9</v>
      </c>
      <c r="J40" t="n" s="72">
        <v>3.8795E9</v>
      </c>
      <c r="K40" t="n" s="72">
        <v>3.940856E9</v>
      </c>
      <c r="L40" t="n" s="72">
        <v>3.98497E9</v>
      </c>
      <c r="M40" t="n" s="72">
        <v>3.99017E9</v>
      </c>
      <c r="N40" t="n" s="72">
        <v>4.091812E9</v>
      </c>
      <c r="O40" t="n" s="72">
        <v>4.129696E9</v>
      </c>
      <c r="P40" t="n" s="72">
        <v>4.213361E9</v>
      </c>
      <c r="Q40" t="n" s="72">
        <v>4.091291E9</v>
      </c>
      <c r="R40" t="n" s="72">
        <v>4.187781E9</v>
      </c>
      <c r="S40" t="n" s="72">
        <v>4.498792E9</v>
      </c>
      <c r="T40" t="n" s="72">
        <v>4.551376E9</v>
      </c>
      <c r="U40" t="n" s="72">
        <v>4.533964E9</v>
      </c>
      <c r="V40" t="n" s="72">
        <v>4.561388E9</v>
      </c>
      <c r="W40" t="n" s="72">
        <v>4.292262E9</v>
      </c>
      <c r="X40" t="n" s="72">
        <v>4.272198E9</v>
      </c>
      <c r="Y40" t="n" s="72">
        <v>4.297681E9</v>
      </c>
      <c r="Z40" t="n" s="72">
        <v>4.525773E9</v>
      </c>
      <c r="AA40" t="n" s="72">
        <v>4.622876E9</v>
      </c>
      <c r="AB40" t="n" s="72">
        <v>4.749479E9</v>
      </c>
      <c r="AC40" t="n" s="72">
        <v>4.731797E9</v>
      </c>
      <c r="AD40" t="n" s="72">
        <v>4.813447E9</v>
      </c>
      <c r="AE40" t="n" s="72">
        <v>4.657398E9</v>
      </c>
      <c r="AF40" t="n" s="72">
        <v>4.635135E9</v>
      </c>
      <c r="AG40" t="n" s="72">
        <v>4.656649E9</v>
      </c>
      <c r="AH40" t="n" s="72">
        <v>4.754569E9</v>
      </c>
      <c r="AI40" t="n" s="72">
        <v>3.43447287333E9</v>
      </c>
      <c r="AJ40" t="n" s="72">
        <v>3.42294446562E9</v>
      </c>
      <c r="AK40" t="n" s="72">
        <v>2.29233254966E9</v>
      </c>
      <c r="AL40" t="n" s="72">
        <v>2.159938E9</v>
      </c>
      <c r="AM40" t="n" s="72">
        <v>1.8597054045E9</v>
      </c>
      <c r="AN40" t="n" s="72">
        <v>1.66049636546E9</v>
      </c>
      <c r="AO40" t="n" s="72">
        <v>1.72269875772E9</v>
      </c>
      <c r="AP40" t="n" s="72">
        <v>1.56009956261E9</v>
      </c>
      <c r="AQ40" t="n" s="72">
        <v>1.25614813752E9</v>
      </c>
      <c r="AR40" t="n" s="72">
        <v>1.25849961237E9</v>
      </c>
      <c r="AS40" t="n" s="72">
        <v>7.9644204705E8</v>
      </c>
      <c r="AT40" t="n" s="72">
        <v>1.19077424313E9</v>
      </c>
      <c r="AU40" t="n" s="72">
        <v>3.1406817507E8</v>
      </c>
      <c r="AV40" t="n" s="72">
        <v>3.1314931009E8</v>
      </c>
      <c r="AW40" t="n" s="72">
        <v>3.107654919E8</v>
      </c>
      <c r="AX40" t="n" s="72">
        <v>3.139529747E8</v>
      </c>
      <c r="AY40" t="n" s="72">
        <v>3.0146643529E8</v>
      </c>
      <c r="AZ40" t="n" s="72">
        <v>3.0258331452E8</v>
      </c>
      <c r="BA40" t="n" s="72">
        <v>2.9480603889E8</v>
      </c>
      <c r="BB40" t="n" s="72">
        <v>2.7902589633E8</v>
      </c>
      <c r="BC40" t="n" s="72">
        <v>2.0360531839E8</v>
      </c>
      <c r="BD40" t="n" s="72">
        <v>1.6297443106E8</v>
      </c>
      <c r="BE40" t="n" s="73">
        <v>8.294376163E7</v>
      </c>
      <c r="BF40" t="n" s="72">
        <v>1.5330491366E8</v>
      </c>
      <c r="BG40" t="n" s="73">
        <v>6.151006736E7</v>
      </c>
      <c r="BH40" t="n" s="73">
        <v>5.320561999E7</v>
      </c>
      <c r="BI40" t="n" s="73">
        <v>5.174743153E7</v>
      </c>
      <c r="BJ40" t="n" s="73">
        <v>5.199824177E7</v>
      </c>
      <c r="BK40" t="n" s="73">
        <v>7.238718368E7</v>
      </c>
      <c r="BL40" t="n" s="73">
        <v>4.498728304E7</v>
      </c>
      <c r="BM40" t="n" s="73">
        <v>4.468225017E7</v>
      </c>
      <c r="BN40" t="n" s="73">
        <v>4.448317588E7</v>
      </c>
      <c r="BO40" t="n" s="73">
        <v>9.59021734E7</v>
      </c>
      <c r="BP40" t="n" s="73">
        <v>9.572649558E7</v>
      </c>
      <c r="BQ40" t="n" s="73">
        <v>6.638740346E7</v>
      </c>
      <c r="BR40" t="n" s="73">
        <v>4.472765057E7</v>
      </c>
      <c r="BS40" t="n" s="73">
        <v>4.451574748E7</v>
      </c>
      <c r="BT40" t="n" s="73">
        <v>2.147515355E7</v>
      </c>
      <c r="BU40" t="n" s="73">
        <v>2.174001028E7</v>
      </c>
      <c r="BV40" t="n" s="73">
        <v>2.195961668E7</v>
      </c>
      <c r="BW40" t="n" s="73">
        <v>2.211933992E7</v>
      </c>
    </row>
    <row r="41">
      <c r="A41" t="s">
        <v>197</v>
      </c>
      <c r="B41" t="s">
        <v>198</v>
      </c>
      <c r="C41" t="n" s="73">
        <v>9.6121E7</v>
      </c>
      <c r="D41" t="n" s="73">
        <v>6.9446E7</v>
      </c>
      <c r="E41" t="n" s="73">
        <v>6.1649E7</v>
      </c>
      <c r="F41" t="n" s="73">
        <v>5.3525E7</v>
      </c>
      <c r="G41" t="n" s="72">
        <v>1.45141E8</v>
      </c>
      <c r="H41" t="n" s="72">
        <v>1.38041E8</v>
      </c>
      <c r="I41" t="n" s="72">
        <v>1.40943E8</v>
      </c>
      <c r="J41" t="n" s="72">
        <v>1.47964E8</v>
      </c>
      <c r="K41" t="n" s="72">
        <v>2.2079E8</v>
      </c>
      <c r="L41" t="n" s="72">
        <v>2.0545E8</v>
      </c>
      <c r="M41" t="n" s="72">
        <v>3.08662E8</v>
      </c>
      <c r="N41" t="n" s="72">
        <v>2.98679E8</v>
      </c>
      <c r="O41" t="n" s="72">
        <v>4.72767E8</v>
      </c>
      <c r="P41" t="n" s="72">
        <v>4.40364E8</v>
      </c>
      <c r="Q41" t="n" s="72">
        <v>5.69808E8</v>
      </c>
      <c r="R41" t="n" s="72">
        <v>4.89502E8</v>
      </c>
      <c r="S41" t="n" s="72">
        <v>5.29334E8</v>
      </c>
      <c r="T41" t="n" s="72">
        <v>4.71733E8</v>
      </c>
      <c r="U41" t="n" s="72">
        <v>5.00144E8</v>
      </c>
      <c r="V41" t="n" s="72">
        <v>4.41258E8</v>
      </c>
      <c r="W41" t="n" s="72">
        <v>4.38122E8</v>
      </c>
      <c r="X41" t="n" s="72">
        <v>4.16289E8</v>
      </c>
      <c r="Y41" t="n" s="72">
        <v>3.49327E8</v>
      </c>
      <c r="Z41" t="n" s="72">
        <v>3.40551E8</v>
      </c>
      <c r="AA41" t="n" s="72">
        <v>3.13227E8</v>
      </c>
      <c r="AB41" t="n" s="72">
        <v>3.28433E8</v>
      </c>
      <c r="AC41" t="n" s="72">
        <v>2.94034E8</v>
      </c>
      <c r="AD41" t="n" s="72">
        <v>2.61057E8</v>
      </c>
      <c r="AE41" t="n" s="72">
        <v>3.1643E8</v>
      </c>
      <c r="AF41" t="n" s="72">
        <v>2.61754E8</v>
      </c>
      <c r="AG41" t="n" s="72">
        <v>1.91936E8</v>
      </c>
      <c r="AH41" t="n" s="72">
        <v>1.58756E8</v>
      </c>
      <c r="AI41" t="n" s="73">
        <v>922713.97</v>
      </c>
      <c r="AJ41" t="n" s="73">
        <v>1237443.97</v>
      </c>
      <c r="AK41" t="n" s="73">
        <v>1237443.97</v>
      </c>
      <c r="AL41" t="n" s="73">
        <v>912000.0</v>
      </c>
      <c r="AM41" t="n" s="73">
        <v>597453.97</v>
      </c>
      <c r="AN41" t="n" s="73">
        <v>597454.01</v>
      </c>
      <c r="AO41" t="n" s="73">
        <v>4437421.05</v>
      </c>
      <c r="AP41" t="n" s="73">
        <v>3557421.05</v>
      </c>
      <c r="AQ41" t="n" s="73">
        <v>4071990.11</v>
      </c>
      <c r="AR41" t="n" s="73">
        <v>3970470.11</v>
      </c>
      <c r="AS41" t="n" s="73">
        <v>860750.56</v>
      </c>
      <c r="AT41" t="n" s="73">
        <v>860750.56</v>
      </c>
      <c r="AU41" t="n" s="73">
        <v>8975926.5</v>
      </c>
      <c r="AV41" t="n" s="73">
        <v>8975926.5</v>
      </c>
      <c r="AW41" t="n" s="73">
        <v>8975926.5</v>
      </c>
      <c r="AX41" t="n" s="73">
        <v>8115175.94</v>
      </c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</row>
    <row r="42">
      <c r="A42" t="s">
        <v>199</v>
      </c>
      <c r="B42" t="s">
        <v>554</v>
      </c>
      <c r="C42" t="n" s="73">
        <v>5.0329E7</v>
      </c>
      <c r="D42" t="n" s="73">
        <v>5.0165E7</v>
      </c>
      <c r="E42" t="n" s="73">
        <v>4.9412E7</v>
      </c>
      <c r="F42" t="n" s="73">
        <v>4.9445E7</v>
      </c>
      <c r="G42" t="n" s="73">
        <v>4.914E7</v>
      </c>
      <c r="H42" t="n" s="73">
        <v>4.9452E7</v>
      </c>
      <c r="I42" t="n" s="73">
        <v>4.9428E7</v>
      </c>
      <c r="J42" t="n" s="73">
        <v>5.0847E7</v>
      </c>
      <c r="K42" t="n" s="73">
        <v>5.1658E7</v>
      </c>
      <c r="L42" t="n" s="73">
        <v>4.9878E7</v>
      </c>
      <c r="M42" t="n" s="73">
        <v>5.0305E7</v>
      </c>
      <c r="N42" t="n" s="73">
        <v>5.0624E7</v>
      </c>
      <c r="O42" t="n" s="73">
        <v>4.8391E7</v>
      </c>
      <c r="P42" t="n" s="73">
        <v>4.8027E7</v>
      </c>
      <c r="Q42" t="n" s="73">
        <v>3.6497E7</v>
      </c>
      <c r="R42" t="n" s="73">
        <v>3.6173E7</v>
      </c>
      <c r="S42" t="n" s="73">
        <v>3.707E7</v>
      </c>
      <c r="T42" t="n" s="73">
        <v>3.6511E7</v>
      </c>
      <c r="U42" t="n" s="73">
        <v>3.6219E7</v>
      </c>
      <c r="V42" t="n" s="73">
        <v>3.5126E7</v>
      </c>
      <c r="W42" t="n" s="73">
        <v>3.5451E7</v>
      </c>
      <c r="X42" t="n" s="73">
        <v>3.401E7</v>
      </c>
      <c r="Y42" t="n" s="73">
        <v>3.2995E7</v>
      </c>
      <c r="Z42" t="n" s="73">
        <v>3.6927E7</v>
      </c>
      <c r="AA42" t="n" s="73">
        <v>6.1451E7</v>
      </c>
      <c r="AB42" t="n" s="73">
        <v>4.1578E7</v>
      </c>
      <c r="AC42" t="n" s="73">
        <v>4.1905E7</v>
      </c>
      <c r="AD42" t="n" s="73">
        <v>4.1698E7</v>
      </c>
      <c r="AE42" t="n" s="73">
        <v>4.1082E7</v>
      </c>
      <c r="AF42" t="n" s="73">
        <v>3.9871E7</v>
      </c>
      <c r="AG42" t="n" s="73">
        <v>3.9795E7</v>
      </c>
      <c r="AH42" t="n" s="73">
        <v>4.1178E7</v>
      </c>
      <c r="AI42" t="n" s="72">
        <v>3.6962909311E8</v>
      </c>
      <c r="AJ42" t="n" s="72">
        <v>3.2291573083E8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>
      <c r="A43" t="s">
        <v>200</v>
      </c>
      <c r="B43" t="s">
        <v>201</v>
      </c>
      <c r="C43" t="n" s="73">
        <v>5.8999E7</v>
      </c>
      <c r="D43" t="n" s="73">
        <v>8.199E7</v>
      </c>
      <c r="E43" t="n" s="73">
        <v>7.3754E7</v>
      </c>
      <c r="F43" t="n" s="73">
        <v>7.6312E7</v>
      </c>
      <c r="G43" t="n" s="73">
        <v>7.7115E7</v>
      </c>
      <c r="H43" t="n" s="73">
        <v>3.6209E7</v>
      </c>
      <c r="I43" t="n" s="73">
        <v>2.6683E7</v>
      </c>
      <c r="J43" t="n" s="73">
        <v>2.736E7</v>
      </c>
      <c r="K43" t="n" s="73">
        <v>1.3291E7</v>
      </c>
      <c r="L43" t="n" s="73">
        <v>1.437E7</v>
      </c>
      <c r="M43" t="n" s="73">
        <v>1.472E7</v>
      </c>
      <c r="N43" t="n" s="73">
        <v>1.6114E7</v>
      </c>
      <c r="O43" t="n" s="73">
        <v>3.3599E7</v>
      </c>
      <c r="P43" t="n" s="73">
        <v>3.4702E7</v>
      </c>
      <c r="Q43" t="n" s="73">
        <v>3.7419E7</v>
      </c>
      <c r="R43" t="n" s="73">
        <v>3.5794E7</v>
      </c>
      <c r="S43" t="n" s="73">
        <v>1.5542E7</v>
      </c>
      <c r="T43" t="n" s="73">
        <v>1.6911E7</v>
      </c>
      <c r="U43" t="n" s="73">
        <v>8175000.0</v>
      </c>
      <c r="V43" t="n" s="73">
        <v>1.4629E7</v>
      </c>
      <c r="W43" t="n" s="73">
        <v>1.0713E7</v>
      </c>
      <c r="X43" t="n" s="73">
        <v>1.9935E7</v>
      </c>
      <c r="Y43" t="n" s="73">
        <v>9448000.0</v>
      </c>
      <c r="Z43" t="n" s="73">
        <v>1.4966E7</v>
      </c>
      <c r="AA43" t="n" s="73">
        <v>1.441E7</v>
      </c>
      <c r="AB43" t="n" s="73">
        <v>1.7678E7</v>
      </c>
      <c r="AC43" t="n" s="73">
        <v>1.6651E7</v>
      </c>
      <c r="AD43" t="n" s="73">
        <v>1.7822E7</v>
      </c>
      <c r="AE43" t="n" s="73">
        <v>1.7362E7</v>
      </c>
      <c r="AF43" t="n" s="73">
        <v>1.9087E7</v>
      </c>
      <c r="AG43" t="n" s="73">
        <v>1.8124E7</v>
      </c>
      <c r="AH43" t="n" s="73">
        <v>1.8122E7</v>
      </c>
      <c r="AI43" t="n" s="73">
        <v>2.570318936E7</v>
      </c>
      <c r="AJ43" t="n" s="73">
        <v>2.687509469E7</v>
      </c>
      <c r="AK43" t="n" s="73">
        <v>2.082203838E7</v>
      </c>
      <c r="AL43" t="n" s="73">
        <v>1.6083E7</v>
      </c>
      <c r="AM43" t="n" s="73">
        <v>2.215921537E7</v>
      </c>
      <c r="AN43" t="n" s="73">
        <v>1.362843122E7</v>
      </c>
      <c r="AO43" t="n" s="73">
        <v>2384728.74</v>
      </c>
      <c r="AP43" t="n" s="73">
        <v>2178052.02</v>
      </c>
      <c r="AQ43" t="n" s="73">
        <v>2221833.7</v>
      </c>
      <c r="AR43" t="n" s="73">
        <v>2790887.6</v>
      </c>
      <c r="AS43" t="n" s="73">
        <v>2856078.92</v>
      </c>
      <c r="AT43" t="n" s="73">
        <v>3627334.43</v>
      </c>
      <c r="AU43" t="n" s="73">
        <v>1435940.73</v>
      </c>
      <c r="AV43" t="n" s="73">
        <v>1671839.3</v>
      </c>
      <c r="AW43" t="n" s="73">
        <v>1908244.7</v>
      </c>
      <c r="AX43" t="n" s="73">
        <v>2133990.05</v>
      </c>
      <c r="AY43"/>
      <c r="AZ43"/>
      <c r="BA43"/>
      <c r="BB43"/>
      <c r="BC43"/>
      <c r="BD43" t="n" s="73">
        <v>1313788.74</v>
      </c>
      <c r="BE43" t="n">
        <v>3590.69</v>
      </c>
      <c r="BF43" t="n" s="73">
        <v>795919.28</v>
      </c>
      <c r="BG43"/>
      <c r="BH43"/>
      <c r="BI43"/>
      <c r="BJ43" t="n" s="73">
        <v>102410.3</v>
      </c>
      <c r="BK43" t="n" s="73">
        <v>465453.45</v>
      </c>
      <c r="BL43" t="n" s="73">
        <v>473370.9</v>
      </c>
      <c r="BM43" t="n" s="73">
        <v>529495.5</v>
      </c>
      <c r="BN43" t="n" s="73">
        <v>576966.56</v>
      </c>
      <c r="BO43" t="n" s="73">
        <v>537892.78</v>
      </c>
      <c r="BP43" t="n" s="73">
        <v>593536.84</v>
      </c>
      <c r="BQ43" t="n" s="73">
        <v>649180.9</v>
      </c>
      <c r="BR43" t="n" s="73">
        <v>704824.96</v>
      </c>
      <c r="BS43" t="n" s="73">
        <v>760469.02</v>
      </c>
      <c r="BT43" t="n" s="73">
        <v>816113.08</v>
      </c>
      <c r="BU43" t="n" s="73">
        <v>890305.16</v>
      </c>
      <c r="BV43"/>
      <c r="BW43"/>
    </row>
    <row r="44">
      <c r="A44" t="s">
        <v>202</v>
      </c>
      <c r="B44" t="s">
        <v>203</v>
      </c>
      <c r="C44" t="n" s="72">
        <v>1.608699E9</v>
      </c>
      <c r="D44" t="n" s="72">
        <v>1.380407E9</v>
      </c>
      <c r="E44" t="n" s="72">
        <v>1.155042E9</v>
      </c>
      <c r="F44" t="n" s="72">
        <v>1.147411E9</v>
      </c>
      <c r="G44" t="n" s="72">
        <v>7.92353E8</v>
      </c>
      <c r="H44" t="n" s="72">
        <v>8.98122E8</v>
      </c>
      <c r="I44" t="n" s="72">
        <v>1.170786E9</v>
      </c>
      <c r="J44" t="n" s="72">
        <v>1.151953E9</v>
      </c>
      <c r="K44" t="n" s="72">
        <v>1.149965E9</v>
      </c>
      <c r="L44" t="n" s="72">
        <v>1.393566E9</v>
      </c>
      <c r="M44" t="n" s="72">
        <v>1.44568E9</v>
      </c>
      <c r="N44" t="n" s="72">
        <v>1.451569E9</v>
      </c>
      <c r="O44" t="n" s="72">
        <v>1.23486E9</v>
      </c>
      <c r="P44" t="n" s="72">
        <v>1.253878E9</v>
      </c>
      <c r="Q44" t="n" s="72">
        <v>1.177214E9</v>
      </c>
      <c r="R44" t="n" s="72">
        <v>1.165909E9</v>
      </c>
      <c r="S44" t="n" s="72">
        <v>1.068578E9</v>
      </c>
      <c r="T44" t="n" s="72">
        <v>1.028418E9</v>
      </c>
      <c r="U44" t="n" s="72">
        <v>9.52375E8</v>
      </c>
      <c r="V44" t="n" s="72">
        <v>9.26215E8</v>
      </c>
      <c r="W44" t="n" s="72">
        <v>8.05732E8</v>
      </c>
      <c r="X44" t="n" s="72">
        <v>6.41818E8</v>
      </c>
      <c r="Y44" t="n" s="72">
        <v>5.16998E8</v>
      </c>
      <c r="Z44" t="n" s="72">
        <v>4.34912E8</v>
      </c>
      <c r="AA44" t="n" s="72">
        <v>5.79048E8</v>
      </c>
      <c r="AB44" t="n" s="72">
        <v>5.92241E8</v>
      </c>
      <c r="AC44" t="n" s="72">
        <v>5.1539E8</v>
      </c>
      <c r="AD44" t="n" s="72">
        <v>4.76945E8</v>
      </c>
      <c r="AE44" t="n" s="72">
        <v>2.68144E8</v>
      </c>
      <c r="AF44" t="n" s="72">
        <v>2.79134E8</v>
      </c>
      <c r="AG44" t="n" s="72">
        <v>1.76122E8</v>
      </c>
      <c r="AH44" t="n" s="72">
        <v>1.8371E8</v>
      </c>
      <c r="AI44" t="n" s="72">
        <v>4.0874010127E8</v>
      </c>
      <c r="AJ44" t="n" s="72">
        <v>4.2686038457E8</v>
      </c>
      <c r="AK44" t="n" s="72">
        <v>2.0279473586E8</v>
      </c>
      <c r="AL44" t="n" s="72">
        <v>1.82586E8</v>
      </c>
      <c r="AM44" t="n" s="72">
        <v>1.8714307409E8</v>
      </c>
      <c r="AN44" t="n" s="72">
        <v>2.2506640514E8</v>
      </c>
      <c r="AO44" t="n" s="72">
        <v>2.1268128026E8</v>
      </c>
      <c r="AP44" t="n" s="72">
        <v>1.5045050668E8</v>
      </c>
      <c r="AQ44" t="n" s="72">
        <v>2.2949743308E8</v>
      </c>
      <c r="AR44" t="n" s="72">
        <v>2.5332487953E8</v>
      </c>
      <c r="AS44" t="n" s="72">
        <v>3.7321222381E8</v>
      </c>
      <c r="AT44" t="n" s="72">
        <v>2.9382043927E8</v>
      </c>
      <c r="AU44" t="n" s="72">
        <v>2.9449946996E8</v>
      </c>
      <c r="AV44" t="n" s="72">
        <v>2.8725394204E8</v>
      </c>
      <c r="AW44" t="n" s="72">
        <v>2.4160722603E8</v>
      </c>
      <c r="AX44" t="n" s="72">
        <v>2.3246493702E8</v>
      </c>
      <c r="AY44" t="n" s="72">
        <v>2.5174403913E8</v>
      </c>
      <c r="AZ44" t="n" s="72">
        <v>2.5616516639E8</v>
      </c>
      <c r="BA44" t="n" s="72">
        <v>2.0658206365E8</v>
      </c>
      <c r="BB44" t="n" s="72">
        <v>1.8046314556E8</v>
      </c>
      <c r="BC44" t="n" s="72">
        <v>3.2033505985E8</v>
      </c>
      <c r="BD44" t="n" s="72">
        <v>2.5172970631E8</v>
      </c>
      <c r="BE44" t="n" s="73">
        <v>4.177033715E7</v>
      </c>
      <c r="BF44" t="n" s="73">
        <v>1.413895991E7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</row>
    <row r="45">
      <c r="A45" t="s">
        <v>204</v>
      </c>
      <c r="B45" t="s">
        <v>205</v>
      </c>
      <c r="C45" t="n" s="73">
        <v>9.2769E7</v>
      </c>
      <c r="D45" t="n" s="73">
        <v>9.897E7</v>
      </c>
      <c r="E45" t="n" s="72">
        <v>1.54997E8</v>
      </c>
      <c r="F45" t="n" s="72">
        <v>1.50061E8</v>
      </c>
      <c r="G45" t="n" s="73">
        <v>9.8243E7</v>
      </c>
      <c r="H45" t="n" s="73">
        <v>9.7286E7</v>
      </c>
      <c r="I45" t="n" s="73">
        <v>9.4345E7</v>
      </c>
      <c r="J45" t="n" s="73">
        <v>9.8079E7</v>
      </c>
      <c r="K45" t="n" s="73">
        <v>9.6606E7</v>
      </c>
      <c r="L45" t="n" s="73">
        <v>9.0403E7</v>
      </c>
      <c r="M45" t="n" s="73">
        <v>6.8681E7</v>
      </c>
      <c r="N45" t="n" s="73">
        <v>8.62E7</v>
      </c>
      <c r="O45" t="n" s="73">
        <v>7.2771E7</v>
      </c>
      <c r="P45" t="n" s="73">
        <v>7.6635E7</v>
      </c>
      <c r="Q45" t="n" s="73">
        <v>8.0516E7</v>
      </c>
      <c r="R45" t="n" s="73">
        <v>7.2736E7</v>
      </c>
      <c r="S45" t="n" s="73">
        <v>6.9512E7</v>
      </c>
      <c r="T45" t="n" s="73">
        <v>7.5999E7</v>
      </c>
      <c r="U45" t="n" s="73">
        <v>9.875E7</v>
      </c>
      <c r="V45" t="n" s="73">
        <v>8.1378E7</v>
      </c>
      <c r="W45" t="n" s="73">
        <v>3.505E7</v>
      </c>
      <c r="X45" t="n" s="73">
        <v>5.9705E7</v>
      </c>
      <c r="Y45" t="n" s="73">
        <v>1.6918E7</v>
      </c>
      <c r="Z45" t="n" s="73">
        <v>6.8369E7</v>
      </c>
      <c r="AA45" t="n" s="73">
        <v>4.3691E7</v>
      </c>
      <c r="AB45" t="n" s="73">
        <v>3.843E7</v>
      </c>
      <c r="AC45" t="n" s="73">
        <v>4.865E7</v>
      </c>
      <c r="AD45" t="n" s="73">
        <v>5.0123E7</v>
      </c>
      <c r="AE45" t="n" s="72">
        <v>1.16207E8</v>
      </c>
      <c r="AF45" t="n" s="73">
        <v>9.3449E7</v>
      </c>
      <c r="AG45" t="n" s="73">
        <v>5.3571E7</v>
      </c>
      <c r="AH45" t="n" s="73">
        <v>4.8975E7</v>
      </c>
      <c r="AI45"/>
      <c r="AJ45"/>
      <c r="AK45" t="n" s="72">
        <v>2.7197856E9</v>
      </c>
      <c r="AL45"/>
      <c r="AM45"/>
      <c r="AN45"/>
      <c r="AO45"/>
      <c r="AP45"/>
      <c r="AQ45"/>
      <c r="AR45"/>
      <c r="AS45" t="n" s="73">
        <v>1799561.2</v>
      </c>
      <c r="AT45" t="n" s="73">
        <v>1799561.2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</row>
    <row r="46">
      <c r="A46" t="s">
        <v>206</v>
      </c>
      <c r="B46" t="s">
        <v>207</v>
      </c>
      <c r="C46" t="n" s="72">
        <v>3.0654386E10</v>
      </c>
      <c r="D46" t="n" s="72">
        <v>2.426545E10</v>
      </c>
      <c r="E46" t="n" s="72">
        <v>2.2081449E10</v>
      </c>
      <c r="F46" t="n" s="72">
        <v>2.655523E10</v>
      </c>
      <c r="G46" t="n" s="72">
        <v>2.1478746E10</v>
      </c>
      <c r="H46" t="n" s="72">
        <v>2.1191267E10</v>
      </c>
      <c r="I46" t="n" s="72">
        <v>2.1588539E10</v>
      </c>
      <c r="J46" t="n" s="72">
        <v>2.1878781E10</v>
      </c>
      <c r="K46" t="n" s="72">
        <v>2.1435662E10</v>
      </c>
      <c r="L46" t="n" s="72">
        <v>2.1174777E10</v>
      </c>
      <c r="M46" t="n" s="72">
        <v>2.1574602E10</v>
      </c>
      <c r="N46" t="n" s="72">
        <v>2.2030241E10</v>
      </c>
      <c r="O46" t="n" s="72">
        <v>2.2179794E10</v>
      </c>
      <c r="P46" t="n" s="72">
        <v>2.2916974E10</v>
      </c>
      <c r="Q46" t="n" s="72">
        <v>2.3048481E10</v>
      </c>
      <c r="R46" t="n" s="72">
        <v>2.3562701E10</v>
      </c>
      <c r="S46" t="n" s="72">
        <v>2.4335412E10</v>
      </c>
      <c r="T46" t="n" s="72">
        <v>2.4513825E10</v>
      </c>
      <c r="U46" t="n" s="72">
        <v>2.4772018E10</v>
      </c>
      <c r="V46" t="n" s="72">
        <v>2.5001734E10</v>
      </c>
      <c r="W46" t="n" s="72">
        <v>2.3978447E10</v>
      </c>
      <c r="X46" t="n" s="72">
        <v>2.4122239E10</v>
      </c>
      <c r="Y46" t="n" s="72">
        <v>2.4170073E10</v>
      </c>
      <c r="Z46" t="n" s="72">
        <v>2.4897086E10</v>
      </c>
      <c r="AA46" t="n" s="72">
        <v>2.5518871E10</v>
      </c>
      <c r="AB46" t="n" s="72">
        <v>2.5949607E10</v>
      </c>
      <c r="AC46" t="n" s="72">
        <v>2.4826389E10</v>
      </c>
      <c r="AD46" t="n" s="72">
        <v>2.4997969E10</v>
      </c>
      <c r="AE46" t="n" s="72">
        <v>2.449556E10</v>
      </c>
      <c r="AF46" t="n" s="72">
        <v>2.4549303E10</v>
      </c>
      <c r="AG46" t="n" s="72">
        <v>2.462606E10</v>
      </c>
      <c r="AH46" t="n" s="72">
        <v>2.4578253E10</v>
      </c>
      <c r="AI46" t="n" s="72">
        <v>2.318068227833E10</v>
      </c>
      <c r="AJ46" t="n" s="72">
        <v>2.261683956438E10</v>
      </c>
      <c r="AK46" t="n" s="72">
        <v>2.1416997428E10</v>
      </c>
      <c r="AL46" t="n" s="72">
        <v>1.7522935E10</v>
      </c>
      <c r="AM46" t="n" s="72">
        <v>1.556995925028E10</v>
      </c>
      <c r="AN46" t="n" s="72">
        <v>1.39452872349E10</v>
      </c>
      <c r="AO46" t="n" s="72">
        <v>1.241396496608E10</v>
      </c>
      <c r="AP46" t="n" s="72">
        <v>1.090401181339E10</v>
      </c>
      <c r="AQ46" t="n" s="72">
        <v>9.83095807411E9</v>
      </c>
      <c r="AR46" t="n" s="72">
        <v>8.69196169537E9</v>
      </c>
      <c r="AS46" t="n" s="72">
        <v>6.67497907385E9</v>
      </c>
      <c r="AT46" t="n" s="72">
        <v>7.61836333904E9</v>
      </c>
      <c r="AU46" t="n" s="72">
        <v>4.57058979848E9</v>
      </c>
      <c r="AV46" t="n" s="72">
        <v>4.20757964581E9</v>
      </c>
      <c r="AW46" t="n" s="72">
        <v>3.97617271299E9</v>
      </c>
      <c r="AX46" t="n" s="72">
        <v>3.89148912268E9</v>
      </c>
      <c r="AY46" t="n" s="72">
        <v>3.56883843114E9</v>
      </c>
      <c r="AZ46" t="n" s="72">
        <v>3.30206321336E9</v>
      </c>
      <c r="BA46" t="n" s="72">
        <v>2.97418770248E9</v>
      </c>
      <c r="BB46" t="n" s="72">
        <v>2.79742636427E9</v>
      </c>
      <c r="BC46" t="n" s="72">
        <v>2.39296266611E9</v>
      </c>
      <c r="BD46" t="n" s="72">
        <v>1.95792102889E9</v>
      </c>
      <c r="BE46" t="n" s="72">
        <v>1.61498582514E9</v>
      </c>
      <c r="BF46" t="n" s="72">
        <v>1.74307549291E9</v>
      </c>
      <c r="BG46" t="n" s="72">
        <v>1.60631673836E9</v>
      </c>
      <c r="BH46" t="n" s="72">
        <v>1.55951428116E9</v>
      </c>
      <c r="BI46" t="n" s="72">
        <v>1.50789633185E9</v>
      </c>
      <c r="BJ46" t="n" s="72">
        <v>1.65425434653E9</v>
      </c>
      <c r="BK46" t="n" s="72">
        <v>1.56398992481E9</v>
      </c>
      <c r="BL46" t="n" s="72">
        <v>1.53406811501E9</v>
      </c>
      <c r="BM46" t="n" s="72">
        <v>1.46028738454E9</v>
      </c>
      <c r="BN46" t="n" s="72">
        <v>1.32434320879E9</v>
      </c>
      <c r="BO46" t="n" s="72">
        <v>1.14363631491E9</v>
      </c>
      <c r="BP46" t="n" s="72">
        <v>1.01591913112E9</v>
      </c>
      <c r="BQ46" t="n" s="72">
        <v>8.8213309994E8</v>
      </c>
      <c r="BR46" t="n" s="72">
        <v>7.8722230757E8</v>
      </c>
      <c r="BS46" t="n" s="72">
        <v>6.3748414532E8</v>
      </c>
      <c r="BT46" t="n" s="72">
        <v>5.3594994482E8</v>
      </c>
      <c r="BU46" t="n" s="72">
        <v>3.6287259934E8</v>
      </c>
      <c r="BV46" t="n" s="72">
        <v>2.2885350645E8</v>
      </c>
      <c r="BW46" t="n" s="72">
        <v>1.8426035033E8</v>
      </c>
    </row>
    <row r="47">
      <c r="A47" t="s">
        <v>208</v>
      </c>
      <c r="B47" t="s">
        <v>209</v>
      </c>
      <c r="C47" t="n" s="72">
        <v>1.19930784E11</v>
      </c>
      <c r="D47" t="n" s="72">
        <v>1.16466007E11</v>
      </c>
      <c r="E47" t="n" s="72">
        <v>9.7711301E10</v>
      </c>
      <c r="F47" t="n" s="72">
        <v>9.9241536E10</v>
      </c>
      <c r="G47" t="n" s="72">
        <v>8.8183101E10</v>
      </c>
      <c r="H47" t="n" s="72">
        <v>8.6958122E10</v>
      </c>
      <c r="I47" t="n" s="72">
        <v>8.3665074E10</v>
      </c>
      <c r="J47" t="n" s="72">
        <v>7.3774723E10</v>
      </c>
      <c r="K47" t="n" s="72">
        <v>6.9737326E10</v>
      </c>
      <c r="L47" t="n" s="72">
        <v>6.7258339E10</v>
      </c>
      <c r="M47" t="n" s="72">
        <v>6.3816328E10</v>
      </c>
      <c r="N47" t="n" s="72">
        <v>5.823769E10</v>
      </c>
      <c r="O47" t="n" s="72">
        <v>5.9255916E10</v>
      </c>
      <c r="P47" t="n" s="72">
        <v>5.9516406E10</v>
      </c>
      <c r="Q47" t="n" s="72">
        <v>6.0820774E10</v>
      </c>
      <c r="R47" t="n" s="72">
        <v>6.1554967E10</v>
      </c>
      <c r="S47" t="n" s="72">
        <v>6.0037717E10</v>
      </c>
      <c r="T47" t="n" s="72">
        <v>6.201331E10</v>
      </c>
      <c r="U47" t="n" s="72">
        <v>6.290982E10</v>
      </c>
      <c r="V47" t="n" s="72">
        <v>6.2588839E10</v>
      </c>
      <c r="W47" t="n" s="72">
        <v>6.0197891E10</v>
      </c>
      <c r="X47" t="n" s="72">
        <v>6.0498185E10</v>
      </c>
      <c r="Y47" t="n" s="72">
        <v>6.2180538E10</v>
      </c>
      <c r="Z47" t="n" s="72">
        <v>6.3009445E10</v>
      </c>
      <c r="AA47" t="n" s="72">
        <v>6.6970678E10</v>
      </c>
      <c r="AB47" t="n" s="72">
        <v>6.8491768E10</v>
      </c>
      <c r="AC47" t="n" s="72">
        <v>6.7152724E10</v>
      </c>
      <c r="AD47" t="n" s="72">
        <v>6.3867783E10</v>
      </c>
      <c r="AE47" t="n" s="72">
        <v>6.7793844E10</v>
      </c>
      <c r="AF47" t="n" s="72">
        <v>7.0323531E10</v>
      </c>
      <c r="AG47" t="n" s="72">
        <v>6.8827981E10</v>
      </c>
      <c r="AH47" t="n" s="72">
        <v>6.44614E10</v>
      </c>
      <c r="AI47" t="n" s="72">
        <v>6.668812968091E10</v>
      </c>
      <c r="AJ47" t="n" s="72">
        <v>7.087395947136E10</v>
      </c>
      <c r="AK47" t="n" s="72">
        <v>6.264523969797E10</v>
      </c>
      <c r="AL47" t="n" s="72">
        <v>5.1306718E10</v>
      </c>
      <c r="AM47" t="n" s="72">
        <v>5.440412016865E10</v>
      </c>
      <c r="AN47" t="n" s="72">
        <v>4.975155517435E10</v>
      </c>
      <c r="AO47" t="n" s="72">
        <v>4.56967054555E10</v>
      </c>
      <c r="AP47" t="n" s="72">
        <v>3.145203526015E10</v>
      </c>
      <c r="AQ47" t="n" s="72">
        <v>2.989248961661E10</v>
      </c>
      <c r="AR47" t="n" s="72">
        <v>2.874346643043E10</v>
      </c>
      <c r="AS47" t="n" s="72">
        <v>2.303595315803E10</v>
      </c>
      <c r="AT47" t="n" s="72">
        <v>2.207595174185E10</v>
      </c>
      <c r="AU47" t="n" s="72">
        <v>1.589056231343E10</v>
      </c>
      <c r="AV47" t="n" s="72">
        <v>1.526016021954E10</v>
      </c>
      <c r="AW47" t="n" s="72">
        <v>1.494760816474E10</v>
      </c>
      <c r="AX47" t="n" s="72">
        <v>1.396734172558E10</v>
      </c>
      <c r="AY47" t="n" s="72">
        <v>1.44695720653E10</v>
      </c>
      <c r="AZ47" t="n" s="72">
        <v>1.421267959389E10</v>
      </c>
      <c r="BA47" t="n" s="72">
        <v>1.276128332097E10</v>
      </c>
      <c r="BB47" t="n" s="72">
        <v>1.117912656819E10</v>
      </c>
      <c r="BC47" t="n" s="72">
        <v>1.062792551298E10</v>
      </c>
      <c r="BD47" t="n" s="72">
        <v>8.037650299E9</v>
      </c>
      <c r="BE47" t="n" s="72">
        <v>6.90429945719E9</v>
      </c>
      <c r="BF47" t="n" s="72">
        <v>6.31247293133E9</v>
      </c>
      <c r="BG47" t="n" s="72">
        <v>5.59696076552E9</v>
      </c>
      <c r="BH47" t="n" s="72">
        <v>4.9223897423E9</v>
      </c>
      <c r="BI47" t="n" s="72">
        <v>5.27487401352E9</v>
      </c>
      <c r="BJ47" t="n" s="72">
        <v>4.75780831159E9</v>
      </c>
      <c r="BK47" t="n" s="72">
        <v>4.85601777839E9</v>
      </c>
      <c r="BL47" t="n" s="72">
        <v>4.89857277661E9</v>
      </c>
      <c r="BM47" t="n" s="72">
        <v>4.64945906645E9</v>
      </c>
      <c r="BN47" t="n" s="72">
        <v>4.32353262424E9</v>
      </c>
      <c r="BO47" t="n" s="72">
        <v>4.32814261364E9</v>
      </c>
      <c r="BP47" t="n" s="72">
        <v>3.78727901928E9</v>
      </c>
      <c r="BQ47" t="n" s="72">
        <v>3.36849073266E9</v>
      </c>
      <c r="BR47" t="n" s="72">
        <v>2.68147825996E9</v>
      </c>
      <c r="BS47" t="n" s="72">
        <v>2.38056227292E9</v>
      </c>
      <c r="BT47" t="n" s="72">
        <v>2.5140106711E9</v>
      </c>
      <c r="BU47" t="n" s="72">
        <v>1.15342515235E9</v>
      </c>
      <c r="BV47" t="n" s="72">
        <v>6.7795650546E8</v>
      </c>
      <c r="BW47" t="n" s="72">
        <v>6.0664787593E8</v>
      </c>
    </row>
    <row r="48">
      <c r="A48" t="s">
        <v>210</v>
      </c>
      <c r="B48" t="s">
        <v>211</v>
      </c>
      <c r="C48" t="n" s="72">
        <v>8.345166E9</v>
      </c>
      <c r="D48" t="n" s="72">
        <v>9.431292E9</v>
      </c>
      <c r="E48" t="n" s="72">
        <v>1.0347744E10</v>
      </c>
      <c r="F48" t="n" s="72">
        <v>8.639175E9</v>
      </c>
      <c r="G48" t="n" s="72">
        <v>9.782884E9</v>
      </c>
      <c r="H48" t="n" s="72">
        <v>9.232426E9</v>
      </c>
      <c r="I48" t="n" s="72">
        <v>7.828623E9</v>
      </c>
      <c r="J48" t="n" s="72">
        <v>5.416746E9</v>
      </c>
      <c r="K48" t="n" s="72">
        <v>4.379483E9</v>
      </c>
      <c r="L48" t="n" s="72">
        <v>3.722991E9</v>
      </c>
      <c r="M48" t="n" s="72">
        <v>2.754777E9</v>
      </c>
      <c r="N48" t="n" s="72">
        <v>2.256958E9</v>
      </c>
      <c r="O48" t="n" s="72">
        <v>5.417555E9</v>
      </c>
      <c r="P48" t="n" s="72">
        <v>5.172737E9</v>
      </c>
      <c r="Q48" t="n" s="72">
        <v>5.433707E9</v>
      </c>
      <c r="R48" t="n" s="72">
        <v>8.908494E9</v>
      </c>
      <c r="S48" t="n" s="72">
        <v>7.271578E9</v>
      </c>
      <c r="T48" t="n" s="72">
        <v>8.051049E9</v>
      </c>
      <c r="U48" t="n" s="72">
        <v>9.894126E9</v>
      </c>
      <c r="V48" t="n" s="72">
        <v>1.1570517E10</v>
      </c>
      <c r="W48" t="n" s="72">
        <v>7.135821E9</v>
      </c>
      <c r="X48" t="n" s="72">
        <v>4.275564E9</v>
      </c>
      <c r="Y48" t="n" s="72">
        <v>5.381045E9</v>
      </c>
      <c r="Z48" t="n" s="72">
        <v>4.601916E9</v>
      </c>
      <c r="AA48" t="n" s="72">
        <v>4.041526E9</v>
      </c>
      <c r="AB48" t="n" s="72">
        <v>3.579569E9</v>
      </c>
      <c r="AC48" t="n" s="72">
        <v>2.721543E9</v>
      </c>
      <c r="AD48" t="n" s="72">
        <v>2.423762E9</v>
      </c>
      <c r="AE48" t="n" s="72">
        <v>6.298593E9</v>
      </c>
      <c r="AF48" t="n" s="72">
        <v>8.138893E9</v>
      </c>
      <c r="AG48" t="n" s="72">
        <v>5.124209E9</v>
      </c>
      <c r="AH48" t="n" s="72">
        <v>5.658564E9</v>
      </c>
      <c r="AI48" t="n" s="72">
        <v>9.55959296114E9</v>
      </c>
      <c r="AJ48" t="n" s="72">
        <v>1.122166418614E10</v>
      </c>
      <c r="AK48" t="n" s="72">
        <v>1.282838027282E10</v>
      </c>
      <c r="AL48" t="n" s="72">
        <v>9.502134E9</v>
      </c>
      <c r="AM48" t="n" s="72">
        <v>1.207804448767E10</v>
      </c>
      <c r="AN48" t="n" s="72">
        <v>1.188004361151E10</v>
      </c>
      <c r="AO48" t="n" s="72">
        <v>1.12950716426E10</v>
      </c>
      <c r="AP48" t="n" s="72">
        <v>4.99443543814E9</v>
      </c>
      <c r="AQ48" t="n" s="72">
        <v>4.29398684399E9</v>
      </c>
      <c r="AR48" t="n" s="72">
        <v>3.98292047732E9</v>
      </c>
      <c r="AS48" t="n" s="72">
        <v>2.5793501459E9</v>
      </c>
      <c r="AT48" t="n" s="72">
        <v>1.69908204122E9</v>
      </c>
      <c r="AU48" t="n" s="72">
        <v>9.7019961841E8</v>
      </c>
      <c r="AV48" t="n" s="72">
        <v>9.959703E8</v>
      </c>
      <c r="AW48" t="n" s="72">
        <v>1.17667188386E9</v>
      </c>
      <c r="AX48" t="n" s="72">
        <v>9.6176325133E8</v>
      </c>
      <c r="AY48" t="n" s="72">
        <v>1.12531135024E9</v>
      </c>
      <c r="AZ48" t="n" s="72">
        <v>1.1493193408E9</v>
      </c>
      <c r="BA48" t="n" s="72">
        <v>1.1715369E9</v>
      </c>
      <c r="BB48" t="n" s="72">
        <v>1.18729266E9</v>
      </c>
      <c r="BC48" t="n" s="72">
        <v>1.36923604E9</v>
      </c>
      <c r="BD48" t="n" s="72">
        <v>7.3200987E8</v>
      </c>
      <c r="BE48" t="n" s="72">
        <v>1.18433874878E9</v>
      </c>
      <c r="BF48" t="n" s="72">
        <v>1.06441820891E9</v>
      </c>
      <c r="BG48" t="n" s="72">
        <v>1.06805E9</v>
      </c>
      <c r="BH48" t="n" s="72">
        <v>7.86E8</v>
      </c>
      <c r="BI48" t="n" s="72">
        <v>1.4931388E9</v>
      </c>
      <c r="BJ48" t="n" s="72">
        <v>1.321E9</v>
      </c>
      <c r="BK48" t="n" s="72">
        <v>1.371E9</v>
      </c>
      <c r="BL48" t="n" s="72">
        <v>1.47565E9</v>
      </c>
      <c r="BM48" t="n" s="72">
        <v>1.402087E9</v>
      </c>
      <c r="BN48" t="n" s="72">
        <v>1.18855E9</v>
      </c>
      <c r="BO48" t="n" s="72">
        <v>1.02865974244E9</v>
      </c>
      <c r="BP48" t="n" s="72">
        <v>7.2920974244E8</v>
      </c>
      <c r="BQ48" t="n" s="72">
        <v>6.6870974244E8</v>
      </c>
      <c r="BR48" t="n" s="72">
        <v>2.7931428814E8</v>
      </c>
      <c r="BS48" t="n" s="73">
        <v>5248273.74</v>
      </c>
      <c r="BT48" t="n" s="72">
        <v>3.14860687E8</v>
      </c>
      <c r="BU48" t="n" s="72">
        <v>3.25036E8</v>
      </c>
      <c r="BV48" t="n" s="72">
        <v>1.9977009717E8</v>
      </c>
      <c r="BW48" t="n" s="72">
        <v>2.09E8</v>
      </c>
    </row>
    <row r="49">
      <c r="A49" t="s">
        <v>212</v>
      </c>
      <c r="B49" t="s">
        <v>213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</row>
    <row r="50">
      <c r="A50" t="s">
        <v>214</v>
      </c>
      <c r="B50" t="s">
        <v>215</v>
      </c>
      <c r="C50"/>
      <c r="D50"/>
      <c r="E50"/>
      <c r="F50"/>
      <c r="G50"/>
      <c r="H50"/>
      <c r="I50"/>
      <c r="J50"/>
      <c r="K50"/>
      <c r="L50" t="n">
        <v>0.0</v>
      </c>
      <c r="M50" t="n">
        <v>0.0</v>
      </c>
      <c r="N50" t="n">
        <v>0.0</v>
      </c>
      <c r="O50"/>
      <c r="P50"/>
      <c r="Q50"/>
      <c r="R50" t="n">
        <v>0.0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</row>
    <row r="51">
      <c r="A51" t="s">
        <v>216</v>
      </c>
      <c r="B51" t="s">
        <v>217</v>
      </c>
      <c r="C51" t="n" s="72">
        <v>3.1424E9</v>
      </c>
      <c r="D51"/>
      <c r="E51"/>
      <c r="F51" t="n" s="72">
        <v>5.712574E9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</row>
    <row r="52">
      <c r="A52" t="s">
        <v>218</v>
      </c>
      <c r="B52" t="s">
        <v>219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 s="72">
        <v>3.47768E8</v>
      </c>
      <c r="AB52" t="n" s="72">
        <v>3.93868E8</v>
      </c>
      <c r="AC52" t="n" s="72">
        <v>3.94926E8</v>
      </c>
      <c r="AD52" t="n" s="72">
        <v>3.99048E8</v>
      </c>
      <c r="AE52" t="n" s="72">
        <v>5.13251E8</v>
      </c>
      <c r="AF52" t="n" s="72">
        <v>4.28938E8</v>
      </c>
      <c r="AG52" t="n" s="72">
        <v>2.70058E8</v>
      </c>
      <c r="AH52" t="n" s="72">
        <v>2.79312E8</v>
      </c>
      <c r="AI52" t="n" s="73">
        <v>9.327077448E7</v>
      </c>
      <c r="AJ52" t="n" s="72">
        <v>1.4954894698E8</v>
      </c>
      <c r="AK52" t="n" s="73">
        <v>2.643982243E7</v>
      </c>
      <c r="AL52" t="n" s="73">
        <v>3.6463E7</v>
      </c>
      <c r="AM52" t="n" s="73">
        <v>3.807483616E7</v>
      </c>
      <c r="AN52" t="n" s="73">
        <v>1.403092067E7</v>
      </c>
      <c r="AO52"/>
      <c r="AP52" t="n" s="73">
        <v>206900.0</v>
      </c>
      <c r="AQ52"/>
      <c r="AR52" t="n" s="73">
        <v>2.87189849E7</v>
      </c>
      <c r="AS52"/>
      <c r="AT52"/>
      <c r="AU52" t="n" s="73">
        <v>1.216078238E7</v>
      </c>
      <c r="AV52" t="n" s="73">
        <v>2.699429999E7</v>
      </c>
      <c r="AW52" t="n" s="73">
        <v>6.152888669E7</v>
      </c>
      <c r="AX52" t="n" s="73">
        <v>5.635567915E7</v>
      </c>
      <c r="AY52" t="n" s="73">
        <v>3.96514504E7</v>
      </c>
      <c r="AZ52" t="n" s="73">
        <v>1.918024671E7</v>
      </c>
      <c r="BA52" t="n" s="73">
        <v>3.4801452E7</v>
      </c>
      <c r="BB52" t="n" s="73">
        <v>1.0423E7</v>
      </c>
      <c r="BC52" t="n" s="73">
        <v>-2.637164075E7</v>
      </c>
      <c r="BD52" t="n" s="73">
        <v>1.50925092E7</v>
      </c>
      <c r="BE52" t="n" s="73">
        <v>-719753.06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</row>
    <row r="53">
      <c r="A53" t="s">
        <v>220</v>
      </c>
      <c r="B53" t="s">
        <v>221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 s="72">
        <v>3.47768E8</v>
      </c>
      <c r="AB53" t="n" s="72">
        <v>3.93868E8</v>
      </c>
      <c r="AC53" t="n" s="72">
        <v>3.94926E8</v>
      </c>
      <c r="AD53" t="n" s="72">
        <v>3.99048E8</v>
      </c>
      <c r="AE53" t="n" s="72">
        <v>5.13251E8</v>
      </c>
      <c r="AF53" t="n" s="72">
        <v>4.28938E8</v>
      </c>
      <c r="AG53" t="n" s="72">
        <v>2.70058E8</v>
      </c>
      <c r="AH53" t="n" s="72">
        <v>2.79312E8</v>
      </c>
      <c r="AI53" t="n" s="73">
        <v>9.327077448E7</v>
      </c>
      <c r="AJ53" t="n" s="72">
        <v>1.4954894698E8</v>
      </c>
      <c r="AK53" t="n" s="73">
        <v>2.643982243E7</v>
      </c>
      <c r="AL53" t="n" s="73">
        <v>3.6463E7</v>
      </c>
      <c r="AM53" t="n" s="73">
        <v>3.807483616E7</v>
      </c>
      <c r="AN53" t="n" s="73">
        <v>1.403092067E7</v>
      </c>
      <c r="AO53"/>
      <c r="AP53" t="n" s="73">
        <v>206900.0</v>
      </c>
      <c r="AQ53"/>
      <c r="AR53" t="n" s="73">
        <v>2.87189849E7</v>
      </c>
      <c r="AS53" t="n">
        <v>0.0</v>
      </c>
      <c r="AT53"/>
      <c r="AU53" t="n" s="73">
        <v>1.216078238E7</v>
      </c>
      <c r="AV53" t="n" s="73">
        <v>2.699429999E7</v>
      </c>
      <c r="AW53" t="n" s="73">
        <v>6.152888669E7</v>
      </c>
      <c r="AX53" t="n" s="73">
        <v>5.635567915E7</v>
      </c>
      <c r="AY53" t="n" s="73">
        <v>3.96514504E7</v>
      </c>
      <c r="AZ53" t="n" s="73">
        <v>1.918024671E7</v>
      </c>
      <c r="BA53" t="n" s="73">
        <v>3.4801452E7</v>
      </c>
      <c r="BB53" t="n" s="73">
        <v>1.0423E7</v>
      </c>
      <c r="BC53" t="n" s="73">
        <v>-2.637164075E7</v>
      </c>
      <c r="BD53" t="n" s="73">
        <v>1.50925092E7</v>
      </c>
      <c r="BE53" t="n" s="73">
        <v>-719753.06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</row>
    <row r="54">
      <c r="A54" t="s">
        <v>222</v>
      </c>
      <c r="B54" t="s">
        <v>223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</row>
    <row r="55">
      <c r="A55" t="s">
        <v>224</v>
      </c>
      <c r="B55" t="s">
        <v>225</v>
      </c>
      <c r="C55" t="n" s="72">
        <v>2.944774E10</v>
      </c>
      <c r="D55" t="n" s="72">
        <v>2.8266664E10</v>
      </c>
      <c r="E55" t="n" s="72">
        <v>2.168081E10</v>
      </c>
      <c r="F55" t="n" s="72">
        <v>2.0294621E10</v>
      </c>
      <c r="G55" t="n" s="72">
        <v>1.8378111E10</v>
      </c>
      <c r="H55" t="n" s="72">
        <v>1.9561275E10</v>
      </c>
      <c r="I55" t="n" s="72">
        <v>2.083374E10</v>
      </c>
      <c r="J55" t="n" s="72">
        <v>1.719071E10</v>
      </c>
      <c r="K55" t="n" s="72">
        <v>1.4783786E10</v>
      </c>
      <c r="L55" t="n" s="72">
        <v>1.3980467E10</v>
      </c>
      <c r="M55" t="n" s="72">
        <v>1.2831768E10</v>
      </c>
      <c r="N55" t="n" s="72">
        <v>1.0937749E10</v>
      </c>
      <c r="O55" t="n" s="72">
        <v>1.0108457E10</v>
      </c>
      <c r="P55" t="n" s="72">
        <v>1.0405542E10</v>
      </c>
      <c r="Q55" t="n" s="72">
        <v>9.861435E9</v>
      </c>
      <c r="R55" t="n" s="72">
        <v>7.528563E9</v>
      </c>
      <c r="S55" t="n" s="72">
        <v>6.914028E9</v>
      </c>
      <c r="T55" t="n" s="72">
        <v>6.860634E9</v>
      </c>
      <c r="U55" t="n" s="72">
        <v>6.370827E9</v>
      </c>
      <c r="V55" t="n" s="72">
        <v>6.30538E9</v>
      </c>
      <c r="W55" t="n" s="72">
        <v>7.311807E9</v>
      </c>
      <c r="X55" t="n" s="72">
        <v>7.965742E9</v>
      </c>
      <c r="Y55" t="n" s="72">
        <v>8.063618E9</v>
      </c>
      <c r="Z55" t="n" s="72">
        <v>7.541669E9</v>
      </c>
      <c r="AA55" t="n" s="72">
        <v>8.621501E9</v>
      </c>
      <c r="AB55" t="n" s="72">
        <v>1.016037E10</v>
      </c>
      <c r="AC55" t="n" s="72">
        <v>9.58143E9</v>
      </c>
      <c r="AD55" t="n" s="72">
        <v>8.148014E9</v>
      </c>
      <c r="AE55" t="n" s="72">
        <v>9.408108E9</v>
      </c>
      <c r="AF55" t="n" s="72">
        <v>1.1024378E10</v>
      </c>
      <c r="AG55" t="n" s="72">
        <v>8.611342E9</v>
      </c>
      <c r="AH55" t="n" s="72">
        <v>5.820842E9</v>
      </c>
      <c r="AI55" t="n" s="72">
        <v>7.00833651384E9</v>
      </c>
      <c r="AJ55" t="n" s="72">
        <v>9.65446103687E9</v>
      </c>
      <c r="AK55" t="n" s="72">
        <v>9.17599220019E9</v>
      </c>
      <c r="AL55" t="n" s="72">
        <v>6.670308E9</v>
      </c>
      <c r="AM55" t="n" s="72">
        <v>8.34363306419E9</v>
      </c>
      <c r="AN55" t="n" s="72">
        <v>9.45035283551E9</v>
      </c>
      <c r="AO55" t="n" s="72">
        <v>8.33579581997E9</v>
      </c>
      <c r="AP55" t="n" s="72">
        <v>6.665743504E9</v>
      </c>
      <c r="AQ55" t="n" s="72">
        <v>6.55348245457E9</v>
      </c>
      <c r="AR55" t="n" s="72">
        <v>6.55349869865E9</v>
      </c>
      <c r="AS55" t="n" s="72">
        <v>3.9968315654E9</v>
      </c>
      <c r="AT55" t="n" s="72">
        <v>3.54666952235E9</v>
      </c>
      <c r="AU55" t="n" s="72">
        <v>2.49238492115E9</v>
      </c>
      <c r="AV55" t="n" s="72">
        <v>2.43962566489E9</v>
      </c>
      <c r="AW55" t="n" s="72">
        <v>2.14138204662E9</v>
      </c>
      <c r="AX55" t="n" s="72">
        <v>1.57055017145E9</v>
      </c>
      <c r="AY55" t="n" s="72">
        <v>2.13966408803E9</v>
      </c>
      <c r="AZ55" t="n" s="72">
        <v>2.65395454227E9</v>
      </c>
      <c r="BA55" t="n" s="72">
        <v>2.20000030047E9</v>
      </c>
      <c r="BB55" t="n" s="72">
        <v>1.50871970408E9</v>
      </c>
      <c r="BC55" t="n" s="72">
        <v>1.70887008933E9</v>
      </c>
      <c r="BD55" t="n" s="72">
        <v>1.10843639332E9</v>
      </c>
      <c r="BE55" t="n" s="72">
        <v>9.3205864654E8</v>
      </c>
      <c r="BF55" t="n" s="72">
        <v>8.7979075004E8</v>
      </c>
      <c r="BG55" t="n" s="72">
        <v>9.1718728336E8</v>
      </c>
      <c r="BH55" t="n" s="72">
        <v>8.6342664376E8</v>
      </c>
      <c r="BI55" t="n" s="72">
        <v>8.0856910335E8</v>
      </c>
      <c r="BJ55" t="n" s="72">
        <v>6.004834027E8</v>
      </c>
      <c r="BK55" t="n" s="72">
        <v>6.3306197984E8</v>
      </c>
      <c r="BL55" t="n" s="72">
        <v>6.202405408E8</v>
      </c>
      <c r="BM55" t="n" s="72">
        <v>6.2731442457E8</v>
      </c>
      <c r="BN55" t="n" s="72">
        <v>6.8578094109E8</v>
      </c>
      <c r="BO55" t="n" s="72">
        <v>6.8290525259E8</v>
      </c>
      <c r="BP55" t="n" s="72">
        <v>6.5279983827E8</v>
      </c>
      <c r="BQ55" t="n" s="72">
        <v>5.0790938958E8</v>
      </c>
      <c r="BR55" t="n" s="72">
        <v>3.7961549849E8</v>
      </c>
      <c r="BS55" t="n" s="72">
        <v>3.9077362149E8</v>
      </c>
      <c r="BT55" t="n" s="72">
        <v>3.3491472187E8</v>
      </c>
      <c r="BU55" t="n" s="72">
        <v>2.2332298464E8</v>
      </c>
      <c r="BV55" t="n" s="72">
        <v>1.2404797658E8</v>
      </c>
      <c r="BW55" t="n" s="72">
        <v>1.2580644771E8</v>
      </c>
    </row>
    <row r="56">
      <c r="A56" t="s">
        <v>226</v>
      </c>
      <c r="B56" t="s">
        <v>227</v>
      </c>
      <c r="C56" t="n" s="72">
        <v>7.912431E9</v>
      </c>
      <c r="D56" t="n" s="72">
        <v>7.318069E9</v>
      </c>
      <c r="E56" t="n" s="72">
        <v>7.204735E9</v>
      </c>
      <c r="F56" t="n" s="72">
        <v>8.018394E9</v>
      </c>
      <c r="G56" t="n" s="72">
        <v>1.0024071E10</v>
      </c>
      <c r="H56" t="n" s="72">
        <v>1.0844315E10</v>
      </c>
      <c r="I56"/>
      <c r="J56" t="n" s="72">
        <v>8.405E9</v>
      </c>
      <c r="K56"/>
      <c r="L56" t="n" s="72">
        <v>5.60198E9</v>
      </c>
      <c r="M56" t="n" s="72">
        <v>5.039536E9</v>
      </c>
      <c r="N56" t="n" s="72">
        <v>4.719916E9</v>
      </c>
      <c r="O56" t="n" s="72">
        <v>4.281351E9</v>
      </c>
      <c r="P56" t="n" s="72">
        <v>3.897023E9</v>
      </c>
      <c r="Q56" t="n" s="72">
        <v>3.586175E9</v>
      </c>
      <c r="R56" t="n" s="72">
        <v>2.923215E9</v>
      </c>
      <c r="S56" t="n" s="72">
        <v>2.338293E9</v>
      </c>
      <c r="T56" t="n" s="72">
        <v>2.289395E9</v>
      </c>
      <c r="U56" t="n" s="72">
        <v>2.330005E9</v>
      </c>
      <c r="V56" t="n" s="72">
        <v>2.626102E9</v>
      </c>
      <c r="W56" t="n" s="72">
        <v>2.684119E9</v>
      </c>
      <c r="X56" t="n" s="72">
        <v>2.848636E9</v>
      </c>
      <c r="Y56" t="n" s="72">
        <v>2.883215E9</v>
      </c>
      <c r="Z56" t="n" s="72">
        <v>3.053733E9</v>
      </c>
      <c r="AA56" t="n" s="72">
        <v>3.355064E9</v>
      </c>
      <c r="AB56" t="n" s="72">
        <v>3.890121E9</v>
      </c>
      <c r="AC56" t="n" s="72">
        <v>3.249053E9</v>
      </c>
      <c r="AD56" t="n" s="72">
        <v>1.930201E9</v>
      </c>
      <c r="AE56" t="n" s="72">
        <v>2.25522E9</v>
      </c>
      <c r="AF56" t="n" s="72">
        <v>2.366958E9</v>
      </c>
      <c r="AG56" t="n" s="72">
        <v>2.030293E9</v>
      </c>
      <c r="AH56" t="n" s="72">
        <v>1.628778E9</v>
      </c>
      <c r="AI56" t="n" s="72">
        <v>1.01860065199E9</v>
      </c>
      <c r="AJ56" t="n" s="72">
        <v>2.00068988766E9</v>
      </c>
      <c r="AK56" t="n" s="72">
        <v>1.54080689289E9</v>
      </c>
      <c r="AL56" t="n" s="72">
        <v>2.603483E9</v>
      </c>
      <c r="AM56" t="n" s="72">
        <v>2.63146761273E9</v>
      </c>
      <c r="AN56" t="n" s="72">
        <v>2.71290648126E9</v>
      </c>
      <c r="AO56" t="n" s="72">
        <v>2.73136514496E9</v>
      </c>
      <c r="AP56" t="n" s="72">
        <v>2.27699909866E9</v>
      </c>
      <c r="AQ56" t="n" s="72">
        <v>3.05613337441E9</v>
      </c>
      <c r="AR56" t="n" s="72">
        <v>2.72463169027E9</v>
      </c>
      <c r="AS56" t="n" s="72">
        <v>1.03768776023E9</v>
      </c>
      <c r="AT56" t="n" s="72">
        <v>1.20290086617E9</v>
      </c>
      <c r="AU56" t="n" s="72">
        <v>7.95504666E8</v>
      </c>
      <c r="AV56" t="n" s="72">
        <v>8.826143485E8</v>
      </c>
      <c r="AW56" t="n" s="72">
        <v>8.4779278204E8</v>
      </c>
      <c r="AX56" t="n" s="72">
        <v>3.69087719E8</v>
      </c>
      <c r="AY56" t="n" s="72">
        <v>7.383855175E8</v>
      </c>
      <c r="AZ56" t="n" s="72">
        <v>1.04360996167E9</v>
      </c>
      <c r="BA56" t="n" s="72">
        <v>7.108294584E8</v>
      </c>
      <c r="BB56" t="n" s="72">
        <v>4.337277229E8</v>
      </c>
      <c r="BC56" t="n" s="72">
        <v>4.6281049305E8</v>
      </c>
      <c r="BD56" t="n" s="72">
        <v>3.4083180903E8</v>
      </c>
      <c r="BE56" t="n" s="72">
        <v>2.6315312005E8</v>
      </c>
      <c r="BF56" t="n" s="72">
        <v>2.9647123556E8</v>
      </c>
      <c r="BG56" t="n" s="72">
        <v>2.8856352822E8</v>
      </c>
      <c r="BH56" t="n" s="72">
        <v>2.794646868E8</v>
      </c>
      <c r="BI56" t="n" s="72">
        <v>1.9841676721E8</v>
      </c>
      <c r="BJ56" t="n" s="72">
        <v>2.1001629133E8</v>
      </c>
      <c r="BK56" t="n" s="72">
        <v>1.4472401826E8</v>
      </c>
      <c r="BL56" t="n" s="72">
        <v>1.6945775987E8</v>
      </c>
      <c r="BM56" t="n" s="72">
        <v>2.8385065753E8</v>
      </c>
      <c r="BN56" t="n" s="72">
        <v>2.6332608098E8</v>
      </c>
      <c r="BO56" t="n" s="72">
        <v>3.338569159E8</v>
      </c>
      <c r="BP56" t="n" s="72">
        <v>2.8136788088E8</v>
      </c>
      <c r="BQ56" t="n" s="72">
        <v>1.601649468E8</v>
      </c>
      <c r="BR56" t="n" s="72">
        <v>1.244419818E8</v>
      </c>
      <c r="BS56" t="n" s="72">
        <v>1.59223748E8</v>
      </c>
      <c r="BT56" t="n" s="72">
        <v>1.28270941E8</v>
      </c>
      <c r="BU56" t="n" s="73">
        <v>9.394729E7</v>
      </c>
      <c r="BV56" t="n" s="73">
        <v>5.542060963E7</v>
      </c>
      <c r="BW56" t="n" s="73">
        <v>6.3763E7</v>
      </c>
    </row>
    <row r="57">
      <c r="A57" t="s">
        <v>228</v>
      </c>
      <c r="B57" t="s">
        <v>229</v>
      </c>
      <c r="C57" t="n" s="72">
        <v>2.1535309E10</v>
      </c>
      <c r="D57" t="n" s="72">
        <v>2.0948595E10</v>
      </c>
      <c r="E57" t="n" s="72">
        <v>1.4476075E10</v>
      </c>
      <c r="F57" t="n" s="72">
        <v>1.2276227E10</v>
      </c>
      <c r="G57" t="n" s="72">
        <v>8.35404E9</v>
      </c>
      <c r="H57" t="n" s="72">
        <v>8.71696E9</v>
      </c>
      <c r="I57"/>
      <c r="J57" t="n" s="72">
        <v>8.78571E9</v>
      </c>
      <c r="K57"/>
      <c r="L57" t="n" s="72">
        <v>8.378487E9</v>
      </c>
      <c r="M57" t="n" s="72">
        <v>7.792232E9</v>
      </c>
      <c r="N57" t="n" s="72">
        <v>6.217833E9</v>
      </c>
      <c r="O57" t="n" s="72">
        <v>5.827106E9</v>
      </c>
      <c r="P57" t="n" s="72">
        <v>6.508519E9</v>
      </c>
      <c r="Q57" t="n" s="72">
        <v>6.27526E9</v>
      </c>
      <c r="R57" t="n" s="72">
        <v>4.605348E9</v>
      </c>
      <c r="S57" t="n" s="72">
        <v>4.575735E9</v>
      </c>
      <c r="T57" t="n" s="72">
        <v>4.571239E9</v>
      </c>
      <c r="U57" t="n" s="72">
        <v>4.040822E9</v>
      </c>
      <c r="V57" t="n" s="72">
        <v>3.679278E9</v>
      </c>
      <c r="W57" t="n" s="72">
        <v>4.627688E9</v>
      </c>
      <c r="X57" t="n" s="72">
        <v>5.117106E9</v>
      </c>
      <c r="Y57" t="n" s="72">
        <v>5.180403E9</v>
      </c>
      <c r="Z57" t="n" s="72">
        <v>4.487936E9</v>
      </c>
      <c r="AA57" t="n" s="72">
        <v>5.266437E9</v>
      </c>
      <c r="AB57" t="n" s="72">
        <v>6.270249E9</v>
      </c>
      <c r="AC57" t="n" s="72">
        <v>6.332377E9</v>
      </c>
      <c r="AD57" t="n" s="72">
        <v>6.217813E9</v>
      </c>
      <c r="AE57" t="n" s="72">
        <v>7.152888E9</v>
      </c>
      <c r="AF57" t="n" s="72">
        <v>8.65742E9</v>
      </c>
      <c r="AG57" t="n" s="72">
        <v>6.581049E9</v>
      </c>
      <c r="AH57" t="n" s="72">
        <v>4.192064E9</v>
      </c>
      <c r="AI57" t="n" s="72">
        <v>5.98973586185E9</v>
      </c>
      <c r="AJ57" t="n" s="72">
        <v>7.65377114921E9</v>
      </c>
      <c r="AK57" t="n" s="72">
        <v>7.6351853073E9</v>
      </c>
      <c r="AL57" t="n" s="72">
        <v>4.066825E9</v>
      </c>
      <c r="AM57" t="n" s="72">
        <v>5.71216545146E9</v>
      </c>
      <c r="AN57" t="n" s="72">
        <v>6.73744635425E9</v>
      </c>
      <c r="AO57" t="n" s="72">
        <v>5.60443067501E9</v>
      </c>
      <c r="AP57" t="n" s="72">
        <v>4.38874440534E9</v>
      </c>
      <c r="AQ57" t="n" s="72">
        <v>3.49734908016E9</v>
      </c>
      <c r="AR57" t="n" s="72">
        <v>3.82886700838E9</v>
      </c>
      <c r="AS57" t="n" s="72">
        <v>2.95914380517E9</v>
      </c>
      <c r="AT57" t="n" s="72">
        <v>2.34376865618E9</v>
      </c>
      <c r="AU57" t="n" s="72">
        <v>1.69688025515E9</v>
      </c>
      <c r="AV57" t="n" s="72">
        <v>1.55701131639E9</v>
      </c>
      <c r="AW57" t="n" s="72">
        <v>1.29358926458E9</v>
      </c>
      <c r="AX57" t="n" s="72">
        <v>1.20146245245E9</v>
      </c>
      <c r="AY57" t="n" s="72">
        <v>1.40127857053E9</v>
      </c>
      <c r="AZ57" t="n" s="72">
        <v>1.6103445806E9</v>
      </c>
      <c r="BA57" t="n" s="72">
        <v>1.48917084207E9</v>
      </c>
      <c r="BB57" t="n" s="72">
        <v>1.07499198118E9</v>
      </c>
      <c r="BC57" t="n" s="72">
        <v>1.24605959628E9</v>
      </c>
      <c r="BD57" t="n" s="72">
        <v>7.6760458429E8</v>
      </c>
      <c r="BE57" t="n" s="72">
        <v>6.6890552649E8</v>
      </c>
      <c r="BF57" t="n" s="72">
        <v>5.8331951448E8</v>
      </c>
      <c r="BG57" t="n" s="72">
        <v>6.2862375514E8</v>
      </c>
      <c r="BH57" t="n" s="72">
        <v>5.8396195696E8</v>
      </c>
      <c r="BI57" t="n" s="72">
        <v>6.1015233614E8</v>
      </c>
      <c r="BJ57" t="n" s="72">
        <v>3.9046711137E8</v>
      </c>
      <c r="BK57" t="n" s="72">
        <v>4.8833796158E8</v>
      </c>
      <c r="BL57" t="n" s="72">
        <v>4.5078278093E8</v>
      </c>
      <c r="BM57" t="n" s="72">
        <v>3.4346376704E8</v>
      </c>
      <c r="BN57" t="n" s="72">
        <v>4.2245486011E8</v>
      </c>
      <c r="BO57" t="n" s="72">
        <v>3.4904833669E8</v>
      </c>
      <c r="BP57" t="n" s="72">
        <v>3.7143195739E8</v>
      </c>
      <c r="BQ57" t="n" s="72">
        <v>3.4774444278E8</v>
      </c>
      <c r="BR57" t="n" s="72">
        <v>2.5517351669E8</v>
      </c>
      <c r="BS57" t="n" s="72">
        <v>2.3154987349E8</v>
      </c>
      <c r="BT57" t="n" s="72">
        <v>2.0664378087E8</v>
      </c>
      <c r="BU57" t="n" s="72">
        <v>1.2937569464E8</v>
      </c>
      <c r="BV57" t="n" s="73">
        <v>6.862736695E7</v>
      </c>
      <c r="BW57" t="n" s="73">
        <v>6.204344771E7</v>
      </c>
    </row>
    <row r="58">
      <c r="A58" t="s">
        <v>230</v>
      </c>
      <c r="B58" t="s">
        <v>231</v>
      </c>
      <c r="C58"/>
      <c r="D58"/>
      <c r="E58"/>
      <c r="F58" t="n" s="72">
        <v>1.280954E9</v>
      </c>
      <c r="G58" t="n" s="72">
        <v>1.140276E9</v>
      </c>
      <c r="H58" t="n" s="72">
        <v>1.114362E9</v>
      </c>
      <c r="I58" t="n" s="72">
        <v>1.415501E9</v>
      </c>
      <c r="J58" t="n" s="72">
        <v>1.357096E9</v>
      </c>
      <c r="K58" t="n" s="72">
        <v>2.131256E9</v>
      </c>
      <c r="L58" t="n" s="72">
        <v>1.975055E9</v>
      </c>
      <c r="M58" t="n" s="72">
        <v>1.772058E9</v>
      </c>
      <c r="N58" t="n" s="72">
        <v>1.470168E9</v>
      </c>
      <c r="O58" t="n" s="72">
        <v>1.313144E9</v>
      </c>
      <c r="P58" t="n" s="72">
        <v>1.16216E9</v>
      </c>
      <c r="Q58" t="n" s="72">
        <v>1.03611E9</v>
      </c>
      <c r="R58" t="n" s="72">
        <v>1.0627E9</v>
      </c>
      <c r="S58" t="n" s="72">
        <v>8.78712E8</v>
      </c>
      <c r="T58" t="n" s="72">
        <v>9.7702E8</v>
      </c>
      <c r="U58" t="n" s="72">
        <v>9.60792E8</v>
      </c>
      <c r="V58" t="n" s="72">
        <v>9.24833E8</v>
      </c>
      <c r="W58" t="n" s="72">
        <v>1.208502E9</v>
      </c>
      <c r="X58" t="n" s="72">
        <v>1.230929E9</v>
      </c>
      <c r="Y58" t="n" s="72">
        <v>1.402523E9</v>
      </c>
      <c r="Z58" t="n" s="72">
        <v>1.643588E9</v>
      </c>
      <c r="AA58" t="n" s="72">
        <v>1.21369E9</v>
      </c>
      <c r="AB58" t="n" s="72">
        <v>9.91506E8</v>
      </c>
      <c r="AC58" t="n" s="72">
        <v>9.36164E8</v>
      </c>
      <c r="AD58" t="n" s="72">
        <v>1.038779E9</v>
      </c>
      <c r="AE58" t="n" s="72">
        <v>1.06731E9</v>
      </c>
      <c r="AF58" t="n" s="72">
        <v>1.079251E9</v>
      </c>
      <c r="AG58" t="n" s="72">
        <v>1.338531E9</v>
      </c>
      <c r="AH58" t="n" s="72">
        <v>1.885985E9</v>
      </c>
      <c r="AI58" t="n" s="72">
        <v>1.09950194925E9</v>
      </c>
      <c r="AJ58" t="n" s="72">
        <v>1.00257058264E9</v>
      </c>
      <c r="AK58" t="n" s="72">
        <v>1.20999100996E9</v>
      </c>
      <c r="AL58" t="n" s="72">
        <v>8.9212E8</v>
      </c>
      <c r="AM58" t="n" s="72">
        <v>1.46932267224E9</v>
      </c>
      <c r="AN58" t="n" s="72">
        <v>8.2423670785E8</v>
      </c>
      <c r="AO58" t="n" s="72">
        <v>1.15744774282E9</v>
      </c>
      <c r="AP58" t="n" s="72">
        <v>9.5848852171E8</v>
      </c>
      <c r="AQ58" t="n" s="72">
        <v>7.0967033786E8</v>
      </c>
      <c r="AR58" t="n" s="72">
        <v>1.08254799348E9</v>
      </c>
      <c r="AS58" t="n" s="72">
        <v>6.3346275087E8</v>
      </c>
      <c r="AT58" t="n" s="72">
        <v>5.319346982E8</v>
      </c>
      <c r="AU58" t="n" s="72">
        <v>3.4604166902E8</v>
      </c>
      <c r="AV58" t="n" s="72">
        <v>4.2442596449E8</v>
      </c>
      <c r="AW58" t="n" s="72">
        <v>4.104935392E8</v>
      </c>
      <c r="AX58" t="n" s="72">
        <v>5.9280011044E8</v>
      </c>
      <c r="AY58" t="n" s="72">
        <v>5.4254373362E8</v>
      </c>
      <c r="AZ58" t="n" s="72">
        <v>4.1194175026E8</v>
      </c>
      <c r="BA58" t="n" s="72">
        <v>4.9242497806E8</v>
      </c>
      <c r="BB58" t="n" s="72">
        <v>5.2383903385E8</v>
      </c>
      <c r="BC58" t="n" s="72">
        <v>2.02650432E8</v>
      </c>
      <c r="BD58" t="n" s="72">
        <v>1.6958622478E8</v>
      </c>
      <c r="BE58" t="n" s="72">
        <v>1.694506155E8</v>
      </c>
      <c r="BF58" t="n" s="72">
        <v>1.5430062892E8</v>
      </c>
      <c r="BG58" t="n" s="72">
        <v>1.3446890206E8</v>
      </c>
      <c r="BH58" t="n" s="73">
        <v>9.410384356E7</v>
      </c>
      <c r="BI58" t="n" s="72">
        <v>1.3945330368E8</v>
      </c>
      <c r="BJ58" t="n" s="73">
        <v>9.946090319E7</v>
      </c>
      <c r="BK58" t="n" s="73">
        <v>9.004482955E7</v>
      </c>
      <c r="BL58" t="n" s="73">
        <v>8.922575909E7</v>
      </c>
      <c r="BM58" t="n" s="73">
        <v>7.759051171E7</v>
      </c>
      <c r="BN58" t="n" s="72">
        <v>1.3160575588E8</v>
      </c>
      <c r="BO58" t="n" s="72">
        <v>1.333687454E8</v>
      </c>
      <c r="BP58" t="n" s="72">
        <v>1.4712011085E8</v>
      </c>
      <c r="BQ58" t="n" s="72">
        <v>2.1186248715E8</v>
      </c>
      <c r="BR58" t="n" s="72">
        <v>1.2338523139E8</v>
      </c>
      <c r="BS58" t="n" s="72">
        <v>2.040054899E8</v>
      </c>
      <c r="BT58" t="n" s="72">
        <v>1.1206135455E8</v>
      </c>
      <c r="BU58" t="n" s="73">
        <v>3.694024162E7</v>
      </c>
      <c r="BV58" t="n" s="73">
        <v>1.506008781E7</v>
      </c>
      <c r="BW58" t="n" s="73">
        <v>1.86129019E7</v>
      </c>
    </row>
    <row r="59">
      <c r="A59" t="s">
        <v>232</v>
      </c>
      <c r="B59" t="s">
        <v>233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</row>
    <row r="60">
      <c r="A60" t="s">
        <v>234</v>
      </c>
      <c r="B60" t="s">
        <v>235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</row>
    <row r="61">
      <c r="A61" t="s">
        <v>236</v>
      </c>
      <c r="B61" t="s">
        <v>237</v>
      </c>
      <c r="C61" t="n" s="72">
        <v>1.259506E9</v>
      </c>
      <c r="D61" t="n" s="72">
        <v>1.190601E9</v>
      </c>
      <c r="E61" t="n" s="72">
        <v>1.020016E9</v>
      </c>
      <c r="F61" t="n" s="72">
        <v>1.292596E9</v>
      </c>
      <c r="G61" t="n" s="72">
        <v>9.95506E8</v>
      </c>
      <c r="H61" t="n" s="72">
        <v>9.08776E8</v>
      </c>
      <c r="I61" t="n" s="72">
        <v>7.76038E8</v>
      </c>
      <c r="J61" t="n" s="72">
        <v>1.046253E9</v>
      </c>
      <c r="K61" t="n" s="72">
        <v>3.98257E8</v>
      </c>
      <c r="L61" t="n" s="72">
        <v>4.22756E8</v>
      </c>
      <c r="M61" t="n" s="72">
        <v>4.69578E8</v>
      </c>
      <c r="N61" t="n" s="72">
        <v>4.88609E8</v>
      </c>
      <c r="O61" t="n" s="72">
        <v>3.67723E8</v>
      </c>
      <c r="P61" t="n" s="72">
        <v>3.30607E8</v>
      </c>
      <c r="Q61" t="n" s="72">
        <v>3.83902E8</v>
      </c>
      <c r="R61" t="n" s="72">
        <v>3.07973E8</v>
      </c>
      <c r="S61" t="n" s="72">
        <v>2.87426E8</v>
      </c>
      <c r="T61" t="n" s="72">
        <v>2.76764E8</v>
      </c>
      <c r="U61" t="n" s="72">
        <v>3.19215E8</v>
      </c>
      <c r="V61" t="n" s="72">
        <v>2.99233E8</v>
      </c>
      <c r="W61" t="n" s="72">
        <v>2.59448E8</v>
      </c>
      <c r="X61" t="n" s="72">
        <v>2.28882E8</v>
      </c>
      <c r="Y61" t="n" s="72">
        <v>2.31094E8</v>
      </c>
      <c r="Z61" t="n" s="72">
        <v>2.97268E8</v>
      </c>
      <c r="AA61" t="n" s="72">
        <v>2.72554E8</v>
      </c>
      <c r="AB61" t="n" s="72">
        <v>2.89165E8</v>
      </c>
      <c r="AC61" t="n" s="72">
        <v>3.23839E8</v>
      </c>
      <c r="AD61" t="n" s="72">
        <v>3.35139E8</v>
      </c>
      <c r="AE61" t="n" s="72">
        <v>2.77061E8</v>
      </c>
      <c r="AF61" t="n" s="72">
        <v>2.9068E8</v>
      </c>
      <c r="AG61" t="n" s="72">
        <v>3.5205E8</v>
      </c>
      <c r="AH61" t="n" s="72">
        <v>3.3301E8</v>
      </c>
      <c r="AI61" t="n" s="72">
        <v>2.9753382281E8</v>
      </c>
      <c r="AJ61" t="n" s="72">
        <v>3.7047062678E8</v>
      </c>
      <c r="AK61" t="n" s="72">
        <v>2.5940296259E8</v>
      </c>
      <c r="AL61" t="n" s="72">
        <v>3.09398E8</v>
      </c>
      <c r="AM61" t="n" s="72">
        <v>1.7891000438E8</v>
      </c>
      <c r="AN61" t="n" s="72">
        <v>2.0803104809E8</v>
      </c>
      <c r="AO61" t="n" s="72">
        <v>2.3571494516E8</v>
      </c>
      <c r="AP61" t="n" s="72">
        <v>3.1363360342E8</v>
      </c>
      <c r="AQ61" t="n" s="72">
        <v>1.2151059934E8</v>
      </c>
      <c r="AR61" t="n" s="72">
        <v>1.4006137376E8</v>
      </c>
      <c r="AS61" t="n" s="73">
        <v>9.797406015E7</v>
      </c>
      <c r="AT61" t="n" s="73">
        <v>8.727356089E7</v>
      </c>
      <c r="AU61" t="n" s="73">
        <v>4.380813819E7</v>
      </c>
      <c r="AV61" t="n" s="73">
        <v>3.837490727E7</v>
      </c>
      <c r="AW61" t="n" s="73">
        <v>3.32438938E7</v>
      </c>
      <c r="AX61" t="n" s="73">
        <v>3.320087828E7</v>
      </c>
      <c r="AY61" t="n" s="73">
        <v>2.791632896E7</v>
      </c>
      <c r="AZ61" t="n" s="73">
        <v>2.97940242E7</v>
      </c>
      <c r="BA61" t="n" s="73">
        <v>2.97916657E7</v>
      </c>
      <c r="BB61" t="n" s="73">
        <v>2.856315963E7</v>
      </c>
      <c r="BC61" t="n" s="73">
        <v>3.087473304E7</v>
      </c>
      <c r="BD61" t="n" s="73">
        <v>3.064076159E7</v>
      </c>
      <c r="BE61" t="n" s="73">
        <v>2.279257973E7</v>
      </c>
      <c r="BF61" t="n" s="73">
        <v>2.44256211E7</v>
      </c>
      <c r="BG61" t="n" s="73">
        <v>1.900941498E7</v>
      </c>
      <c r="BH61" t="n" s="73">
        <v>1.585949553E7</v>
      </c>
      <c r="BI61" t="n" s="73">
        <v>1.025483235E7</v>
      </c>
      <c r="BJ61" t="n" s="73">
        <v>1.011434392E7</v>
      </c>
      <c r="BK61" t="n" s="73">
        <v>1.559381832E7</v>
      </c>
      <c r="BL61" t="n" s="73">
        <v>1.817959729E7</v>
      </c>
      <c r="BM61" t="n" s="73">
        <v>3.046926361E7</v>
      </c>
      <c r="BN61" t="n" s="73">
        <v>2.956742677E7</v>
      </c>
      <c r="BO61" t="n" s="73">
        <v>2.873159249E7</v>
      </c>
      <c r="BP61" t="n" s="73">
        <v>2.642911005E7</v>
      </c>
      <c r="BQ61" t="n" s="73">
        <v>2.749094169E7</v>
      </c>
      <c r="BR61" t="n" s="73">
        <v>2.483426944E7</v>
      </c>
      <c r="BS61" t="n" s="73">
        <v>2.068926726E7</v>
      </c>
      <c r="BT61" t="n" s="73">
        <v>2.119436057E7</v>
      </c>
      <c r="BU61" t="n" s="73">
        <v>1.630207063E7</v>
      </c>
      <c r="BV61" t="n" s="73">
        <v>8418736.34</v>
      </c>
      <c r="BW61" t="n" s="73">
        <v>4803752.66</v>
      </c>
    </row>
    <row r="62">
      <c r="A62" t="s">
        <v>238</v>
      </c>
      <c r="B62" t="s">
        <v>239</v>
      </c>
      <c r="C62" t="n" s="72">
        <v>1.888706E9</v>
      </c>
      <c r="D62" t="n" s="72">
        <v>1.592287E9</v>
      </c>
      <c r="E62" t="n" s="72">
        <v>1.727939E9</v>
      </c>
      <c r="F62" t="n" s="72">
        <v>1.515468E9</v>
      </c>
      <c r="G62" t="n" s="72">
        <v>8.76138E8</v>
      </c>
      <c r="H62" t="n" s="72">
        <v>1.020831E9</v>
      </c>
      <c r="I62" t="n" s="72">
        <v>1.622668E9</v>
      </c>
      <c r="J62" t="n" s="72">
        <v>5.23752E8</v>
      </c>
      <c r="K62" t="n" s="72">
        <v>6.20572E8</v>
      </c>
      <c r="L62" t="n" s="72">
        <v>6.73754E8</v>
      </c>
      <c r="M62" t="n" s="72">
        <v>9.05906E8</v>
      </c>
      <c r="N62" t="n" s="72">
        <v>5.33118E8</v>
      </c>
      <c r="O62" t="n" s="72">
        <v>4.61894E8</v>
      </c>
      <c r="P62" t="n" s="72">
        <v>5.84358E8</v>
      </c>
      <c r="Q62" t="n" s="72">
        <v>6.3756E8</v>
      </c>
      <c r="R62" t="n" s="72">
        <v>3.50853E8</v>
      </c>
      <c r="S62" t="n" s="72">
        <v>2.23143E8</v>
      </c>
      <c r="T62" t="n" s="72">
        <v>2.41696E8</v>
      </c>
      <c r="U62" t="n" s="72">
        <v>2.3801E8</v>
      </c>
      <c r="V62" t="n" s="72">
        <v>1.78531E8</v>
      </c>
      <c r="W62" t="n" s="72">
        <v>1.97834E8</v>
      </c>
      <c r="X62" t="n" s="72">
        <v>1.95734E8</v>
      </c>
      <c r="Y62" t="n" s="72">
        <v>1.70526E8</v>
      </c>
      <c r="Z62" t="n" s="72">
        <v>2.0498E8</v>
      </c>
      <c r="AA62" t="n" s="72">
        <v>3.89743E8</v>
      </c>
      <c r="AB62" t="n" s="72">
        <v>3.7993E8</v>
      </c>
      <c r="AC62" t="n" s="72">
        <v>6.17039E8</v>
      </c>
      <c r="AD62" t="n" s="72">
        <v>5.21573E8</v>
      </c>
      <c r="AE62" t="n" s="72">
        <v>5.14377E8</v>
      </c>
      <c r="AF62" t="n" s="72">
        <v>7.15155E8</v>
      </c>
      <c r="AG62" t="n" s="72">
        <v>4.13895E8</v>
      </c>
      <c r="AH62" t="n" s="72">
        <v>3.74415E8</v>
      </c>
      <c r="AI62" t="n" s="72">
        <v>7.3500758511E8</v>
      </c>
      <c r="AJ62" t="n" s="72">
        <v>8.7748070664E8</v>
      </c>
      <c r="AK62" t="n" s="72">
        <v>8.5813960027E8</v>
      </c>
      <c r="AL62" t="n" s="72">
        <v>1.005722E9</v>
      </c>
      <c r="AM62" t="n" s="72">
        <v>1.13879438687E9</v>
      </c>
      <c r="AN62" t="n" s="72">
        <v>1.25242884205E9</v>
      </c>
      <c r="AO62" t="n" s="72">
        <v>1.42553305026E9</v>
      </c>
      <c r="AP62" t="n" s="72">
        <v>8.4621546413E8</v>
      </c>
      <c r="AQ62" t="n" s="72">
        <v>8.8682010653E8</v>
      </c>
      <c r="AR62" t="n" s="72">
        <v>7.132148225E8</v>
      </c>
      <c r="AS62" t="n" s="72">
        <v>7.2509473082E8</v>
      </c>
      <c r="AT62" t="n" s="72">
        <v>3.8113854597E8</v>
      </c>
      <c r="AU62" t="n" s="72">
        <v>4.5351879283E8</v>
      </c>
      <c r="AV62" t="n" s="72">
        <v>2.3138602346E8</v>
      </c>
      <c r="AW62" t="n" s="72">
        <v>2.5035126493E8</v>
      </c>
      <c r="AX62" t="n" s="72">
        <v>2.2981694455E8</v>
      </c>
      <c r="AY62" t="n" s="72">
        <v>1.4552779927E8</v>
      </c>
      <c r="AZ62" t="n" s="72">
        <v>1.9420488887E8</v>
      </c>
      <c r="BA62" t="n" s="72">
        <v>1.6528554192E8</v>
      </c>
      <c r="BB62" t="n" s="73">
        <v>7.46842654E7</v>
      </c>
      <c r="BC62" t="n" s="73">
        <v>2.269988362E7</v>
      </c>
      <c r="BD62" t="n" s="73">
        <v>9.865786598E7</v>
      </c>
      <c r="BE62" t="n" s="73">
        <v>-4.911840546E7</v>
      </c>
      <c r="BF62" t="n" s="72">
        <v>1.0113384686E8</v>
      </c>
      <c r="BG62" t="n" s="73">
        <v>6.577257255E7</v>
      </c>
      <c r="BH62" t="n" s="73">
        <v>2.688181103E7</v>
      </c>
      <c r="BI62" t="n" s="73">
        <v>3.251353921E7</v>
      </c>
      <c r="BJ62" t="n" s="73">
        <v>2.596231974E7</v>
      </c>
      <c r="BK62" t="n" s="73">
        <v>4.269688232E7</v>
      </c>
      <c r="BL62" t="n" s="73">
        <v>4.514507087E7</v>
      </c>
      <c r="BM62" t="n" s="73">
        <v>4.65090629E7</v>
      </c>
      <c r="BN62" t="n" s="73">
        <v>4.104545891E7</v>
      </c>
      <c r="BO62" t="n" s="73">
        <v>3.584066065E7</v>
      </c>
      <c r="BP62" t="n" s="73">
        <v>4.790792892E7</v>
      </c>
      <c r="BQ62" t="n" s="73">
        <v>6.935616007E7</v>
      </c>
      <c r="BR62" t="n" s="73">
        <v>9.818348284E7</v>
      </c>
      <c r="BS62" t="n" s="73">
        <v>3.690753489E7</v>
      </c>
      <c r="BT62" t="n" s="73">
        <v>2.11983213E7</v>
      </c>
      <c r="BU62" t="n" s="73">
        <v>1.67222852E7</v>
      </c>
      <c r="BV62" t="n" s="73">
        <v>1.745064548E7</v>
      </c>
      <c r="BW62" t="n" s="73">
        <v>1.367849055E7</v>
      </c>
    </row>
    <row r="63">
      <c r="A63" t="s">
        <v>145</v>
      </c>
      <c r="B63" t="s">
        <v>240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</row>
    <row r="64">
      <c r="A64" t="s">
        <v>241</v>
      </c>
      <c r="B64" t="s">
        <v>242</v>
      </c>
      <c r="C64"/>
      <c r="D64"/>
      <c r="E64"/>
      <c r="F64"/>
      <c r="G64" t="n" s="73">
        <v>1.9163E7</v>
      </c>
      <c r="H64" t="n" s="73">
        <v>2.1799E7</v>
      </c>
      <c r="I64" t="n" s="73">
        <v>2.3174E7</v>
      </c>
      <c r="J64" t="n" s="73">
        <v>5.4115E7</v>
      </c>
      <c r="K64" t="n" s="73">
        <v>4.7473E7</v>
      </c>
      <c r="L64" t="n" s="73">
        <v>4.6614E7</v>
      </c>
      <c r="M64" t="n" s="73">
        <v>3.7643E7</v>
      </c>
      <c r="N64" t="n" s="73">
        <v>4.7999E7</v>
      </c>
      <c r="O64" t="n" s="73">
        <v>5.461E7</v>
      </c>
      <c r="P64" t="n" s="73">
        <v>6.9667E7</v>
      </c>
      <c r="Q64" t="n" s="73">
        <v>6.6077E7</v>
      </c>
      <c r="R64" t="n" s="73">
        <v>6.9634E7</v>
      </c>
      <c r="S64" t="n" s="73">
        <v>5.2448E7</v>
      </c>
      <c r="T64" t="n" s="73">
        <v>4.8936E7</v>
      </c>
      <c r="U64" t="n" s="73">
        <v>6.0456E7</v>
      </c>
      <c r="V64" t="n" s="73">
        <v>4.4701E7</v>
      </c>
      <c r="W64" t="n" s="73">
        <v>6.4732E7</v>
      </c>
      <c r="X64" t="n" s="73">
        <v>6.3592E7</v>
      </c>
      <c r="Y64" t="n" s="73">
        <v>8.9619E7</v>
      </c>
      <c r="Z64" t="n" s="73">
        <v>3.8852E7</v>
      </c>
      <c r="AA64" t="n" s="73">
        <v>9.0411E7</v>
      </c>
      <c r="AB64" t="n" s="73">
        <v>6.1061E7</v>
      </c>
      <c r="AC64" t="n" s="73">
        <v>9.9643E7</v>
      </c>
      <c r="AD64" t="n" s="73">
        <v>4.8934E7</v>
      </c>
      <c r="AE64" t="n" s="73">
        <v>7.9904E7</v>
      </c>
      <c r="AF64" t="n" s="72">
        <v>1.03329E8</v>
      </c>
      <c r="AG64" t="n" s="72">
        <v>1.07491E8</v>
      </c>
      <c r="AH64" t="n" s="73">
        <v>7.5919E7</v>
      </c>
      <c r="AI64" t="n" s="72">
        <v>1.1892577466E8</v>
      </c>
      <c r="AJ64" t="n" s="72">
        <v>1.3190070214E8</v>
      </c>
      <c r="AK64" t="n" s="73">
        <v>8.773318026E7</v>
      </c>
      <c r="AL64" t="n" s="73">
        <v>6.9257E7</v>
      </c>
      <c r="AM64" t="n" s="73">
        <v>7.657151668E7</v>
      </c>
      <c r="AN64" t="n" s="73">
        <v>7.903900693E7</v>
      </c>
      <c r="AO64" t="n" s="73">
        <v>2.964752594E7</v>
      </c>
      <c r="AP64" t="n" s="73">
        <v>2.076894375E7</v>
      </c>
      <c r="AQ64" t="n" s="73">
        <v>1.105477974E7</v>
      </c>
      <c r="AR64" t="n" s="73">
        <v>3.083499448E7</v>
      </c>
      <c r="AS64" t="n" s="73">
        <v>2.378798448E7</v>
      </c>
      <c r="AT64" t="n" s="73">
        <v>1.892024032E7</v>
      </c>
      <c r="AU64" t="n" s="73">
        <v>7327040.75</v>
      </c>
      <c r="AV64" t="n" s="73">
        <v>3.07587082E7</v>
      </c>
      <c r="AW64" t="n" s="73">
        <v>2.483862265E7</v>
      </c>
      <c r="AX64" t="n" s="73">
        <v>1.979860919E7</v>
      </c>
      <c r="AY64" t="n" s="73">
        <v>1.008449403E7</v>
      </c>
      <c r="AZ64" t="n" s="73">
        <v>2.514783592E7</v>
      </c>
      <c r="BA64" t="n" s="73">
        <v>1.8489325E7</v>
      </c>
      <c r="BB64" t="n" s="73">
        <v>1.1989325E7</v>
      </c>
      <c r="BC64" t="n" s="73">
        <v>5416700.0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</row>
    <row r="65">
      <c r="A65" t="s">
        <v>243</v>
      </c>
      <c r="B65" t="s">
        <v>244</v>
      </c>
      <c r="C65" t="n" s="72">
        <v>1.00455E8</v>
      </c>
      <c r="D65" t="n" s="72">
        <v>3.628952E9</v>
      </c>
      <c r="E65" t="n" s="72">
        <v>1.00744E8</v>
      </c>
      <c r="F65" t="n" s="72">
        <v>1.00744E8</v>
      </c>
      <c r="G65" t="n" s="72">
        <v>1.00744E8</v>
      </c>
      <c r="H65" t="n" s="72">
        <v>2.256124E9</v>
      </c>
      <c r="I65" t="n" s="72">
        <v>1.87994E8</v>
      </c>
      <c r="J65" t="n" s="73">
        <v>9.1157E7</v>
      </c>
      <c r="K65" t="n" s="73">
        <v>9.1157E7</v>
      </c>
      <c r="L65" t="n" s="72">
        <v>1.350007E9</v>
      </c>
      <c r="M65" t="n" s="73">
        <v>8.5639E7</v>
      </c>
      <c r="N65" t="n" s="73">
        <v>8.5639E7</v>
      </c>
      <c r="O65" t="n" s="72">
        <v>2.37515E8</v>
      </c>
      <c r="P65" t="n" s="72">
        <v>1.81945E8</v>
      </c>
      <c r="Q65" t="n" s="72">
        <v>1.05366E8</v>
      </c>
      <c r="R65" t="n" s="72">
        <v>1.15366E8</v>
      </c>
      <c r="S65" t="n" s="72">
        <v>1.05366E8</v>
      </c>
      <c r="T65" t="n" s="72">
        <v>1.59938E8</v>
      </c>
      <c r="U65" t="n" s="72">
        <v>1.0953E8</v>
      </c>
      <c r="V65" t="n" s="72">
        <v>1.0953E8</v>
      </c>
      <c r="W65" t="n" s="72">
        <v>1.0953E8</v>
      </c>
      <c r="X65" t="n" s="72">
        <v>1.0953E8</v>
      </c>
      <c r="Y65" t="n" s="72">
        <v>1.08435E8</v>
      </c>
      <c r="Z65" t="n" s="72">
        <v>1.08435E8</v>
      </c>
      <c r="AA65" t="n" s="72">
        <v>1.08435E8</v>
      </c>
      <c r="AB65" t="n" s="72">
        <v>1.01968E9</v>
      </c>
      <c r="AC65" t="n" s="72">
        <v>1.05699E8</v>
      </c>
      <c r="AD65" t="n" s="72">
        <v>2.67118E8</v>
      </c>
      <c r="AE65" t="n" s="72">
        <v>1.176027E9</v>
      </c>
      <c r="AF65" t="n" s="72">
        <v>2.028066E9</v>
      </c>
      <c r="AG65" t="n" s="73">
        <v>1.0E8</v>
      </c>
      <c r="AH65" t="n" s="73">
        <v>1.0E8</v>
      </c>
      <c r="AI65" t="n" s="73">
        <v>1.0E8</v>
      </c>
      <c r="AJ65" t="n" s="72">
        <v>2.3781118411E9</v>
      </c>
      <c r="AK65" t="n" s="73">
        <v>1.0E8</v>
      </c>
      <c r="AL65" t="n" s="73">
        <v>1.0E8</v>
      </c>
      <c r="AM65" t="n" s="73">
        <v>1.0E8</v>
      </c>
      <c r="AN65" t="n" s="73">
        <v>1.0E8</v>
      </c>
      <c r="AO65" t="n" s="72">
        <v>2.9803208205E8</v>
      </c>
      <c r="AP65" t="n" s="72">
        <v>5.17315E8</v>
      </c>
      <c r="AQ65" t="n" s="72">
        <v>4.5214104693E8</v>
      </c>
      <c r="AR65" t="n" s="72">
        <v>3.605693E8</v>
      </c>
      <c r="AS65" t="n" s="73">
        <v>1.0E8</v>
      </c>
      <c r="AT65" t="n" s="73">
        <v>1.0E8</v>
      </c>
      <c r="AU65"/>
      <c r="AV65"/>
      <c r="AW65"/>
      <c r="AX65"/>
      <c r="AY65" t="n" s="73">
        <v>8.538070584E7</v>
      </c>
      <c r="AZ65" t="n" s="73">
        <v>5.398081036E7</v>
      </c>
      <c r="BA65" t="n" s="73">
        <v>4380810.36</v>
      </c>
      <c r="BB65" t="n" s="73">
        <v>4380810.36</v>
      </c>
      <c r="BC65" t="n" s="73">
        <v>4380810.36</v>
      </c>
      <c r="BD65" t="n" s="73">
        <v>1163107.12</v>
      </c>
      <c r="BE65"/>
      <c r="BF65"/>
      <c r="BG65"/>
      <c r="BH65" t="n" s="73">
        <v>2313616.8</v>
      </c>
      <c r="BI65" t="n" s="73">
        <v>2313616.8</v>
      </c>
      <c r="BJ65" t="n" s="73">
        <v>2313616.8</v>
      </c>
      <c r="BK65" t="n" s="73">
        <v>2313616.8</v>
      </c>
      <c r="BL65" t="n" s="73">
        <v>4.96732E7</v>
      </c>
      <c r="BM65" t="n" s="73">
        <v>1673200.0</v>
      </c>
      <c r="BN65" t="n" s="73">
        <v>1673200.0</v>
      </c>
      <c r="BO65" t="n" s="73">
        <v>1673200.0</v>
      </c>
      <c r="BP65" t="n" s="73">
        <v>1673200.0</v>
      </c>
      <c r="BQ65"/>
      <c r="BR65"/>
      <c r="BS65"/>
      <c r="BT65"/>
      <c r="BU65"/>
      <c r="BV65" t="n" s="73">
        <v>61538.28</v>
      </c>
      <c r="BW65" t="n" s="73">
        <v>4032059.47</v>
      </c>
    </row>
    <row r="66">
      <c r="A66" t="s">
        <v>245</v>
      </c>
      <c r="B66" t="s">
        <v>246</v>
      </c>
      <c r="C66" t="n" s="72">
        <v>5.425713E9</v>
      </c>
      <c r="D66" t="n" s="72">
        <v>5.039758E9</v>
      </c>
      <c r="E66" t="n" s="72">
        <v>4.565706E9</v>
      </c>
      <c r="F66" t="n" s="72">
        <v>4.062196E9</v>
      </c>
      <c r="G66" t="n" s="72">
        <v>3.570087E9</v>
      </c>
      <c r="H66" t="n" s="72">
        <v>3.422977E9</v>
      </c>
      <c r="I66" t="n" s="72">
        <v>3.335719E9</v>
      </c>
      <c r="J66" t="n" s="72">
        <v>2.815466E9</v>
      </c>
      <c r="K66" t="n" s="72">
        <v>2.849928E9</v>
      </c>
      <c r="L66" t="n" s="72">
        <v>2.83365E9</v>
      </c>
      <c r="M66" t="n" s="72">
        <v>2.859611E9</v>
      </c>
      <c r="N66" t="n" s="72">
        <v>2.20582E9</v>
      </c>
      <c r="O66" t="n" s="72">
        <v>2.217979E9</v>
      </c>
      <c r="P66" t="n" s="72">
        <v>2.583784E9</v>
      </c>
      <c r="Q66" t="n" s="72">
        <v>2.432742E9</v>
      </c>
      <c r="R66" t="n" s="72">
        <v>2.297157E9</v>
      </c>
      <c r="S66" t="n" s="72">
        <v>3.323729E9</v>
      </c>
      <c r="T66" t="n" s="72">
        <v>2.510504E9</v>
      </c>
      <c r="U66" t="n" s="72">
        <v>2.168983E9</v>
      </c>
      <c r="V66" t="n" s="72">
        <v>2.566829E9</v>
      </c>
      <c r="W66" t="n" s="72">
        <v>3.102096E9</v>
      </c>
      <c r="X66" t="n" s="72">
        <v>2.900495E9</v>
      </c>
      <c r="Y66" t="n" s="72">
        <v>2.532791E9</v>
      </c>
      <c r="Z66" t="n" s="72">
        <v>2.419135E9</v>
      </c>
      <c r="AA66" t="n" s="72">
        <v>4.372726E9</v>
      </c>
      <c r="AB66" t="n" s="72">
        <v>4.204214E9</v>
      </c>
      <c r="AC66" t="n" s="72">
        <v>3.508243E9</v>
      </c>
      <c r="AD66" t="n" s="72">
        <v>3.893013E9</v>
      </c>
      <c r="AE66" t="n" s="72">
        <v>4.694076E9</v>
      </c>
      <c r="AF66" t="n" s="72">
        <v>4.613355E9</v>
      </c>
      <c r="AG66" t="n" s="72">
        <v>5.841514E9</v>
      </c>
      <c r="AH66" t="n" s="72">
        <v>6.503028E9</v>
      </c>
      <c r="AI66" t="n" s="72">
        <v>4.00848994196E9</v>
      </c>
      <c r="AJ66" t="n" s="72">
        <v>3.66608912055E9</v>
      </c>
      <c r="AK66" t="n" s="72">
        <v>3.35414706696E9</v>
      </c>
      <c r="AL66" t="n" s="72">
        <v>3.084606E9</v>
      </c>
      <c r="AM66" t="n" s="72">
        <v>2.99791099711E9</v>
      </c>
      <c r="AN66" t="n" s="72">
        <v>2.97298662879E9</v>
      </c>
      <c r="AO66" t="n" s="72">
        <v>2.60475997444E9</v>
      </c>
      <c r="AP66" t="n" s="72">
        <v>2.29310440043E9</v>
      </c>
      <c r="AQ66" t="n" s="72">
        <v>2.61422907878E9</v>
      </c>
      <c r="AR66" t="n" s="72">
        <v>3.30635387062E9</v>
      </c>
      <c r="AS66" t="n" s="72">
        <v>1.86616847944E9</v>
      </c>
      <c r="AT66" t="n" s="72">
        <v>3.21268153628E9</v>
      </c>
      <c r="AU66" t="n" s="72">
        <v>1.13417227041E9</v>
      </c>
      <c r="AV66" t="n" s="72">
        <v>9.0231826269E8</v>
      </c>
      <c r="AW66" t="n" s="72">
        <v>1.09752030187E9</v>
      </c>
      <c r="AX66" t="n" s="72">
        <v>1.04153646156E9</v>
      </c>
      <c r="AY66" t="n" s="72">
        <v>1.03572193317E9</v>
      </c>
      <c r="AZ66" t="n" s="72">
        <v>7.4547180218E8</v>
      </c>
      <c r="BA66" t="n" s="72">
        <v>6.7906804153E8</v>
      </c>
      <c r="BB66" t="n" s="72">
        <v>6.5766346249E8</v>
      </c>
      <c r="BC66" t="n" s="72">
        <v>6.9785713679E8</v>
      </c>
      <c r="BD66" t="n" s="72">
        <v>7.0629942859E8</v>
      </c>
      <c r="BE66" t="n" s="72">
        <v>4.8152884726E8</v>
      </c>
      <c r="BF66" t="n" s="72">
        <v>1.5990028896E8</v>
      </c>
      <c r="BG66" t="n" s="72">
        <v>1.5807185654E8</v>
      </c>
      <c r="BH66" t="n" s="72">
        <v>1.5561285833E8</v>
      </c>
      <c r="BI66" t="n" s="72">
        <v>1.1622431338E8</v>
      </c>
      <c r="BJ66" t="n" s="73">
        <v>9.889575534E7</v>
      </c>
      <c r="BK66" t="n" s="72">
        <v>1.2174320865E8</v>
      </c>
      <c r="BL66" t="n" s="72">
        <v>1.2206495607E8</v>
      </c>
      <c r="BM66" t="n" s="72">
        <v>1.030365885E8</v>
      </c>
      <c r="BN66" t="n" s="73">
        <v>8.597186273E7</v>
      </c>
      <c r="BO66" t="n" s="72">
        <v>1.4008505458E8</v>
      </c>
      <c r="BP66" t="n" s="73">
        <v>9.014189093E7</v>
      </c>
      <c r="BQ66" t="n" s="73">
        <v>6.722200368E7</v>
      </c>
      <c r="BR66" t="n" s="73">
        <v>4.942832628E7</v>
      </c>
      <c r="BS66" t="n" s="73">
        <v>8.29558673E7</v>
      </c>
      <c r="BT66" t="n" s="73">
        <v>5.553227675E7</v>
      </c>
      <c r="BU66" t="n" s="73">
        <v>3.139684879E7</v>
      </c>
      <c r="BV66" t="n" s="73">
        <v>1.188703792E7</v>
      </c>
      <c r="BW66" t="n" s="73">
        <v>5404870.96</v>
      </c>
    </row>
    <row r="67">
      <c r="A67" t="s">
        <v>247</v>
      </c>
      <c r="B67" t="s">
        <v>248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</row>
    <row r="68">
      <c r="A68" t="s">
        <v>249</v>
      </c>
      <c r="B68" t="s">
        <v>250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</row>
    <row r="69">
      <c r="A69" t="s">
        <v>251</v>
      </c>
      <c r="B69" t="s">
        <v>252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</row>
    <row r="70">
      <c r="A70" t="s">
        <v>253</v>
      </c>
      <c r="B70" t="s">
        <v>254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</row>
    <row r="71">
      <c r="A71" t="s">
        <v>255</v>
      </c>
      <c r="B71" t="s">
        <v>256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</row>
    <row r="72">
      <c r="A72" t="s">
        <v>257</v>
      </c>
      <c r="B72" t="s">
        <v>258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</row>
    <row r="73">
      <c r="A73" t="s">
        <v>259</v>
      </c>
      <c r="B73" t="s">
        <v>260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n">
        <v>0.0</v>
      </c>
      <c r="AW73" t="n">
        <v>0.0</v>
      </c>
      <c r="AX73"/>
      <c r="AY73"/>
      <c r="AZ73"/>
      <c r="BA73" t="n">
        <v>0.0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</row>
    <row r="74">
      <c r="A74" t="s">
        <v>261</v>
      </c>
      <c r="B74" t="s">
        <v>262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</row>
    <row r="75">
      <c r="A75" t="s">
        <v>263</v>
      </c>
      <c r="B75" t="s">
        <v>264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>
      <c r="A76" t="s">
        <v>265</v>
      </c>
      <c r="B76" t="s">
        <v>266</v>
      </c>
      <c r="C76" t="n" s="72">
        <v>6.3331E8</v>
      </c>
      <c r="D76" t="n" s="72">
        <v>6.40418E8</v>
      </c>
      <c r="E76" t="n" s="72">
        <v>6.14449E8</v>
      </c>
      <c r="F76" t="n" s="72">
        <v>2.129687E9</v>
      </c>
      <c r="G76" t="n" s="72">
        <v>3.592058E9</v>
      </c>
      <c r="H76" t="n" s="72">
        <v>3.597841E9</v>
      </c>
      <c r="I76" t="n" s="72">
        <v>3.22124E9</v>
      </c>
      <c r="J76" t="n" s="72">
        <v>2.919081E9</v>
      </c>
      <c r="K76" t="n" s="72">
        <v>2.652532E9</v>
      </c>
      <c r="L76" t="n" s="72">
        <v>2.968579E9</v>
      </c>
      <c r="M76" t="n" s="72">
        <v>3.43025E9</v>
      </c>
      <c r="N76" t="n" s="72">
        <v>2.999213E9</v>
      </c>
      <c r="O76" t="n" s="72">
        <v>3.678845E9</v>
      </c>
      <c r="P76" t="n" s="72">
        <v>2.425572E9</v>
      </c>
      <c r="Q76" t="n" s="72">
        <v>2.703368E9</v>
      </c>
      <c r="R76" t="n" s="72">
        <v>2.199252E9</v>
      </c>
      <c r="S76" t="n" s="72">
        <v>4.022489E9</v>
      </c>
      <c r="T76" t="n" s="72">
        <v>5.597691E9</v>
      </c>
      <c r="U76" t="n" s="72">
        <v>6.285233E9</v>
      </c>
      <c r="V76" t="n" s="72">
        <v>6.214565E9</v>
      </c>
      <c r="W76" t="n" s="72">
        <v>9.33119E8</v>
      </c>
      <c r="X76" t="n" s="73">
        <v>4.0384E7</v>
      </c>
      <c r="Y76" t="n" s="72">
        <v>1.324604E9</v>
      </c>
      <c r="Z76" t="n" s="72">
        <v>3.867893E9</v>
      </c>
      <c r="AA76" t="n" s="72">
        <v>2.121582E9</v>
      </c>
      <c r="AB76" t="n" s="72">
        <v>4.284791E9</v>
      </c>
      <c r="AC76" t="n" s="72">
        <v>3.373241E9</v>
      </c>
      <c r="AD76" t="n" s="72">
        <v>8.76467E8</v>
      </c>
      <c r="AE76" t="n" s="72">
        <v>2.884709E9</v>
      </c>
      <c r="AF76" t="n" s="72">
        <v>1.597986E9</v>
      </c>
      <c r="AG76" t="n" s="72">
        <v>2.016148E9</v>
      </c>
      <c r="AH76" t="n" s="72">
        <v>1.661586E9</v>
      </c>
      <c r="AI76" t="n" s="72">
        <v>1.83563216E9</v>
      </c>
      <c r="AJ76" t="n" s="72">
        <v>1.32428966E9</v>
      </c>
      <c r="AK76" t="n" s="72">
        <v>2.04122578E9</v>
      </c>
      <c r="AL76" t="n" s="72">
        <v>1.461792E9</v>
      </c>
      <c r="AM76" t="n" s="72">
        <v>1.31138124E9</v>
      </c>
      <c r="AN76" t="n" s="72">
        <v>1.14121221E9</v>
      </c>
      <c r="AO76" t="n" s="72">
        <v>1.0176865E9</v>
      </c>
      <c r="AP76" t="n" s="72">
        <v>1.0323441E9</v>
      </c>
      <c r="AQ76" t="n" s="72">
        <v>7.178091E8</v>
      </c>
      <c r="AR76" t="n" s="72">
        <v>7.222991E8</v>
      </c>
      <c r="AS76" t="n" s="72">
        <v>2.9011755E8</v>
      </c>
      <c r="AT76" t="n" s="72">
        <v>4.609035E8</v>
      </c>
      <c r="AU76" t="n" s="72">
        <v>4.609575E8</v>
      </c>
      <c r="AV76" t="n" s="72">
        <v>9.0522675E8</v>
      </c>
      <c r="AW76" t="n" s="72">
        <v>2.392565E8</v>
      </c>
      <c r="AX76" t="n" s="73">
        <v>6.8346E7</v>
      </c>
      <c r="AY76" t="n" s="72">
        <v>6.3069275E8</v>
      </c>
      <c r="AZ76" t="n" s="72">
        <v>5.6587575E8</v>
      </c>
      <c r="BA76" t="n" s="73">
        <v>5.6152E7</v>
      </c>
      <c r="BB76" t="n" s="73">
        <v>5.84368E7</v>
      </c>
      <c r="BC76"/>
      <c r="BD76"/>
      <c r="BE76"/>
      <c r="BF76" t="n" s="73">
        <v>1.0E8</v>
      </c>
      <c r="BG76" t="n" s="72">
        <v>2.0E8</v>
      </c>
      <c r="BH76" t="n" s="72">
        <v>2.0E8</v>
      </c>
      <c r="BI76" t="n" s="73">
        <v>1.0E8</v>
      </c>
      <c r="BJ76"/>
      <c r="BK76"/>
      <c r="BL76"/>
      <c r="BM76"/>
      <c r="BN76"/>
      <c r="BO76" t="n" s="73">
        <v>1.4E7</v>
      </c>
      <c r="BP76" t="n" s="73">
        <v>1.0E7</v>
      </c>
      <c r="BQ76" t="n" s="73">
        <v>1.4E7</v>
      </c>
      <c r="BR76" t="n" s="73">
        <v>1.5E7</v>
      </c>
      <c r="BS76"/>
      <c r="BT76"/>
      <c r="BU76" t="n" s="73">
        <v>7055555.48</v>
      </c>
      <c r="BV76" t="n" s="73">
        <v>1.0E7</v>
      </c>
      <c r="BW76" t="n" s="73">
        <v>1.5E7</v>
      </c>
    </row>
    <row r="77">
      <c r="A77" t="s">
        <v>267</v>
      </c>
      <c r="B77" t="s">
        <v>268</v>
      </c>
      <c r="C77" t="n" s="72">
        <v>8.404599E9</v>
      </c>
      <c r="D77" t="n" s="72">
        <v>9.756594E9</v>
      </c>
      <c r="E77" t="n" s="72">
        <v>6.117293E9</v>
      </c>
      <c r="F77" t="n" s="72">
        <v>2.421516E9</v>
      </c>
      <c r="G77" t="n" s="72">
        <v>2.875411E9</v>
      </c>
      <c r="H77" t="n" s="72">
        <v>2.105665E9</v>
      </c>
      <c r="I77" t="n" s="72">
        <v>1.641608E9</v>
      </c>
      <c r="J77" t="n" s="72">
        <v>1.622435E9</v>
      </c>
      <c r="K77" t="n" s="72">
        <v>1.192792E9</v>
      </c>
      <c r="L77" t="n" s="72">
        <v>1.235421E9</v>
      </c>
      <c r="M77" t="n" s="72">
        <v>1.176875E9</v>
      </c>
      <c r="N77" t="n" s="72">
        <v>1.031063E9</v>
      </c>
      <c r="O77" t="n" s="72">
        <v>1.031498E9</v>
      </c>
      <c r="P77" t="n" s="72">
        <v>8.35395E8</v>
      </c>
      <c r="Q77" t="n" s="72">
        <v>5.51732E8</v>
      </c>
      <c r="R77" t="n" s="72">
        <v>5.72562E8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t="n" s="73">
        <v>23200.0</v>
      </c>
      <c r="BT77"/>
      <c r="BU77"/>
      <c r="BV77"/>
      <c r="BW77"/>
    </row>
    <row r="78">
      <c r="A78" t="s">
        <v>269</v>
      </c>
      <c r="B78" t="s">
        <v>270</v>
      </c>
      <c r="C78" t="n" s="72">
        <v>6.0215895E10</v>
      </c>
      <c r="D78" t="n" s="72">
        <v>6.097537E10</v>
      </c>
      <c r="E78" t="n" s="72">
        <v>4.7676095E10</v>
      </c>
      <c r="F78" t="n" s="72">
        <v>4.7952561E10</v>
      </c>
      <c r="G78" t="n" s="72">
        <v>4.1810243E10</v>
      </c>
      <c r="H78" t="n" s="72">
        <v>4.3519502E10</v>
      </c>
      <c r="I78" t="n" s="72">
        <v>4.1109995E10</v>
      </c>
      <c r="J78" t="n" s="72">
        <v>3.3935358E10</v>
      </c>
      <c r="K78" t="n" s="72">
        <v>2.9475517E10</v>
      </c>
      <c r="L78" t="n" s="72">
        <v>2.945743E10</v>
      </c>
      <c r="M78" t="n" s="72">
        <v>2.648794E10</v>
      </c>
      <c r="N78" t="n" s="72">
        <v>2.2982542E10</v>
      </c>
      <c r="O78" t="n" s="72">
        <v>2.5053056E10</v>
      </c>
      <c r="P78" t="n" s="72">
        <v>2.3856754E10</v>
      </c>
      <c r="Q78" t="n" s="72">
        <v>2.3364932E10</v>
      </c>
      <c r="R78" t="n" s="72">
        <v>2.3800344E10</v>
      </c>
      <c r="S78" t="n" s="72">
        <v>2.3392742E10</v>
      </c>
      <c r="T78" t="n" s="72">
        <v>2.511307E10</v>
      </c>
      <c r="U78" t="n" s="72">
        <v>2.6781128E10</v>
      </c>
      <c r="V78" t="n" s="72">
        <v>2.8320992E10</v>
      </c>
      <c r="W78" t="n" s="72">
        <v>2.0573745E10</v>
      </c>
      <c r="X78" t="n" s="72">
        <v>1.7213909E10</v>
      </c>
      <c r="Y78" t="n" s="72">
        <v>1.9482653E10</v>
      </c>
      <c r="Z78" t="n" s="72">
        <v>2.0849625E10</v>
      </c>
      <c r="AA78" t="n" s="72">
        <v>2.1579936E10</v>
      </c>
      <c r="AB78" t="n" s="72">
        <v>2.5364154E10</v>
      </c>
      <c r="AC78" t="n" s="72">
        <v>2.1661767E10</v>
      </c>
      <c r="AD78" t="n" s="72">
        <v>1.7951847E10</v>
      </c>
      <c r="AE78" t="n" s="72">
        <v>2.6913416E10</v>
      </c>
      <c r="AF78" t="n" s="72">
        <v>3.0020031E10</v>
      </c>
      <c r="AG78" t="n" s="72">
        <v>2.4175238E10</v>
      </c>
      <c r="AH78" t="n" s="72">
        <v>2.2692661E10</v>
      </c>
      <c r="AI78" t="n" s="72">
        <v>2.485629148325E10</v>
      </c>
      <c r="AJ78" t="n" s="72">
        <v>3.077658740984E10</v>
      </c>
      <c r="AK78" t="n" s="72">
        <v>2.994145189548E10</v>
      </c>
      <c r="AL78" t="n" s="72">
        <v>2.31318E10</v>
      </c>
      <c r="AM78" t="n" s="72">
        <v>2.77326432053E10</v>
      </c>
      <c r="AN78" t="n" s="72">
        <v>2.79223618114E10</v>
      </c>
      <c r="AO78" t="n" s="72">
        <v>2.639968928324E10</v>
      </c>
      <c r="AP78" t="n" s="72">
        <v>1.764225587558E10</v>
      </c>
      <c r="AQ78" t="n" s="72">
        <v>1.636070434774E10</v>
      </c>
      <c r="AR78" t="n" s="72">
        <v>1.692101961571E10</v>
      </c>
      <c r="AS78" t="n" s="72">
        <v>1.031278726706E10</v>
      </c>
      <c r="AT78" t="n" s="72">
        <v>1.003860364523E10</v>
      </c>
      <c r="AU78" t="n" s="72">
        <v>5.92057073314E9</v>
      </c>
      <c r="AV78" t="n" s="72">
        <v>5.99508088099E9</v>
      </c>
      <c r="AW78" t="n" s="72">
        <v>5.43528693962E9</v>
      </c>
      <c r="AX78" t="n" s="72">
        <v>4.57416810595E9</v>
      </c>
      <c r="AY78" t="n" s="72">
        <v>5.78249463356E9</v>
      </c>
      <c r="AZ78" t="n" s="72">
        <v>5.84887099157E9</v>
      </c>
      <c r="BA78" t="n" s="72">
        <v>4.85193101504E9</v>
      </c>
      <c r="BB78" t="n" s="72">
        <v>4.06599222081E9</v>
      </c>
      <c r="BC78" t="n" s="72">
        <v>4.01561418439E9</v>
      </c>
      <c r="BD78" t="n" s="72">
        <v>2.86188616058E9</v>
      </c>
      <c r="BE78" t="n" s="72">
        <v>2.74033127929E9</v>
      </c>
      <c r="BF78" t="n" s="72">
        <v>2.48396934479E9</v>
      </c>
      <c r="BG78" t="n" s="72">
        <v>2.56997209149E9</v>
      </c>
      <c r="BH78" t="n" s="72">
        <v>2.1536489417E9</v>
      </c>
      <c r="BI78" t="n" s="72">
        <v>2.70577429766E9</v>
      </c>
      <c r="BJ78" t="n" s="72">
        <v>2.16081728593E9</v>
      </c>
      <c r="BK78" t="n" s="72">
        <v>2.27894867743E9</v>
      </c>
      <c r="BL78" t="n" s="72">
        <v>2.42168242706E9</v>
      </c>
      <c r="BM78" t="n" s="72">
        <v>2.28990288878E9</v>
      </c>
      <c r="BN78" t="n" s="72">
        <v>2.16484085422E9</v>
      </c>
      <c r="BO78" t="n" s="72">
        <v>2.06663196858E9</v>
      </c>
      <c r="BP78" t="n" s="72">
        <v>1.7079995374E9</v>
      </c>
      <c r="BQ78" t="n" s="72">
        <v>1.56839299666E9</v>
      </c>
      <c r="BR78" t="n" s="72">
        <v>9.6995297885E8</v>
      </c>
      <c r="BS78" t="n" s="72">
        <v>7.4856529445E8</v>
      </c>
      <c r="BT78" t="n" s="72">
        <v>8.6309928206E8</v>
      </c>
      <c r="BU78" t="n" s="72">
        <v>6.5703784709E8</v>
      </c>
      <c r="BV78" t="n" s="72">
        <v>3.8669611958E8</v>
      </c>
      <c r="BW78" t="n" s="72">
        <v>3.9633852325E8</v>
      </c>
    </row>
    <row r="79">
      <c r="A79" t="s">
        <v>271</v>
      </c>
      <c r="B79" t="s">
        <v>272</v>
      </c>
      <c r="C79" t="n" s="72">
        <v>3.315787E9</v>
      </c>
      <c r="D79" t="n" s="72">
        <v>2.885251E9</v>
      </c>
      <c r="E79" t="n" s="72">
        <v>8.62901E8</v>
      </c>
      <c r="F79" t="n" s="72">
        <v>1.302835E9</v>
      </c>
      <c r="G79" t="n" s="72">
        <v>1.537341E9</v>
      </c>
      <c r="H79" t="n" s="72">
        <v>1.49163E9</v>
      </c>
      <c r="I79" t="n" s="72">
        <v>1.408835E9</v>
      </c>
      <c r="J79" t="n" s="72">
        <v>1.940704E9</v>
      </c>
      <c r="K79" t="n" s="72">
        <v>3.632312E9</v>
      </c>
      <c r="L79" t="n" s="72">
        <v>3.64809E9</v>
      </c>
      <c r="M79" t="n" s="72">
        <v>3.843994E9</v>
      </c>
      <c r="N79" t="n" s="72">
        <v>3.366915E9</v>
      </c>
      <c r="O79" t="n" s="72">
        <v>3.16863E9</v>
      </c>
      <c r="P79" t="n" s="72">
        <v>5.580368E9</v>
      </c>
      <c r="Q79" t="n" s="72">
        <v>8.200415E9</v>
      </c>
      <c r="R79" t="n" s="72">
        <v>9.412947E9</v>
      </c>
      <c r="S79" t="n" s="72">
        <v>7.60456E9</v>
      </c>
      <c r="T79" t="n" s="72">
        <v>7.79749E9</v>
      </c>
      <c r="U79" t="n" s="72">
        <v>6.903468E9</v>
      </c>
      <c r="V79" t="n" s="72">
        <v>8.702183E9</v>
      </c>
      <c r="W79" t="n" s="72">
        <v>1.4676999E10</v>
      </c>
      <c r="X79" t="n" s="72">
        <v>1.7525881E10</v>
      </c>
      <c r="Y79" t="n" s="72">
        <v>1.7047011E10</v>
      </c>
      <c r="Z79" t="n" s="72">
        <v>1.6131591E10</v>
      </c>
      <c r="AA79" t="n" s="72">
        <v>1.7881486E10</v>
      </c>
      <c r="AB79" t="n" s="72">
        <v>1.5544108E10</v>
      </c>
      <c r="AC79" t="n" s="72">
        <v>1.8337302E10</v>
      </c>
      <c r="AD79" t="n" s="72">
        <v>1.9613992E10</v>
      </c>
      <c r="AE79" t="n" s="72">
        <v>1.4287353E10</v>
      </c>
      <c r="AF79" t="n" s="72">
        <v>1.394381E10</v>
      </c>
      <c r="AG79" t="n" s="72">
        <v>1.6783139E10</v>
      </c>
      <c r="AH79" t="n" s="72">
        <v>1.5692311E10</v>
      </c>
      <c r="AI79" t="n" s="72">
        <v>1.555897675598E10</v>
      </c>
      <c r="AJ79" t="n" s="72">
        <v>1.476772706925E10</v>
      </c>
      <c r="AK79" t="n" s="72">
        <v>7.8078323096E9</v>
      </c>
      <c r="AL79" t="n" s="72">
        <v>6.680376E9</v>
      </c>
      <c r="AM79" t="n" s="72">
        <v>6.07573946888E9</v>
      </c>
      <c r="AN79" t="n" s="72">
        <v>3.412374E9</v>
      </c>
      <c r="AO79" t="n" s="72">
        <v>3.91541740922E9</v>
      </c>
      <c r="AP79" t="n" s="72">
        <v>1.2122332008E9</v>
      </c>
      <c r="AQ79" t="n" s="72">
        <v>1.63619551592E9</v>
      </c>
      <c r="AR79" t="n" s="72">
        <v>1.3817444E9</v>
      </c>
      <c r="AS79" t="n" s="72">
        <v>1.7693819E9</v>
      </c>
      <c r="AT79" t="n" s="72">
        <v>1.6596838E9</v>
      </c>
      <c r="AU79" t="n" s="72">
        <v>1.485811E9</v>
      </c>
      <c r="AV79" t="n" s="72">
        <v>1.6887506E9</v>
      </c>
      <c r="AW79" t="n" s="72">
        <v>2.36098775E9</v>
      </c>
      <c r="AX79" t="n" s="72">
        <v>2.5315635E9</v>
      </c>
      <c r="AY79" t="n" s="72">
        <v>1.97616975E9</v>
      </c>
      <c r="AZ79" t="n" s="72">
        <v>1.71333175E9</v>
      </c>
      <c r="BA79" t="n" s="72">
        <v>1.818788E9</v>
      </c>
      <c r="BB79" t="n" s="72">
        <v>1.3794372E9</v>
      </c>
      <c r="BC79" t="n" s="72">
        <v>1.089066E9</v>
      </c>
      <c r="BD79" t="n" s="72">
        <v>1.3059315E9</v>
      </c>
      <c r="BE79" t="n" s="72">
        <v>8.718736E8</v>
      </c>
      <c r="BF79" t="n" s="72">
        <v>7.724696E8</v>
      </c>
      <c r="BG79" t="n" s="72">
        <v>4.1E8</v>
      </c>
      <c r="BH79" t="n" s="72">
        <v>3.5E8</v>
      </c>
      <c r="BI79" t="n" s="72">
        <v>3.5E8</v>
      </c>
      <c r="BJ79" t="n" s="72">
        <v>4.5E8</v>
      </c>
      <c r="BK79" t="n" s="72">
        <v>4.5E8</v>
      </c>
      <c r="BL79" t="n" s="72">
        <v>4.0E8</v>
      </c>
      <c r="BM79" t="n" s="72">
        <v>3.47E8</v>
      </c>
      <c r="BN79" t="n" s="72">
        <v>2.0E8</v>
      </c>
      <c r="BO79" t="n" s="72">
        <v>3.58E8</v>
      </c>
      <c r="BP79" t="n" s="72">
        <v>2.62E8</v>
      </c>
      <c r="BQ79" t="n" s="73">
        <v>8000000.0</v>
      </c>
      <c r="BR79" t="n" s="73">
        <v>8000000.0</v>
      </c>
      <c r="BS79" t="n" s="73">
        <v>2.6E7</v>
      </c>
      <c r="BT79" t="n" s="72">
        <v>1.26E8</v>
      </c>
      <c r="BU79" t="n" s="73">
        <v>2.2E7</v>
      </c>
      <c r="BV79" t="n" s="73">
        <v>3.038888884E7</v>
      </c>
      <c r="BW79" t="n" s="73">
        <v>4.07222222E7</v>
      </c>
    </row>
    <row r="80">
      <c r="A80" t="s">
        <v>273</v>
      </c>
      <c r="B80" t="s">
        <v>274</v>
      </c>
      <c r="C80"/>
      <c r="D80"/>
      <c r="E80"/>
      <c r="F80"/>
      <c r="G80"/>
      <c r="H80"/>
      <c r="I80"/>
      <c r="J80" t="n" s="72">
        <v>4.033475E9</v>
      </c>
      <c r="K80" t="n" s="72">
        <v>4.003386E9</v>
      </c>
      <c r="L80" t="n" s="72">
        <v>3.975663E9</v>
      </c>
      <c r="M80" t="n" s="72">
        <v>3.955786E9</v>
      </c>
      <c r="N80" t="n" s="72">
        <v>4.209622E9</v>
      </c>
      <c r="O80" t="n" s="72">
        <v>4.279788E9</v>
      </c>
      <c r="P80" t="n" s="72">
        <v>4.248107E9</v>
      </c>
      <c r="Q80" t="n" s="72">
        <v>4.226694E9</v>
      </c>
      <c r="R80" t="n" s="72">
        <v>4.184172E9</v>
      </c>
      <c r="S80" t="n" s="72">
        <v>4.200961E9</v>
      </c>
      <c r="T80" t="n" s="72">
        <v>4.158714E9</v>
      </c>
      <c r="U80" t="n" s="72">
        <v>3.914934E9</v>
      </c>
      <c r="V80" t="n" s="72">
        <v>4.96961E8</v>
      </c>
      <c r="W80" t="n" s="72">
        <v>4.96503E8</v>
      </c>
      <c r="X80" t="n" s="72">
        <v>4.96046E8</v>
      </c>
      <c r="Y80" t="n" s="72">
        <v>4.95589E8</v>
      </c>
      <c r="Z80" t="n" s="72">
        <v>4.95131E8</v>
      </c>
      <c r="AA80" t="n" s="72">
        <v>4.94674E8</v>
      </c>
      <c r="AB80" t="n" s="72">
        <v>4.94225E8</v>
      </c>
      <c r="AC80" t="n" s="72">
        <v>4.93792E8</v>
      </c>
      <c r="AD80" t="n" s="72">
        <v>4.93359E8</v>
      </c>
      <c r="AE80" t="n" s="72">
        <v>4.92926E8</v>
      </c>
      <c r="AF80" t="n" s="72">
        <v>4.92501E8</v>
      </c>
      <c r="AG80" t="n" s="72">
        <v>4.92091E8</v>
      </c>
      <c r="AH80" t="n" s="72">
        <v>4.91681E8</v>
      </c>
      <c r="AI80" t="n" s="72">
        <v>4.9127110801E8</v>
      </c>
      <c r="AJ80" t="n" s="72">
        <v>4.9086123857E8</v>
      </c>
      <c r="AK80" t="n" s="72">
        <v>4.9047321933E8</v>
      </c>
      <c r="AL80" t="n" s="72">
        <v>4.90085E8</v>
      </c>
      <c r="AM80" t="n" s="72">
        <v>4.8969718085E8</v>
      </c>
      <c r="AN80" t="n" s="72">
        <v>4.8930916161E8</v>
      </c>
      <c r="AO80" t="n" s="72">
        <v>4.889280375E8</v>
      </c>
      <c r="AP80" t="n" s="72">
        <v>4.8856070364E8</v>
      </c>
      <c r="AQ80" t="n" s="72">
        <v>4.8819336978E8</v>
      </c>
      <c r="AR80" t="n" s="72">
        <v>4.8782603592E8</v>
      </c>
      <c r="AS80" t="n" s="72">
        <v>4.8744491181E8</v>
      </c>
      <c r="AT80" t="n" s="72">
        <v>4.8709716058E8</v>
      </c>
      <c r="AU80" t="n" s="72">
        <v>4.8674940935E8</v>
      </c>
      <c r="AV80" t="n" s="72">
        <v>4.8640783768E8</v>
      </c>
      <c r="AW80" t="n" s="72">
        <v>4.8607862512E8</v>
      </c>
      <c r="AX80" t="n" s="72">
        <v>4.8574941256E8</v>
      </c>
      <c r="AY80" t="n" s="72">
        <v>4.854202E8</v>
      </c>
      <c r="AZ80" t="n" s="72">
        <v>4.850451E8</v>
      </c>
      <c r="BA80" t="n" s="72">
        <v>4.847334E8</v>
      </c>
      <c r="BB80" t="n" s="72">
        <v>4.844217E8</v>
      </c>
      <c r="BC80" t="n" s="72">
        <v>4.8411E8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>
      <c r="A81" t="s">
        <v>275</v>
      </c>
      <c r="B81" t="s">
        <v>276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>
      <c r="A82" t="s">
        <v>277</v>
      </c>
      <c r="B82" t="s">
        <v>278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>
      <c r="A83" t="s">
        <v>279</v>
      </c>
      <c r="B83" t="s">
        <v>280</v>
      </c>
      <c r="C83" t="n" s="73">
        <v>4.9065E7</v>
      </c>
      <c r="D83" t="n" s="73">
        <v>6.6811E7</v>
      </c>
      <c r="E83" t="n" s="72">
        <v>1.19419E8</v>
      </c>
      <c r="F83" t="n" s="72">
        <v>1.21498E8</v>
      </c>
      <c r="G83" t="n" s="72">
        <v>1.18229E8</v>
      </c>
      <c r="H83" t="n" s="72">
        <v>1.33011E8</v>
      </c>
      <c r="I83" t="n" s="72">
        <v>2.65939E8</v>
      </c>
      <c r="J83" t="n" s="72">
        <v>2.42733E8</v>
      </c>
      <c r="K83" t="n" s="72">
        <v>2.37568E8</v>
      </c>
      <c r="L83" t="n" s="72">
        <v>2.24798E8</v>
      </c>
      <c r="M83" t="n" s="72">
        <v>2.62945E8</v>
      </c>
      <c r="N83" t="n" s="72">
        <v>2.52757E8</v>
      </c>
      <c r="O83" t="n" s="72">
        <v>1.90369E8</v>
      </c>
      <c r="P83" t="n" s="72">
        <v>1.79713E8</v>
      </c>
      <c r="Q83" t="n" s="72">
        <v>1.78531E8</v>
      </c>
      <c r="R83" t="n" s="72">
        <v>1.73915E8</v>
      </c>
      <c r="S83" t="n" s="73">
        <v>4.055E7</v>
      </c>
      <c r="T83" t="n" s="73">
        <v>4.6379E7</v>
      </c>
      <c r="U83" t="n" s="73">
        <v>5.9022E7</v>
      </c>
      <c r="V83" t="n" s="73">
        <v>4.9835E7</v>
      </c>
      <c r="W83" t="n" s="73">
        <v>5.3778E7</v>
      </c>
      <c r="X83" t="n" s="73">
        <v>5.7298E7</v>
      </c>
      <c r="Y83" t="n" s="73">
        <v>5.9881E7</v>
      </c>
      <c r="Z83" t="n" s="73">
        <v>6.8567E7</v>
      </c>
      <c r="AA83" t="n" s="73">
        <v>9.6296E7</v>
      </c>
      <c r="AB83" t="n" s="73">
        <v>9.312E7</v>
      </c>
      <c r="AC83" t="n" s="73">
        <v>8.6255E7</v>
      </c>
      <c r="AD83" t="n" s="73">
        <v>8.0524E7</v>
      </c>
      <c r="AE83" t="n" s="73">
        <v>4.5873E7</v>
      </c>
      <c r="AF83" t="n" s="73">
        <v>4.4518E7</v>
      </c>
      <c r="AG83" t="n" s="73">
        <v>4.5742E7</v>
      </c>
      <c r="AH83" t="n" s="73">
        <v>5.0033E7</v>
      </c>
      <c r="AI83" t="n" s="73">
        <v>6.577500503E7</v>
      </c>
      <c r="AJ83" t="n" s="73">
        <v>6.784550575E7</v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>
      <c r="A84" t="s">
        <v>281</v>
      </c>
      <c r="B84" t="s">
        <v>282</v>
      </c>
      <c r="C84" t="n" s="73">
        <v>8.3204E7</v>
      </c>
      <c r="D84" t="n" s="73">
        <v>8.42E7</v>
      </c>
      <c r="E84" t="n" s="73">
        <v>8.2964E7</v>
      </c>
      <c r="F84" t="n" s="73">
        <v>8.3972E7</v>
      </c>
      <c r="G84" t="n" s="73">
        <v>7.4146E7</v>
      </c>
      <c r="H84" t="n" s="73">
        <v>7.6238E7</v>
      </c>
      <c r="I84" t="n" s="73">
        <v>7.6126E7</v>
      </c>
      <c r="J84" t="n" s="73">
        <v>7.8997E7</v>
      </c>
      <c r="K84" t="n" s="73">
        <v>8.1432E7</v>
      </c>
      <c r="L84" t="n" s="73">
        <v>7.8956E7</v>
      </c>
      <c r="M84" t="n" s="73">
        <v>7.9616E7</v>
      </c>
      <c r="N84" t="n" s="73">
        <v>7.9813E7</v>
      </c>
      <c r="O84" t="n" s="73">
        <v>8.4764E7</v>
      </c>
      <c r="P84" t="n" s="73">
        <v>8.3126E7</v>
      </c>
      <c r="Q84" t="n" s="73">
        <v>7.9401E7</v>
      </c>
      <c r="R84" t="n" s="73">
        <v>7.9447E7</v>
      </c>
      <c r="S84" t="n" s="73">
        <v>8.0024E7</v>
      </c>
      <c r="T84" t="n" s="73">
        <v>7.8424E7</v>
      </c>
      <c r="U84" t="n" s="73">
        <v>7.4337E7</v>
      </c>
      <c r="V84" t="n" s="73">
        <v>7.4163E7</v>
      </c>
      <c r="W84" t="n" s="73">
        <v>8.2113E7</v>
      </c>
      <c r="X84" t="n" s="73">
        <v>7.9844E7</v>
      </c>
      <c r="Y84" t="n" s="73">
        <v>9.0609E7</v>
      </c>
      <c r="Z84" t="n" s="73">
        <v>9.0061E7</v>
      </c>
      <c r="AA84"/>
      <c r="AB84"/>
      <c r="AC84"/>
      <c r="AD84" t="n" s="73">
        <v>8.4209E7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>
      <c r="A85" t="s">
        <v>283</v>
      </c>
      <c r="B85" t="s">
        <v>284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t="n" s="73">
        <v>100000.0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>
      <c r="A86" t="s">
        <v>285</v>
      </c>
      <c r="B86" t="s">
        <v>286</v>
      </c>
      <c r="C86" t="n" s="72">
        <v>2.92836E8</v>
      </c>
      <c r="D86" t="n" s="72">
        <v>2.48108E8</v>
      </c>
      <c r="E86" t="n" s="72">
        <v>2.32384E8</v>
      </c>
      <c r="F86" t="n" s="72">
        <v>2.34509E8</v>
      </c>
      <c r="G86" t="n" s="72">
        <v>1.32253E8</v>
      </c>
      <c r="H86" t="n" s="72">
        <v>1.27928E8</v>
      </c>
      <c r="I86" t="n" s="72">
        <v>1.21577E8</v>
      </c>
      <c r="J86" t="n" s="72">
        <v>1.17209E8</v>
      </c>
      <c r="K86" t="n" s="72">
        <v>1.12502E8</v>
      </c>
      <c r="L86" t="n" s="73">
        <v>8.5862E7</v>
      </c>
      <c r="M86" t="n" s="73">
        <v>8.6033E7</v>
      </c>
      <c r="N86" t="n" s="73">
        <v>9.2277E7</v>
      </c>
      <c r="O86" t="n" s="73">
        <v>9.4433E7</v>
      </c>
      <c r="P86" t="n" s="72">
        <v>1.00738E8</v>
      </c>
      <c r="Q86" t="n" s="73">
        <v>7.8762E7</v>
      </c>
      <c r="R86" t="n" s="72">
        <v>1.02513E8</v>
      </c>
      <c r="S86" t="n" s="73">
        <v>8.2167E7</v>
      </c>
      <c r="T86" t="n" s="73">
        <v>9.0282E7</v>
      </c>
      <c r="U86" t="n" s="73">
        <v>9.9292E7</v>
      </c>
      <c r="V86" t="n" s="72">
        <v>1.08631E8</v>
      </c>
      <c r="W86" t="n" s="72">
        <v>2.5257E8</v>
      </c>
      <c r="X86" t="n" s="72">
        <v>2.71739E8</v>
      </c>
      <c r="Y86" t="n" s="72">
        <v>2.56306E8</v>
      </c>
      <c r="Z86" t="n" s="72">
        <v>2.16287E8</v>
      </c>
      <c r="AA86" t="n" s="72">
        <v>3.16704E8</v>
      </c>
      <c r="AB86" t="n" s="72">
        <v>3.06746E8</v>
      </c>
      <c r="AC86" t="n" s="72">
        <v>2.89221E8</v>
      </c>
      <c r="AD86" t="n" s="72">
        <v>2.11793E8</v>
      </c>
      <c r="AE86" t="n" s="72">
        <v>2.1438E8</v>
      </c>
      <c r="AF86" t="n" s="72">
        <v>2.17717E8</v>
      </c>
      <c r="AG86" t="n" s="72">
        <v>1.87333E8</v>
      </c>
      <c r="AH86" t="n" s="72">
        <v>1.9478E8</v>
      </c>
      <c r="AI86" t="n" s="72">
        <v>3.2270187129E8</v>
      </c>
      <c r="AJ86" t="n" s="72">
        <v>3.2411392219E8</v>
      </c>
      <c r="AK86" t="n" s="73">
        <v>9.964645793E7</v>
      </c>
      <c r="AL86" t="n" s="72">
        <v>1.05108E8</v>
      </c>
      <c r="AM86" t="n" s="72">
        <v>1.0383672143E8</v>
      </c>
      <c r="AN86" t="n" s="72">
        <v>1.0472505E8</v>
      </c>
      <c r="AO86" t="n" s="73">
        <v>9.147573883E7</v>
      </c>
      <c r="AP86" t="n" s="73">
        <v>8.717160649E7</v>
      </c>
      <c r="AQ86" t="n" s="73">
        <v>7.674265139E7</v>
      </c>
      <c r="AR86" t="n" s="73">
        <v>5.585117915E7</v>
      </c>
      <c r="AS86" t="n" s="73">
        <v>5.306660849E7</v>
      </c>
      <c r="AT86" t="n" s="73">
        <v>3.824244566E7</v>
      </c>
      <c r="AU86" t="n" s="73">
        <v>2.436488E7</v>
      </c>
      <c r="AV86" t="n" s="73">
        <v>2.211105986E7</v>
      </c>
      <c r="AW86" t="n" s="73">
        <v>1.771859611E7</v>
      </c>
      <c r="AX86" t="n" s="73">
        <v>1.74225841E7</v>
      </c>
      <c r="AY86" t="n" s="73">
        <v>1.669631666E7</v>
      </c>
      <c r="AZ86" t="n" s="73">
        <v>1.540921666E7</v>
      </c>
      <c r="BA86" t="n" s="73">
        <v>1.176717089E7</v>
      </c>
      <c r="BB86" t="n" s="73">
        <v>1.114E7</v>
      </c>
      <c r="BC86" t="n" s="73">
        <v>1520000.0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>
      <c r="A87" t="s">
        <v>287</v>
      </c>
      <c r="B87" t="s">
        <v>288</v>
      </c>
      <c r="C87" t="n" s="72">
        <v>4.57425E8</v>
      </c>
      <c r="D87" t="n" s="72">
        <v>4.3865E8</v>
      </c>
      <c r="E87" t="n" s="72">
        <v>4.46148E8</v>
      </c>
      <c r="F87" t="n" s="72">
        <v>4.01908E8</v>
      </c>
      <c r="G87" t="n" s="72">
        <v>2.71376E8</v>
      </c>
      <c r="H87" t="n" s="72">
        <v>3.03072E8</v>
      </c>
      <c r="I87" t="n" s="72">
        <v>2.94544E8</v>
      </c>
      <c r="J87" t="n" s="72">
        <v>2.71746E8</v>
      </c>
      <c r="K87" t="n" s="72">
        <v>2.61947E8</v>
      </c>
      <c r="L87" t="n" s="72">
        <v>2.38347E8</v>
      </c>
      <c r="M87" t="n" s="72">
        <v>2.36836E8</v>
      </c>
      <c r="N87" t="n" s="72">
        <v>2.30346E8</v>
      </c>
      <c r="O87" t="n" s="72">
        <v>1.89699E8</v>
      </c>
      <c r="P87" t="n" s="72">
        <v>1.35193E8</v>
      </c>
      <c r="Q87" t="n" s="72">
        <v>1.20449E8</v>
      </c>
      <c r="R87" t="n" s="72">
        <v>1.27058E8</v>
      </c>
      <c r="S87" t="n" s="72">
        <v>1.79484E8</v>
      </c>
      <c r="T87" t="n" s="72">
        <v>1.80637E8</v>
      </c>
      <c r="U87" t="n" s="72">
        <v>1.78684E8</v>
      </c>
      <c r="V87" t="n" s="72">
        <v>1.89053E8</v>
      </c>
      <c r="W87" t="n" s="72">
        <v>1.0289E8</v>
      </c>
      <c r="X87" t="n" s="72">
        <v>1.04304E8</v>
      </c>
      <c r="Y87" t="n" s="73">
        <v>9.7373E7</v>
      </c>
      <c r="Z87" t="n" s="72">
        <v>1.04079E8</v>
      </c>
      <c r="AA87"/>
      <c r="AB87"/>
      <c r="AC87"/>
      <c r="AD87" t="n" s="72">
        <v>1.10673E8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t="n" s="73">
        <v>5678100.0</v>
      </c>
      <c r="AV87" t="n" s="73">
        <v>5691975.0</v>
      </c>
      <c r="AW87" t="n" s="73">
        <v>5705850.0</v>
      </c>
      <c r="AX87"/>
      <c r="AY87" t="n" s="73">
        <v>4262925.0</v>
      </c>
      <c r="AZ87" t="n" s="73">
        <v>4276800.0</v>
      </c>
      <c r="BA87" t="n" s="73">
        <v>5820000.0</v>
      </c>
      <c r="BB87" t="n" s="73">
        <v>5820000.0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>
      <c r="A88" t="s">
        <v>289</v>
      </c>
      <c r="B88" t="s">
        <v>290</v>
      </c>
      <c r="C88" t="n" s="72">
        <v>6.06307E8</v>
      </c>
      <c r="D88" t="n" s="72">
        <v>6.21528E8</v>
      </c>
      <c r="E88" t="n" s="72">
        <v>7.1858E8</v>
      </c>
      <c r="F88" t="n" s="72">
        <v>7.13866E8</v>
      </c>
      <c r="G88" t="n" s="72">
        <v>8.15366E8</v>
      </c>
      <c r="H88" t="n" s="72">
        <v>7.07262E8</v>
      </c>
      <c r="I88" t="n" s="72">
        <v>6.84265E8</v>
      </c>
      <c r="J88" t="n" s="72">
        <v>6.49817E8</v>
      </c>
      <c r="K88" t="n" s="72">
        <v>6.1531E8</v>
      </c>
      <c r="L88" t="n" s="72">
        <v>6.17295E8</v>
      </c>
      <c r="M88" t="n" s="72">
        <v>5.92596E8</v>
      </c>
      <c r="N88" t="n" s="72">
        <v>6.46281E8</v>
      </c>
      <c r="O88" t="n" s="72">
        <v>4.2437E8</v>
      </c>
      <c r="P88" t="n" s="72">
        <v>2.89683E8</v>
      </c>
      <c r="Q88" t="n" s="72">
        <v>2.04933E8</v>
      </c>
      <c r="R88" t="n" s="72">
        <v>2.18812E8</v>
      </c>
      <c r="S88" t="n" s="72">
        <v>2.69398E8</v>
      </c>
      <c r="T88" t="n" s="72">
        <v>2.40603E8</v>
      </c>
      <c r="U88" t="n" s="72">
        <v>2.41438E8</v>
      </c>
      <c r="V88" t="n" s="72">
        <v>2.4771E8</v>
      </c>
      <c r="W88" t="n" s="72">
        <v>2.82428E8</v>
      </c>
      <c r="X88" t="n" s="72">
        <v>2.83175E8</v>
      </c>
      <c r="Y88" t="n" s="72">
        <v>3.0505E8</v>
      </c>
      <c r="Z88" t="n" s="72">
        <v>2.93415E8</v>
      </c>
      <c r="AA88" t="n" s="72">
        <v>2.54078E8</v>
      </c>
      <c r="AB88" t="n" s="72">
        <v>2.61192E8</v>
      </c>
      <c r="AC88" t="n" s="72">
        <v>2.7902E8</v>
      </c>
      <c r="AD88" t="n" s="72">
        <v>2.97599E8</v>
      </c>
      <c r="AE88" t="n" s="72">
        <v>3.18547E8</v>
      </c>
      <c r="AF88" t="n" s="72">
        <v>2.78873E8</v>
      </c>
      <c r="AG88" t="n" s="72">
        <v>5.35368E8</v>
      </c>
      <c r="AH88" t="n" s="72">
        <v>5.01464E8</v>
      </c>
      <c r="AI88" t="n" s="72">
        <v>5.7866612954E8</v>
      </c>
      <c r="AJ88" t="n" s="72">
        <v>5.0222129141E8</v>
      </c>
      <c r="AK88" t="n" s="72">
        <v>2.0263267236E8</v>
      </c>
      <c r="AL88" t="n" s="73">
        <v>4.0581E7</v>
      </c>
      <c r="AM88"/>
      <c r="AN88"/>
      <c r="AO88" t="n" s="73">
        <v>6104464.89</v>
      </c>
      <c r="AP88" t="n" s="73">
        <v>3.308265844E7</v>
      </c>
      <c r="AQ88" t="n" s="72">
        <v>1.1831221845E8</v>
      </c>
      <c r="AR88" t="n" s="72">
        <v>1.0293846444E8</v>
      </c>
      <c r="AS88" t="n" s="72">
        <v>2.4668179913E8</v>
      </c>
      <c r="AT88" t="n" s="72">
        <v>1.8521946124E8</v>
      </c>
      <c r="AU88" t="n" s="72">
        <v>2.1364535378E8</v>
      </c>
      <c r="AV88" t="n" s="72">
        <v>2.0127855395E8</v>
      </c>
      <c r="AW88" t="n" s="72">
        <v>1.7260033937E8</v>
      </c>
      <c r="AX88" t="n" s="72">
        <v>1.6634367877E8</v>
      </c>
      <c r="AY88" t="n" s="72">
        <v>2.1470430047E8</v>
      </c>
      <c r="AZ88" t="n" s="72">
        <v>2.3234919706E8</v>
      </c>
      <c r="BA88" t="n" s="72">
        <v>2.1115309649E8</v>
      </c>
      <c r="BB88" t="n" s="72">
        <v>1.8509047561E8</v>
      </c>
      <c r="BC88" t="n" s="72">
        <v>3.6734075621E8</v>
      </c>
      <c r="BD88" t="n" s="72">
        <v>2.6084244415E8</v>
      </c>
      <c r="BE88" t="n" s="73">
        <v>6.539109143E7</v>
      </c>
      <c r="BF88" t="n" s="73">
        <v>4495255.45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>
      <c r="A89" t="s">
        <v>291</v>
      </c>
      <c r="B89" t="s">
        <v>292</v>
      </c>
      <c r="C89" t="n" s="73">
        <v>8826000.0</v>
      </c>
      <c r="D89" t="n" s="73">
        <v>6273000.0</v>
      </c>
      <c r="E89" t="n" s="73">
        <v>8111000.0</v>
      </c>
      <c r="F89" t="n" s="73">
        <v>7371000.0</v>
      </c>
      <c r="G89" t="n" s="73">
        <v>2913000.0</v>
      </c>
      <c r="H89" t="n" s="73">
        <v>1554000.0</v>
      </c>
      <c r="I89" t="n" s="73">
        <v>3970000.0</v>
      </c>
      <c r="J89" t="n" s="73">
        <v>2571000.0</v>
      </c>
      <c r="K89" t="n" s="73">
        <v>3955000.0</v>
      </c>
      <c r="L89" t="n" s="73">
        <v>3955000.0</v>
      </c>
      <c r="M89" t="n" s="73">
        <v>3955000.0</v>
      </c>
      <c r="N89" t="n" s="73">
        <v>3956000.0</v>
      </c>
      <c r="O89" t="n" s="73">
        <v>4516000.0</v>
      </c>
      <c r="P89" t="n" s="73">
        <v>3904000.0</v>
      </c>
      <c r="Q89" t="n" s="73">
        <v>5664000.0</v>
      </c>
      <c r="R89" t="n" s="73">
        <v>3056000.0</v>
      </c>
      <c r="S89" t="n" s="73">
        <v>3264000.0</v>
      </c>
      <c r="T89" t="n" s="73">
        <v>2649000.0</v>
      </c>
      <c r="U89"/>
      <c r="V89"/>
      <c r="W89" t="n" s="73">
        <v>1.9633E7</v>
      </c>
      <c r="X89"/>
      <c r="Y89" t="n" s="73">
        <v>1.7754E7</v>
      </c>
      <c r="Z89" t="n" s="73">
        <v>1.986E7</v>
      </c>
      <c r="AA89" t="n" s="72">
        <v>1.36855E8</v>
      </c>
      <c r="AB89" t="n" s="72">
        <v>1.33587E8</v>
      </c>
      <c r="AC89" t="n" s="72">
        <v>1.46109E8</v>
      </c>
      <c r="AD89" t="n" s="73">
        <v>1.495E7</v>
      </c>
      <c r="AE89" t="n" s="72">
        <v>2.18139E8</v>
      </c>
      <c r="AF89" t="n" s="72">
        <v>2.09807E8</v>
      </c>
      <c r="AG89" t="n" s="72">
        <v>2.60725E8</v>
      </c>
      <c r="AH89" t="n" s="72">
        <v>2.25006E8</v>
      </c>
      <c r="AI89" t="n" s="72">
        <v>2.7599352572E8</v>
      </c>
      <c r="AJ89" t="n" s="72">
        <v>2.1301236078E8</v>
      </c>
      <c r="AK89" t="n" s="72">
        <v>1.2013390578E8</v>
      </c>
      <c r="AL89" t="n" s="72">
        <v>1.05158E8</v>
      </c>
      <c r="AM89" t="n" s="72">
        <v>3.3906040941E8</v>
      </c>
      <c r="AN89" t="n" s="73">
        <v>6.877645108E7</v>
      </c>
      <c r="AO89" t="n" s="73">
        <v>6.949249275E7</v>
      </c>
      <c r="AP89" t="n" s="73">
        <v>7.020853442E7</v>
      </c>
      <c r="AQ89" t="n" s="73">
        <v>5.258158332E7</v>
      </c>
      <c r="AR89" t="n" s="73">
        <v>5.329762499E7</v>
      </c>
      <c r="AS89" t="n" s="73">
        <v>4.233033333E7</v>
      </c>
      <c r="AT89" t="n" s="73">
        <v>1.974323333E7</v>
      </c>
      <c r="AU89"/>
      <c r="AV89"/>
      <c r="AW89"/>
      <c r="AX89" t="n" s="73">
        <v>7219725.0</v>
      </c>
      <c r="AY89"/>
      <c r="AZ89"/>
      <c r="BA89"/>
      <c r="BB89" t="n" s="73">
        <v>5820000.0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>
      <c r="A90" t="s">
        <v>293</v>
      </c>
      <c r="B90" t="s">
        <v>294</v>
      </c>
      <c r="C90" t="n" s="72">
        <v>4.81345E9</v>
      </c>
      <c r="D90" t="n" s="72">
        <v>4.350821E9</v>
      </c>
      <c r="E90" t="n" s="72">
        <v>2.470507E9</v>
      </c>
      <c r="F90" t="n" s="72">
        <v>2.865959E9</v>
      </c>
      <c r="G90" t="n" s="72">
        <v>2.951624E9</v>
      </c>
      <c r="H90" t="n" s="72">
        <v>2.840695E9</v>
      </c>
      <c r="I90" t="n" s="72">
        <v>2.855256E9</v>
      </c>
      <c r="J90" t="n" s="72">
        <v>7.337252E9</v>
      </c>
      <c r="K90" t="n" s="72">
        <v>8.948412E9</v>
      </c>
      <c r="L90" t="n" s="72">
        <v>8.872966E9</v>
      </c>
      <c r="M90" t="n" s="72">
        <v>9.061761E9</v>
      </c>
      <c r="N90" t="n" s="72">
        <v>8.881967E9</v>
      </c>
      <c r="O90" t="n" s="72">
        <v>8.436569E9</v>
      </c>
      <c r="P90" t="n" s="72">
        <v>1.0620832E10</v>
      </c>
      <c r="Q90" t="n" s="72">
        <v>1.3094849E10</v>
      </c>
      <c r="R90" t="n" s="72">
        <v>1.430192E10</v>
      </c>
      <c r="S90" t="n" s="72">
        <v>1.2460408E10</v>
      </c>
      <c r="T90" t="n" s="72">
        <v>1.2595178E10</v>
      </c>
      <c r="U90" t="n" s="72">
        <v>1.1471175E10</v>
      </c>
      <c r="V90" t="n" s="72">
        <v>9.868536E9</v>
      </c>
      <c r="W90" t="n" s="72">
        <v>1.5966914E10</v>
      </c>
      <c r="X90" t="n" s="72">
        <v>1.8818287E10</v>
      </c>
      <c r="Y90" t="n" s="72">
        <v>1.8369573E10</v>
      </c>
      <c r="Z90" t="n" s="72">
        <v>1.7418991E10</v>
      </c>
      <c r="AA90" t="n" s="72">
        <v>1.9180093E10</v>
      </c>
      <c r="AB90" t="n" s="72">
        <v>1.6832978E10</v>
      </c>
      <c r="AC90" t="n" s="72">
        <v>1.9631699E10</v>
      </c>
      <c r="AD90" t="n" s="72">
        <v>2.0907099E10</v>
      </c>
      <c r="AE90" t="n" s="72">
        <v>1.5577218E10</v>
      </c>
      <c r="AF90" t="n" s="72">
        <v>1.5187226E10</v>
      </c>
      <c r="AG90" t="n" s="72">
        <v>1.8304398E10</v>
      </c>
      <c r="AH90" t="n" s="72">
        <v>1.7155275E10</v>
      </c>
      <c r="AI90" t="n" s="72">
        <v>1.729338439557E10</v>
      </c>
      <c r="AJ90" t="n" s="72">
        <v>1.636578138795E10</v>
      </c>
      <c r="AK90" t="n" s="72">
        <v>8.720718565E9</v>
      </c>
      <c r="AL90" t="n" s="72">
        <v>7.421308E9</v>
      </c>
      <c r="AM90" t="n" s="72">
        <v>7.00833378057E9</v>
      </c>
      <c r="AN90" t="n" s="72">
        <v>4.07518466269E9</v>
      </c>
      <c r="AO90" t="n" s="72">
        <v>4.57141814319E9</v>
      </c>
      <c r="AP90" t="n" s="72">
        <v>1.89125670379E9</v>
      </c>
      <c r="AQ90" t="n" s="72">
        <v>2.37202533886E9</v>
      </c>
      <c r="AR90" t="n" s="72">
        <v>2.0816577045E9</v>
      </c>
      <c r="AS90" t="n" s="72">
        <v>2.59890555276E9</v>
      </c>
      <c r="AT90" t="n" s="72">
        <v>2.38998610081E9</v>
      </c>
      <c r="AU90" t="n" s="72">
        <v>2.21624874313E9</v>
      </c>
      <c r="AV90" t="n" s="72">
        <v>2.40424002649E9</v>
      </c>
      <c r="AW90" t="n" s="72">
        <v>3.0430911606E9</v>
      </c>
      <c r="AX90" t="n" s="72">
        <v>3.20829890043E9</v>
      </c>
      <c r="AY90" t="n" s="72">
        <v>2.69725349213E9</v>
      </c>
      <c r="AZ90" t="n" s="72">
        <v>2.45041206372E9</v>
      </c>
      <c r="BA90" t="n" s="72">
        <v>2.53226166738E9</v>
      </c>
      <c r="BB90" t="n" s="72">
        <v>2.06590937561E9</v>
      </c>
      <c r="BC90" t="n" s="72">
        <v>1.94213675621E9</v>
      </c>
      <c r="BD90" t="n" s="72">
        <v>1.56677394415E9</v>
      </c>
      <c r="BE90" t="n" s="72">
        <v>9.3726469143E8</v>
      </c>
      <c r="BF90" t="n" s="72">
        <v>7.7696485545E8</v>
      </c>
      <c r="BG90" t="n" s="72">
        <v>4.1E8</v>
      </c>
      <c r="BH90" t="n" s="72">
        <v>3.5E8</v>
      </c>
      <c r="BI90" t="n" s="72">
        <v>3.5E8</v>
      </c>
      <c r="BJ90" t="n" s="72">
        <v>4.5E8</v>
      </c>
      <c r="BK90" t="n" s="72">
        <v>4.5E8</v>
      </c>
      <c r="BL90" t="n" s="72">
        <v>4.0E8</v>
      </c>
      <c r="BM90" t="n" s="72">
        <v>3.47E8</v>
      </c>
      <c r="BN90" t="n" s="72">
        <v>2.0E8</v>
      </c>
      <c r="BO90" t="n" s="72">
        <v>3.58E8</v>
      </c>
      <c r="BP90" t="n" s="72">
        <v>2.62E8</v>
      </c>
      <c r="BQ90" t="n" s="73">
        <v>8000000.0</v>
      </c>
      <c r="BR90" t="n" s="73">
        <v>8000000.0</v>
      </c>
      <c r="BS90" t="n" s="73">
        <v>2.6E7</v>
      </c>
      <c r="BT90" t="n" s="72">
        <v>1.26E8</v>
      </c>
      <c r="BU90" t="n" s="73">
        <v>2.2E7</v>
      </c>
      <c r="BV90" t="n" s="73">
        <v>3.038888884E7</v>
      </c>
      <c r="BW90" t="n" s="73">
        <v>4.07222222E7</v>
      </c>
    </row>
    <row r="91">
      <c r="A91" t="s">
        <v>295</v>
      </c>
      <c r="B91" t="s">
        <v>296</v>
      </c>
      <c r="C91" t="n" s="72">
        <v>6.5029345E10</v>
      </c>
      <c r="D91" t="n" s="72">
        <v>6.5326191E10</v>
      </c>
      <c r="E91" t="n" s="72">
        <v>5.0146602E10</v>
      </c>
      <c r="F91" t="n" s="72">
        <v>5.081852E10</v>
      </c>
      <c r="G91" t="n" s="72">
        <v>4.4761867E10</v>
      </c>
      <c r="H91" t="n" s="72">
        <v>4.6360197E10</v>
      </c>
      <c r="I91" t="n" s="72">
        <v>4.3965251E10</v>
      </c>
      <c r="J91" t="n" s="72">
        <v>4.127261E10</v>
      </c>
      <c r="K91" t="n" s="72">
        <v>3.8423929E10</v>
      </c>
      <c r="L91" t="n" s="72">
        <v>3.8330396E10</v>
      </c>
      <c r="M91" t="n" s="72">
        <v>3.5549701E10</v>
      </c>
      <c r="N91" t="n" s="72">
        <v>3.1864509E10</v>
      </c>
      <c r="O91" t="n" s="72">
        <v>3.3489625E10</v>
      </c>
      <c r="P91" t="n" s="72">
        <v>3.4477586E10</v>
      </c>
      <c r="Q91" t="n" s="72">
        <v>3.6459781E10</v>
      </c>
      <c r="R91" t="n" s="72">
        <v>3.8102264E10</v>
      </c>
      <c r="S91" t="n" s="72">
        <v>3.585315E10</v>
      </c>
      <c r="T91" t="n" s="72">
        <v>3.7708248E10</v>
      </c>
      <c r="U91" t="n" s="72">
        <v>3.8252303E10</v>
      </c>
      <c r="V91" t="n" s="72">
        <v>3.8189528E10</v>
      </c>
      <c r="W91" t="n" s="72">
        <v>3.6540659E10</v>
      </c>
      <c r="X91" t="n" s="72">
        <v>3.6032196E10</v>
      </c>
      <c r="Y91" t="n" s="72">
        <v>3.7852226E10</v>
      </c>
      <c r="Z91" t="n" s="72">
        <v>3.8268616E10</v>
      </c>
      <c r="AA91" t="n" s="72">
        <v>4.0760029E10</v>
      </c>
      <c r="AB91" t="n" s="72">
        <v>4.2197132E10</v>
      </c>
      <c r="AC91" t="n" s="72">
        <v>4.1293466E10</v>
      </c>
      <c r="AD91" t="n" s="72">
        <v>3.8858946E10</v>
      </c>
      <c r="AE91" t="n" s="72">
        <v>4.2490634E10</v>
      </c>
      <c r="AF91" t="n" s="72">
        <v>4.5207257E10</v>
      </c>
      <c r="AG91" t="n" s="72">
        <v>4.2479636E10</v>
      </c>
      <c r="AH91" t="n" s="72">
        <v>3.9847936E10</v>
      </c>
      <c r="AI91" t="n" s="72">
        <v>4.214967587882E10</v>
      </c>
      <c r="AJ91" t="n" s="72">
        <v>4.714236879779E10</v>
      </c>
      <c r="AK91" t="n" s="72">
        <v>3.866217046048E10</v>
      </c>
      <c r="AL91" t="n" s="72">
        <v>3.0553108E10</v>
      </c>
      <c r="AM91" t="n" s="72">
        <v>3.474097698587E10</v>
      </c>
      <c r="AN91" t="n" s="72">
        <v>3.199754647409E10</v>
      </c>
      <c r="AO91" t="n" s="72">
        <v>3.097110742643E10</v>
      </c>
      <c r="AP91" t="n" s="72">
        <v>1.953351257937E10</v>
      </c>
      <c r="AQ91" t="n" s="72">
        <v>1.87327296866E10</v>
      </c>
      <c r="AR91" t="n" s="72">
        <v>1.900267732021E10</v>
      </c>
      <c r="AS91" t="n" s="72">
        <v>1.291169281982E10</v>
      </c>
      <c r="AT91" t="n" s="72">
        <v>1.242858974604E10</v>
      </c>
      <c r="AU91" t="n" s="72">
        <v>8.13681947627E9</v>
      </c>
      <c r="AV91" t="n" s="72">
        <v>8.39932090748E9</v>
      </c>
      <c r="AW91" t="n" s="72">
        <v>8.47837810022E9</v>
      </c>
      <c r="AX91" t="n" s="72">
        <v>7.78246700638E9</v>
      </c>
      <c r="AY91" t="n" s="72">
        <v>8.47974812569E9</v>
      </c>
      <c r="AZ91" t="n" s="72">
        <v>8.29928305529E9</v>
      </c>
      <c r="BA91" t="n" s="72">
        <v>7.38419268242E9</v>
      </c>
      <c r="BB91" t="n" s="72">
        <v>6.13190159642E9</v>
      </c>
      <c r="BC91" t="n" s="72">
        <v>5.9577509406E9</v>
      </c>
      <c r="BD91" t="n" s="72">
        <v>4.42866010473E9</v>
      </c>
      <c r="BE91" t="n" s="72">
        <v>3.67759597072E9</v>
      </c>
      <c r="BF91" t="n" s="72">
        <v>3.26093420024E9</v>
      </c>
      <c r="BG91" t="n" s="72">
        <v>2.97997209149E9</v>
      </c>
      <c r="BH91" t="n" s="72">
        <v>2.5036489417E9</v>
      </c>
      <c r="BI91" t="n" s="72">
        <v>3.05577429766E9</v>
      </c>
      <c r="BJ91" t="n" s="72">
        <v>2.61081728593E9</v>
      </c>
      <c r="BK91" t="n" s="72">
        <v>2.72894867743E9</v>
      </c>
      <c r="BL91" t="n" s="72">
        <v>2.82168242706E9</v>
      </c>
      <c r="BM91" t="n" s="72">
        <v>2.63690288878E9</v>
      </c>
      <c r="BN91" t="n" s="72">
        <v>2.36484085422E9</v>
      </c>
      <c r="BO91" t="n" s="72">
        <v>2.42463196858E9</v>
      </c>
      <c r="BP91" t="n" s="72">
        <v>1.9699995374E9</v>
      </c>
      <c r="BQ91" t="n" s="72">
        <v>1.57639299666E9</v>
      </c>
      <c r="BR91" t="n" s="72">
        <v>9.7795297885E8</v>
      </c>
      <c r="BS91" t="n" s="72">
        <v>7.7456529445E8</v>
      </c>
      <c r="BT91" t="n" s="72">
        <v>9.8909928206E8</v>
      </c>
      <c r="BU91" t="n" s="72">
        <v>6.7903784709E8</v>
      </c>
      <c r="BV91" t="n" s="72">
        <v>4.1708500842E8</v>
      </c>
      <c r="BW91" t="n" s="72">
        <v>4.3706074545E8</v>
      </c>
    </row>
    <row r="92">
      <c r="A92" t="s">
        <v>297</v>
      </c>
      <c r="B92" t="s">
        <v>298</v>
      </c>
      <c r="C92" t="n" s="72">
        <v>8.475715E9</v>
      </c>
      <c r="D92" t="n" s="72">
        <v>8.462048E9</v>
      </c>
      <c r="E92" t="n" s="72">
        <v>8.435533E9</v>
      </c>
      <c r="F92" t="n" s="72">
        <v>8.426246E9</v>
      </c>
      <c r="G92" t="n" s="72">
        <v>8.416471E9</v>
      </c>
      <c r="H92" t="n" s="72">
        <v>8.375092E9</v>
      </c>
      <c r="I92" t="n" s="72">
        <v>8.375574E9</v>
      </c>
      <c r="J92" t="n" s="72">
        <v>7.800711E9</v>
      </c>
      <c r="K92" t="n" s="72">
        <v>7.794598E9</v>
      </c>
      <c r="L92" t="n" s="72">
        <v>7.738622E9</v>
      </c>
      <c r="M92" t="n" s="72">
        <v>7.70731E9</v>
      </c>
      <c r="N92" t="n" s="72">
        <v>7.668211E9</v>
      </c>
      <c r="O92" t="n" s="72">
        <v>7.643232E9</v>
      </c>
      <c r="P92" t="n" s="72">
        <v>7.657604E9</v>
      </c>
      <c r="Q92" t="n" s="72">
        <v>7.652289E9</v>
      </c>
      <c r="R92" t="n" s="72">
        <v>7.657946E9</v>
      </c>
      <c r="S92" t="n" s="72">
        <v>7.610861E9</v>
      </c>
      <c r="T92" t="n" s="72">
        <v>7.616504E9</v>
      </c>
      <c r="U92" t="n" s="72">
        <v>7.616504E9</v>
      </c>
      <c r="V92" t="n" s="72">
        <v>7.616504E9</v>
      </c>
      <c r="W92" t="n" s="72">
        <v>7.616504E9</v>
      </c>
      <c r="X92" t="n" s="72">
        <v>7.616504E9</v>
      </c>
      <c r="Y92" t="n" s="72">
        <v>7.616504E9</v>
      </c>
      <c r="Z92" t="n" s="72">
        <v>7.616504E9</v>
      </c>
      <c r="AA92" t="n" s="72">
        <v>7.616504E9</v>
      </c>
      <c r="AB92" t="n" s="72">
        <v>7.616504E9</v>
      </c>
      <c r="AC92" t="n" s="72">
        <v>7.616504E9</v>
      </c>
      <c r="AD92" t="n" s="72">
        <v>7.616504E9</v>
      </c>
      <c r="AE92" t="n" s="72">
        <v>7.616504E9</v>
      </c>
      <c r="AF92" t="n" s="72">
        <v>7.616504E9</v>
      </c>
      <c r="AG92" t="n" s="72">
        <v>7.616504E9</v>
      </c>
      <c r="AH92" t="n" s="72">
        <v>7.593706E9</v>
      </c>
      <c r="AI92" t="n" s="72">
        <v>7.593706137E9</v>
      </c>
      <c r="AJ92" t="n" s="72">
        <v>7.593706137E9</v>
      </c>
      <c r="AK92" t="n" s="72">
        <v>7.593706137E9</v>
      </c>
      <c r="AL92" t="n" s="72">
        <v>7.593706E9</v>
      </c>
      <c r="AM92" t="n" s="72">
        <v>7.593706137E9</v>
      </c>
      <c r="AN92" t="n" s="72">
        <v>7.593706137E9</v>
      </c>
      <c r="AO92" t="n" s="72">
        <v>5.062470758E9</v>
      </c>
      <c r="AP92" t="n" s="72">
        <v>5.062470758E9</v>
      </c>
      <c r="AQ92" t="n" s="72">
        <v>2.410700361E9</v>
      </c>
      <c r="AR92" t="n" s="72">
        <v>2.410700361E9</v>
      </c>
      <c r="AS92" t="n" s="72">
        <v>1.607133574E9</v>
      </c>
      <c r="AT92" t="n" s="72">
        <v>1.488E9</v>
      </c>
      <c r="AU92" t="n" s="72">
        <v>1.488E9</v>
      </c>
      <c r="AV92" t="n" s="72">
        <v>1.488E9</v>
      </c>
      <c r="AW92" t="n" s="72">
        <v>1.488E9</v>
      </c>
      <c r="AX92" t="n" s="72">
        <v>1.488E9</v>
      </c>
      <c r="AY92" t="n" s="72">
        <v>1.488E9</v>
      </c>
      <c r="AZ92" t="n" s="72">
        <v>9.92E8</v>
      </c>
      <c r="BA92" t="n" s="72">
        <v>9.92E8</v>
      </c>
      <c r="BB92" t="n" s="72">
        <v>9.92E8</v>
      </c>
      <c r="BC92" t="n" s="72">
        <v>9.92E8</v>
      </c>
      <c r="BD92" t="n" s="72">
        <v>9.6E8</v>
      </c>
      <c r="BE92" t="n" s="72">
        <v>4.8E8</v>
      </c>
      <c r="BF92" t="n" s="72">
        <v>4.8E8</v>
      </c>
      <c r="BG92" t="n" s="72">
        <v>4.8E8</v>
      </c>
      <c r="BH92" t="n" s="72">
        <v>4.8E8</v>
      </c>
      <c r="BI92" t="n" s="72">
        <v>4.8E8</v>
      </c>
      <c r="BJ92" t="n" s="72">
        <v>4.8E8</v>
      </c>
      <c r="BK92" t="n" s="72">
        <v>4.8E8</v>
      </c>
      <c r="BL92" t="n" s="72">
        <v>4.8E8</v>
      </c>
      <c r="BM92" t="n" s="72">
        <v>2.4E8</v>
      </c>
      <c r="BN92" t="n" s="72">
        <v>2.4E8</v>
      </c>
      <c r="BO92" t="n" s="72">
        <v>2.4E8</v>
      </c>
      <c r="BP92" t="n" s="72">
        <v>2.4E8</v>
      </c>
      <c r="BQ92" t="n" s="72">
        <v>2.4E8</v>
      </c>
      <c r="BR92" t="n" s="72">
        <v>2.4E8</v>
      </c>
      <c r="BS92" t="n" s="72">
        <v>2.4E8</v>
      </c>
      <c r="BT92" t="n" s="72">
        <v>2.4E8</v>
      </c>
      <c r="BU92" t="n" s="72">
        <v>1.8E8</v>
      </c>
      <c r="BV92" t="n" s="72">
        <v>1.8E8</v>
      </c>
      <c r="BW92" t="n" s="72">
        <v>1.8E8</v>
      </c>
    </row>
    <row r="93">
      <c r="A93" t="s">
        <v>299</v>
      </c>
      <c r="B93" t="s">
        <v>300</v>
      </c>
      <c r="C93"/>
      <c r="D93"/>
      <c r="E93"/>
      <c r="F93"/>
      <c r="G93"/>
      <c r="H93"/>
      <c r="I93"/>
      <c r="J93" t="n" s="72">
        <v>3.68996E8</v>
      </c>
      <c r="K93" t="n" s="72">
        <v>3.68999E8</v>
      </c>
      <c r="L93" t="n" s="72">
        <v>3.69041E8</v>
      </c>
      <c r="M93" t="n" s="72">
        <v>3.68832E8</v>
      </c>
      <c r="N93" t="n" s="72">
        <v>3.95337E8</v>
      </c>
      <c r="O93" t="n" s="72">
        <v>4.04564E8</v>
      </c>
      <c r="P93" t="n" s="72">
        <v>4.04591E8</v>
      </c>
      <c r="Q93" t="n" s="72">
        <v>4.04598E8</v>
      </c>
      <c r="R93" t="n" s="72">
        <v>4.04598E8</v>
      </c>
      <c r="S93" t="n" s="72">
        <v>8.75557E8</v>
      </c>
      <c r="T93" t="n" s="72">
        <v>8.75578E8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>
      <c r="A94" t="s">
        <v>301</v>
      </c>
      <c r="B94" t="s">
        <v>276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>
      <c r="A95" t="s">
        <v>302</v>
      </c>
      <c r="B95" t="s">
        <v>278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>
      <c r="A96" t="s">
        <v>303</v>
      </c>
      <c r="B96" t="s">
        <v>300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>
      <c r="A97" t="s">
        <v>304</v>
      </c>
      <c r="B97" t="s">
        <v>305</v>
      </c>
      <c r="C97" t="n" s="72">
        <v>5.120258E9</v>
      </c>
      <c r="D97" t="n" s="72">
        <v>6.529677E9</v>
      </c>
      <c r="E97" t="n" s="72">
        <v>5.995224E9</v>
      </c>
      <c r="F97" t="n" s="72">
        <v>7.752172E9</v>
      </c>
      <c r="G97" t="n" s="72">
        <v>5.872082E9</v>
      </c>
      <c r="H97" t="n" s="72">
        <v>5.638953E9</v>
      </c>
      <c r="I97" t="n" s="72">
        <v>5.624947E9</v>
      </c>
      <c r="J97" t="n" s="72">
        <v>1.883392E9</v>
      </c>
      <c r="K97" t="n" s="72">
        <v>1.833423E9</v>
      </c>
      <c r="L97" t="n" s="72">
        <v>1.542676E9</v>
      </c>
      <c r="M97" t="n" s="72">
        <v>1.370987E9</v>
      </c>
      <c r="N97" t="n" s="72">
        <v>1.049797E9</v>
      </c>
      <c r="O97" t="n" s="72">
        <v>8.48942E8</v>
      </c>
      <c r="P97" t="n" s="72">
        <v>7.5212E8</v>
      </c>
      <c r="Q97" t="n" s="72">
        <v>5.85863E8</v>
      </c>
      <c r="R97" t="n" s="72">
        <v>5.94603E8</v>
      </c>
      <c r="S97" t="n" s="72">
        <v>5.59986E8</v>
      </c>
      <c r="T97" t="n" s="72">
        <v>5.87105E8</v>
      </c>
      <c r="U97" t="n" s="72">
        <v>1.586979E9</v>
      </c>
      <c r="V97" t="n" s="72">
        <v>1.599251E9</v>
      </c>
      <c r="W97" t="n" s="72">
        <v>7.62951E8</v>
      </c>
      <c r="X97" t="n" s="72">
        <v>7.62951E8</v>
      </c>
      <c r="Y97" t="n" s="72">
        <v>7.62951E8</v>
      </c>
      <c r="Z97" t="n" s="72">
        <v>7.62951E8</v>
      </c>
      <c r="AA97" t="n" s="72">
        <v>9.5313E8</v>
      </c>
      <c r="AB97" t="n" s="72">
        <v>8.755E8</v>
      </c>
      <c r="AC97" t="n" s="72">
        <v>1.11432E8</v>
      </c>
      <c r="AD97" t="n" s="72">
        <v>2.00145E8</v>
      </c>
      <c r="AE97" t="n" s="72">
        <v>1.23286E8</v>
      </c>
      <c r="AF97" t="n" s="73">
        <v>8.9497E7</v>
      </c>
      <c r="AG97" t="n" s="72">
        <v>1.04228E8</v>
      </c>
      <c r="AH97" t="n" s="73">
        <v>2842000.0</v>
      </c>
      <c r="AI97" t="n" s="73">
        <v>-4.933259104E7</v>
      </c>
      <c r="AJ97" t="n" s="73">
        <v>-1.816623604E7</v>
      </c>
      <c r="AK97" t="n" s="73">
        <v>1.772229396E7</v>
      </c>
      <c r="AL97" t="n" s="73">
        <v>9695000.0</v>
      </c>
      <c r="AM97" t="n" s="73">
        <v>9694596.46</v>
      </c>
      <c r="AN97" t="n" s="73">
        <v>9694596.46</v>
      </c>
      <c r="AO97" t="n" s="73">
        <v>9694596.46</v>
      </c>
      <c r="AP97" t="n" s="73">
        <v>9694596.46</v>
      </c>
      <c r="AQ97" t="n" s="73">
        <v>9694596.46</v>
      </c>
      <c r="AR97" t="n" s="73">
        <v>9694596.46</v>
      </c>
      <c r="AS97" t="n" s="72">
        <v>5.8398431797E8</v>
      </c>
      <c r="AT97" t="n" s="72">
        <v>1.23820325863E9</v>
      </c>
      <c r="AU97" t="n" s="72">
        <v>7.2110993756E8</v>
      </c>
      <c r="AV97" t="n" s="72">
        <v>7.2110993756E8</v>
      </c>
      <c r="AW97" t="n" s="72">
        <v>7.2110993756E8</v>
      </c>
      <c r="AX97" t="n" s="72">
        <v>7.2110993756E8</v>
      </c>
      <c r="AY97" t="n" s="72">
        <v>7.2110993756E8</v>
      </c>
      <c r="AZ97" t="n" s="72">
        <v>1.01870993756E9</v>
      </c>
      <c r="BA97" t="n" s="72">
        <v>1.01870993756E9</v>
      </c>
      <c r="BB97" t="n" s="72">
        <v>1.01870993756E9</v>
      </c>
      <c r="BC97" t="n" s="72">
        <v>8.6612965511E8</v>
      </c>
      <c r="BD97" t="n" s="72">
        <v>1.3936433756E8</v>
      </c>
      <c r="BE97" t="n" s="72">
        <v>6.1936433756E8</v>
      </c>
      <c r="BF97" t="n" s="72">
        <v>8.6066301863E8</v>
      </c>
      <c r="BG97" t="n" s="72">
        <v>6.1179727497E8</v>
      </c>
      <c r="BH97" t="n" s="72">
        <v>6.1016132655E8</v>
      </c>
      <c r="BI97" t="n" s="72">
        <v>6.1016132655E8</v>
      </c>
      <c r="BJ97" t="n" s="72">
        <v>6.0385827277E8</v>
      </c>
      <c r="BK97" t="n" s="72">
        <v>6.0337888068E8</v>
      </c>
      <c r="BL97" t="n" s="72">
        <v>6.0352735273E8</v>
      </c>
      <c r="BM97" t="n" s="72">
        <v>8.4352055813E8</v>
      </c>
      <c r="BN97" t="n" s="72">
        <v>8.4352055813E8</v>
      </c>
      <c r="BO97" t="n" s="72">
        <v>8.4595890218E8</v>
      </c>
      <c r="BP97" t="n" s="72">
        <v>8.4524882328E8</v>
      </c>
      <c r="BQ97" t="n" s="72">
        <v>8.4516258132E8</v>
      </c>
      <c r="BR97" t="n" s="72">
        <v>8.4494542065E8</v>
      </c>
      <c r="BS97" t="n" s="72">
        <v>8.4111981332E8</v>
      </c>
      <c r="BT97" t="n" s="72">
        <v>8.4105564399E8</v>
      </c>
      <c r="BU97" t="n" s="73">
        <v>596168.69</v>
      </c>
      <c r="BV97" t="n" s="73">
        <v>38291.0</v>
      </c>
      <c r="BW97"/>
    </row>
    <row r="98">
      <c r="A98" t="s">
        <v>306</v>
      </c>
      <c r="B98" t="s">
        <v>307</v>
      </c>
      <c r="C98" t="n" s="72">
        <v>8.19125E8</v>
      </c>
      <c r="D98" t="n" s="72">
        <v>8.21866E8</v>
      </c>
      <c r="E98" t="n" s="72">
        <v>8.39552E8</v>
      </c>
      <c r="F98" t="n" s="72">
        <v>8.39552E8</v>
      </c>
      <c r="G98" t="n" s="72">
        <v>8.39552E8</v>
      </c>
      <c r="H98" t="n" s="72">
        <v>6.3597E8</v>
      </c>
      <c r="I98" t="n" s="72">
        <v>1.11106E8</v>
      </c>
      <c r="J98" t="n" s="72">
        <v>1.11106E8</v>
      </c>
      <c r="K98" t="n" s="72">
        <v>1.13437E8</v>
      </c>
      <c r="L98" t="n" s="72">
        <v>1.13438E8</v>
      </c>
      <c r="M98" t="n" s="72">
        <v>1.75822E8</v>
      </c>
      <c r="N98" t="n" s="72">
        <v>1.75822E8</v>
      </c>
      <c r="O98" t="n" s="72">
        <v>1.31765E8</v>
      </c>
      <c r="P98" t="n" s="72">
        <v>1.31765E8</v>
      </c>
      <c r="Q98" t="n" s="72">
        <v>1.32759E8</v>
      </c>
      <c r="R98" t="n" s="72">
        <v>1.32759E8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>
      <c r="A99" t="s">
        <v>308</v>
      </c>
      <c r="B99" t="s">
        <v>309</v>
      </c>
      <c r="C99"/>
      <c r="D99"/>
      <c r="E99"/>
      <c r="F99"/>
      <c r="G99"/>
      <c r="H99"/>
      <c r="I99"/>
      <c r="J99"/>
      <c r="K99"/>
      <c r="L99" t="n" s="73">
        <v>9851000.0</v>
      </c>
      <c r="M99" t="n" s="73">
        <v>9258000.0</v>
      </c>
      <c r="N99"/>
      <c r="O99" t="n" s="73">
        <v>1.3924E7</v>
      </c>
      <c r="P99" t="n" s="73">
        <v>1.3717E7</v>
      </c>
      <c r="Q99" t="n" s="73">
        <v>3408000.0</v>
      </c>
      <c r="R99" t="n" s="73">
        <v>3408000.0</v>
      </c>
      <c r="S99" t="n" s="73">
        <v>4771000.0</v>
      </c>
      <c r="T99" t="n" s="73">
        <v>5227000.0</v>
      </c>
      <c r="U99" t="n" s="73">
        <v>5004000.0</v>
      </c>
      <c r="V99" t="n" s="73">
        <v>4560000.0</v>
      </c>
      <c r="W99" t="n" s="73">
        <v>3729000.0</v>
      </c>
      <c r="X99" t="n" s="73">
        <v>3896000.0</v>
      </c>
      <c r="Y99" t="n" s="73">
        <v>4188000.0</v>
      </c>
      <c r="Z99" t="n" s="73">
        <v>4122000.0</v>
      </c>
      <c r="AA99" t="n" s="73">
        <v>3282000.0</v>
      </c>
      <c r="AB99" t="n" s="73">
        <v>1456000.0</v>
      </c>
      <c r="AC99" t="n" s="73">
        <v>4267000.0</v>
      </c>
      <c r="AD99" t="n" s="73">
        <v>3479000.0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>
      <c r="A100" t="s">
        <v>310</v>
      </c>
      <c r="B100" t="s">
        <v>311</v>
      </c>
      <c r="C100" t="n" s="72">
        <v>3.225142E9</v>
      </c>
      <c r="D100" t="n" s="72">
        <v>3.225142E9</v>
      </c>
      <c r="E100" t="n" s="72">
        <v>3.225142E9</v>
      </c>
      <c r="F100" t="n" s="72">
        <v>3.225142E9</v>
      </c>
      <c r="G100" t="n" s="72">
        <v>3.181806E9</v>
      </c>
      <c r="H100" t="n" s="72">
        <v>3.181806E9</v>
      </c>
      <c r="I100" t="n" s="72">
        <v>3.181806E9</v>
      </c>
      <c r="J100" t="n" s="72">
        <v>3.181806E9</v>
      </c>
      <c r="K100" t="n" s="72">
        <v>2.965758E9</v>
      </c>
      <c r="L100" t="n" s="72">
        <v>2.965758E9</v>
      </c>
      <c r="M100" t="n" s="72">
        <v>2.965758E9</v>
      </c>
      <c r="N100" t="n" s="72">
        <v>2.965758E9</v>
      </c>
      <c r="O100" t="n" s="72">
        <v>2.61265E9</v>
      </c>
      <c r="P100" t="n" s="72">
        <v>2.61265E9</v>
      </c>
      <c r="Q100" t="n" s="72">
        <v>2.61265E9</v>
      </c>
      <c r="R100" t="n" s="72">
        <v>2.61265E9</v>
      </c>
      <c r="S100" t="n" s="72">
        <v>2.61265E9</v>
      </c>
      <c r="T100" t="n" s="72">
        <v>2.61265E9</v>
      </c>
      <c r="U100" t="n" s="72">
        <v>2.61265E9</v>
      </c>
      <c r="V100" t="n" s="72">
        <v>2.61265E9</v>
      </c>
      <c r="W100" t="n" s="72">
        <v>2.61265E9</v>
      </c>
      <c r="X100" t="n" s="72">
        <v>2.61265E9</v>
      </c>
      <c r="Y100" t="n" s="72">
        <v>2.61265E9</v>
      </c>
      <c r="Z100" t="n" s="72">
        <v>2.61265E9</v>
      </c>
      <c r="AA100" t="n" s="72">
        <v>2.437083E9</v>
      </c>
      <c r="AB100" t="n" s="72">
        <v>2.437083E9</v>
      </c>
      <c r="AC100" t="n" s="72">
        <v>2.437083E9</v>
      </c>
      <c r="AD100" t="n" s="72">
        <v>2.437083E9</v>
      </c>
      <c r="AE100" t="n" s="72">
        <v>2.242953E9</v>
      </c>
      <c r="AF100" t="n" s="72">
        <v>2.242953E9</v>
      </c>
      <c r="AG100" t="n" s="72">
        <v>2.242953E9</v>
      </c>
      <c r="AH100" t="n" s="72">
        <v>2.242953E9</v>
      </c>
      <c r="AI100" t="n" s="72">
        <v>1.8350029551E9</v>
      </c>
      <c r="AJ100" t="n" s="72">
        <v>1.8350029551E9</v>
      </c>
      <c r="AK100" t="n" s="72">
        <v>1.8350029551E9</v>
      </c>
      <c r="AL100" t="n" s="72">
        <v>1.835003E9</v>
      </c>
      <c r="AM100" t="n" s="72">
        <v>1.37187820536E9</v>
      </c>
      <c r="AN100" t="n" s="72">
        <v>1.37187820536E9</v>
      </c>
      <c r="AO100" t="n" s="72">
        <v>1.37187820536E9</v>
      </c>
      <c r="AP100" t="n" s="72">
        <v>1.37187820536E9</v>
      </c>
      <c r="AQ100" t="n" s="72">
        <v>7.7046981509E8</v>
      </c>
      <c r="AR100" t="n" s="72">
        <v>7.7046981509E8</v>
      </c>
      <c r="AS100" t="n" s="72">
        <v>8.0493722401E8</v>
      </c>
      <c r="AT100" t="n" s="72">
        <v>8.5792925762E8</v>
      </c>
      <c r="AU100" t="n" s="72">
        <v>6.0867896504E8</v>
      </c>
      <c r="AV100" t="n" s="72">
        <v>6.0867896504E8</v>
      </c>
      <c r="AW100" t="n" s="72">
        <v>6.0867896504E8</v>
      </c>
      <c r="AX100" t="n" s="72">
        <v>6.0867896504E8</v>
      </c>
      <c r="AY100" t="n" s="72">
        <v>4.854555328E8</v>
      </c>
      <c r="AZ100" t="n" s="72">
        <v>4.854555328E8</v>
      </c>
      <c r="BA100" t="n" s="72">
        <v>4.854555328E8</v>
      </c>
      <c r="BB100" t="n" s="72">
        <v>4.854555328E8</v>
      </c>
      <c r="BC100" t="n" s="72">
        <v>3.4752933365E8</v>
      </c>
      <c r="BD100" t="n" s="72">
        <v>3.581028575E8</v>
      </c>
      <c r="BE100" t="n" s="72">
        <v>3.5009366694E8</v>
      </c>
      <c r="BF100" t="n" s="72">
        <v>3.581028575E8</v>
      </c>
      <c r="BG100" t="n" s="72">
        <v>2.6854284218E8</v>
      </c>
      <c r="BH100" t="n" s="72">
        <v>2.6854284218E8</v>
      </c>
      <c r="BI100" t="n" s="72">
        <v>2.6854284218E8</v>
      </c>
      <c r="BJ100" t="n" s="72">
        <v>2.6854284218E8</v>
      </c>
      <c r="BK100" t="n" s="72">
        <v>1.8794995075E8</v>
      </c>
      <c r="BL100" t="n" s="72">
        <v>1.8794995075E8</v>
      </c>
      <c r="BM100" t="n" s="72">
        <v>1.8794995075E8</v>
      </c>
      <c r="BN100" t="n" s="72">
        <v>1.8794995075E8</v>
      </c>
      <c r="BO100" t="n" s="73">
        <v>9.14322878E7</v>
      </c>
      <c r="BP100" t="n" s="73">
        <v>9.14322878E7</v>
      </c>
      <c r="BQ100" t="n" s="73">
        <v>9.14322878E7</v>
      </c>
      <c r="BR100" t="n" s="73">
        <v>9.14322878E7</v>
      </c>
      <c r="BS100" t="n" s="73">
        <v>4.60333345E7</v>
      </c>
      <c r="BT100" t="n" s="73">
        <v>4.60333345E7</v>
      </c>
      <c r="BU100" t="n" s="73">
        <v>4.60333345E7</v>
      </c>
      <c r="BV100" t="n" s="73">
        <v>1.454139005E7</v>
      </c>
      <c r="BW100" t="n" s="73">
        <v>854478.71</v>
      </c>
    </row>
    <row r="101">
      <c r="A101" t="s">
        <v>312</v>
      </c>
      <c r="B101" t="s">
        <v>313</v>
      </c>
      <c r="C101" t="n" s="73">
        <v>5.9244E7</v>
      </c>
      <c r="D101"/>
      <c r="E101"/>
      <c r="F101" t="n" s="73">
        <v>5.9244E7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>
      <c r="A102" t="s">
        <v>314</v>
      </c>
      <c r="B102" t="s">
        <v>315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>
      <c r="A103" t="s">
        <v>316</v>
      </c>
      <c r="B103" t="s">
        <v>317</v>
      </c>
      <c r="C103" t="n" s="72">
        <v>3.8742013E10</v>
      </c>
      <c r="D103" t="n" s="72">
        <v>3.3891903E10</v>
      </c>
      <c r="E103" t="n" s="72">
        <v>3.1145906E10</v>
      </c>
      <c r="F103" t="n" s="72">
        <v>2.9819628E10</v>
      </c>
      <c r="G103" t="n" s="72">
        <v>2.6868315E10</v>
      </c>
      <c r="H103" t="n" s="72">
        <v>2.4456885E10</v>
      </c>
      <c r="I103" t="n" s="72">
        <v>2.3094911E10</v>
      </c>
      <c r="J103" t="n" s="72">
        <v>1.978135E10</v>
      </c>
      <c r="K103" t="n" s="72">
        <v>1.8764506E10</v>
      </c>
      <c r="L103" t="n" s="72">
        <v>1.7269669E10</v>
      </c>
      <c r="M103" t="n" s="72">
        <v>1.662613E10</v>
      </c>
      <c r="N103" t="n" s="72">
        <v>1.5125945E10</v>
      </c>
      <c r="O103" t="n" s="72">
        <v>1.5189487E10</v>
      </c>
      <c r="P103" t="n" s="72">
        <v>1.4699782E10</v>
      </c>
      <c r="Q103" t="n" s="72">
        <v>1.4361956E10</v>
      </c>
      <c r="R103" t="n" s="72">
        <v>1.3616252E10</v>
      </c>
      <c r="S103" t="n" s="72">
        <v>1.3575853E10</v>
      </c>
      <c r="T103" t="n" s="72">
        <v>1.3539222E10</v>
      </c>
      <c r="U103" t="n" s="72">
        <v>1.364678E10</v>
      </c>
      <c r="V103" t="n" s="72">
        <v>1.3488904E10</v>
      </c>
      <c r="W103" t="n" s="72">
        <v>1.34565E10</v>
      </c>
      <c r="X103" t="n" s="72">
        <v>1.3752852E10</v>
      </c>
      <c r="Y103" t="n" s="72">
        <v>1.38152E10</v>
      </c>
      <c r="Z103" t="n" s="72">
        <v>1.3783624E10</v>
      </c>
      <c r="AA103" t="n" s="72">
        <v>1.4842329E10</v>
      </c>
      <c r="AB103" t="n" s="72">
        <v>1.4619494E10</v>
      </c>
      <c r="AC103" t="n" s="72">
        <v>1.4991118E10</v>
      </c>
      <c r="AD103" t="n" s="72">
        <v>1.4163967E10</v>
      </c>
      <c r="AE103" t="n" s="72">
        <v>1.4431777E10</v>
      </c>
      <c r="AF103" t="n" s="72">
        <v>1.4097566E10</v>
      </c>
      <c r="AG103" t="n" s="72">
        <v>1.4931002E10</v>
      </c>
      <c r="AH103" t="n" s="72">
        <v>1.3358628E10</v>
      </c>
      <c r="AI103" t="n" s="72">
        <v>1.395491108854E10</v>
      </c>
      <c r="AJ103" t="n" s="72">
        <v>1.324067063291E10</v>
      </c>
      <c r="AK103" t="n" s="72">
        <v>1.316290767442E10</v>
      </c>
      <c r="AL103" t="n" s="72">
        <v>1.0358593E10</v>
      </c>
      <c r="AM103" t="n" s="72">
        <v>9.84415280891E9</v>
      </c>
      <c r="AN103" t="n" s="72">
        <v>8.11211003446E9</v>
      </c>
      <c r="AO103" t="n" s="72">
        <v>7.67087218985E9</v>
      </c>
      <c r="AP103" t="n" s="72">
        <v>5.00780288397E9</v>
      </c>
      <c r="AQ103" t="n" s="72">
        <v>7.1565595702E9</v>
      </c>
      <c r="AR103" t="n" s="72">
        <v>5.90034693565E9</v>
      </c>
      <c r="AS103" t="n" s="72">
        <v>6.34279694915E9</v>
      </c>
      <c r="AT103" t="n" s="72">
        <v>5.44112620642E9</v>
      </c>
      <c r="AU103" t="n" s="72">
        <v>4.38807901516E9</v>
      </c>
      <c r="AV103" t="n" s="72">
        <v>3.64536240571E9</v>
      </c>
      <c r="AW103" t="n" s="72">
        <v>3.35714647172E9</v>
      </c>
      <c r="AX103" t="n" s="72">
        <v>3.12068193565E9</v>
      </c>
      <c r="AY103" t="n" s="72">
        <v>3.09493130134E9</v>
      </c>
      <c r="AZ103" t="n" s="72">
        <v>3.02613824708E9</v>
      </c>
      <c r="BA103" t="n" s="72">
        <v>2.56221606571E9</v>
      </c>
      <c r="BB103" t="n" s="72">
        <v>2.25967104542E9</v>
      </c>
      <c r="BC103" t="n" s="72">
        <v>2.21753790525E9</v>
      </c>
      <c r="BD103" t="n" s="72">
        <v>1.96380624393E9</v>
      </c>
      <c r="BE103" t="n" s="72">
        <v>1.60966421677E9</v>
      </c>
      <c r="BF103" t="n" s="72">
        <v>1.24363280266E9</v>
      </c>
      <c r="BG103" t="n" s="72">
        <v>1.13681110336E9</v>
      </c>
      <c r="BH103" t="n" s="72">
        <v>9.6489431442E8</v>
      </c>
      <c r="BI103" t="n" s="72">
        <v>7.7937330716E8</v>
      </c>
      <c r="BJ103" t="n" s="72">
        <v>7.225168775E8</v>
      </c>
      <c r="BK103" t="n" s="72">
        <v>7.9310608783E8</v>
      </c>
      <c r="BL103" t="n" s="72">
        <v>7.4496861738E8</v>
      </c>
      <c r="BM103" t="n" s="72">
        <v>6.8650522709E8</v>
      </c>
      <c r="BN103" t="n" s="72">
        <v>6.3483608732E8</v>
      </c>
      <c r="BO103" t="n" s="72">
        <v>6.802833195E8</v>
      </c>
      <c r="BP103" t="n" s="72">
        <v>6.0839210878E8</v>
      </c>
      <c r="BQ103" t="n" s="72">
        <v>5.963018185E8</v>
      </c>
      <c r="BR103" t="n" s="72">
        <v>5.2405614994E8</v>
      </c>
      <c r="BS103" t="n" s="72">
        <v>4.7586798654E8</v>
      </c>
      <c r="BT103" t="n" s="72">
        <v>3.9489873378E8</v>
      </c>
      <c r="BU103" t="n" s="72">
        <v>2.4465522277E8</v>
      </c>
      <c r="BV103" t="n" s="73">
        <v>6.629181599E7</v>
      </c>
      <c r="BW103" t="n" s="73">
        <v>-1.126734823E7</v>
      </c>
    </row>
    <row r="104">
      <c r="A104" t="s">
        <v>318</v>
      </c>
      <c r="B104" t="s">
        <v>319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>
      <c r="A105" t="s">
        <v>320</v>
      </c>
      <c r="B105" t="s">
        <v>321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 s="72">
        <v>-6.39861E8</v>
      </c>
      <c r="AB105" t="n" s="72">
        <v>-4.6351E8</v>
      </c>
      <c r="AC105" t="n" s="72">
        <v>-4.50294E8</v>
      </c>
      <c r="AD105" t="n" s="72">
        <v>-4.61417E8</v>
      </c>
      <c r="AE105" t="n" s="72">
        <v>-4.0253E8</v>
      </c>
      <c r="AF105" t="n" s="72">
        <v>-2.88126E8</v>
      </c>
      <c r="AG105" t="n" s="72">
        <v>-2.47366E8</v>
      </c>
      <c r="AH105" t="n" s="72">
        <v>-1.78715E8</v>
      </c>
      <c r="AI105" t="n" s="72">
        <v>-3.0047079339E8</v>
      </c>
      <c r="AJ105" t="n" s="72">
        <v>-3.5269557955E8</v>
      </c>
      <c r="AK105" t="n" s="72">
        <v>-1.4228560299E8</v>
      </c>
      <c r="AL105" t="n" s="72">
        <v>-1.34283E8</v>
      </c>
      <c r="AM105" t="n" s="72">
        <v>-1.1378458811E8</v>
      </c>
      <c r="AN105" t="n" s="72">
        <v>-1.3145241434E8</v>
      </c>
      <c r="AO105" t="n" s="72">
        <v>-1.2316277428E8</v>
      </c>
      <c r="AP105" t="n" s="72">
        <v>-1.0152906007E8</v>
      </c>
      <c r="AQ105" t="n" s="72">
        <v>-1.1299182454E8</v>
      </c>
      <c r="AR105" t="n" s="73">
        <v>-9.925231826E7</v>
      </c>
      <c r="AS105" t="n" s="72">
        <v>-1.0117306842E8</v>
      </c>
      <c r="AT105" t="n" s="73">
        <v>-9.840669029E7</v>
      </c>
      <c r="AU105" t="n" s="72">
        <v>-1.1613811739E8</v>
      </c>
      <c r="AV105" t="n" s="72">
        <v>-1.1686219677E8</v>
      </c>
      <c r="AW105" t="n" s="72">
        <v>-1.1051489058E8</v>
      </c>
      <c r="AX105" t="n" s="72">
        <v>-1.0041527929E8</v>
      </c>
      <c r="AY105" t="n" s="72">
        <v>-1.031761323E8</v>
      </c>
      <c r="AZ105" t="n" s="73">
        <v>-6.326818721E7</v>
      </c>
      <c r="BA105" t="n" s="73">
        <v>-4.719391085E7</v>
      </c>
      <c r="BB105" t="n" s="73">
        <v>-2.430571107E7</v>
      </c>
      <c r="BC105" t="n" s="73">
        <v>4532736.5</v>
      </c>
      <c r="BD105" t="n" s="73">
        <v>3594176.96</v>
      </c>
      <c r="BE105" t="n" s="73">
        <v>-3081490.88</v>
      </c>
      <c r="BF105" t="n" s="73">
        <v>-1302502.86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>
      <c r="A106" t="s">
        <v>322</v>
      </c>
      <c r="B106" t="s">
        <v>323</v>
      </c>
      <c r="C106" t="n" s="72">
        <v>5.3365271E10</v>
      </c>
      <c r="D106" t="n" s="72">
        <v>4.987032E10</v>
      </c>
      <c r="E106" t="n" s="72">
        <v>4.6446235E10</v>
      </c>
      <c r="F106" t="n" s="72">
        <v>4.7151479E10</v>
      </c>
      <c r="G106" t="n" s="72">
        <v>4.2334313E10</v>
      </c>
      <c r="H106" t="n" s="72">
        <v>3.9571999E10</v>
      </c>
      <c r="I106" t="n" s="72">
        <v>3.8746543E10</v>
      </c>
      <c r="J106" t="n" s="72">
        <v>3.1484905E10</v>
      </c>
      <c r="K106" t="n" s="72">
        <v>3.0301307E10</v>
      </c>
      <c r="L106" t="n" s="72">
        <v>2.7977112E10</v>
      </c>
      <c r="M106" t="n" s="72">
        <v>2.7340202E10</v>
      </c>
      <c r="N106" t="n" s="72">
        <v>2.5497604E10</v>
      </c>
      <c r="O106" t="n" s="72">
        <v>2.4898592E10</v>
      </c>
      <c r="P106" t="n" s="72">
        <v>2.4193791E10</v>
      </c>
      <c r="Q106" t="n" s="72">
        <v>2.3559526E10</v>
      </c>
      <c r="R106" t="n" s="72">
        <v>2.2717403E10</v>
      </c>
      <c r="S106" t="n" s="72">
        <v>2.3360031E10</v>
      </c>
      <c r="T106" t="n" s="72">
        <v>2.3380606E10</v>
      </c>
      <c r="U106" t="n" s="72">
        <v>2.3687195E10</v>
      </c>
      <c r="V106" t="n" s="72">
        <v>2.3439295E10</v>
      </c>
      <c r="W106" t="n" s="72">
        <v>2.2680515E10</v>
      </c>
      <c r="X106" t="n" s="72">
        <v>2.3481096E10</v>
      </c>
      <c r="Y106" t="n" s="72">
        <v>2.3361242E10</v>
      </c>
      <c r="Z106" t="n" s="72">
        <v>2.3785431E10</v>
      </c>
      <c r="AA106" t="n" s="72">
        <v>2.5212467E10</v>
      </c>
      <c r="AB106" t="n" s="72">
        <v>2.5086527E10</v>
      </c>
      <c r="AC106" t="n" s="72">
        <v>2.471011E10</v>
      </c>
      <c r="AD106" t="n" s="72">
        <v>2.3887722E10</v>
      </c>
      <c r="AE106" t="n" s="72">
        <v>2.401199E10</v>
      </c>
      <c r="AF106" t="n" s="72">
        <v>2.3758394E10</v>
      </c>
      <c r="AG106" t="n" s="72">
        <v>2.4647321E10</v>
      </c>
      <c r="AH106" t="n" s="72">
        <v>2.3019414E10</v>
      </c>
      <c r="AI106" t="n" s="72">
        <v>2.303381679621E10</v>
      </c>
      <c r="AJ106" t="n" s="72">
        <v>2.229851790942E10</v>
      </c>
      <c r="AK106" t="n" s="72">
        <v>2.246705345749E10</v>
      </c>
      <c r="AL106" t="n" s="72">
        <v>1.9662714E10</v>
      </c>
      <c r="AM106" t="n" s="72">
        <v>1.870564715962E10</v>
      </c>
      <c r="AN106" t="n" s="72">
        <v>1.695593655894E10</v>
      </c>
      <c r="AO106" t="n" s="72">
        <v>1.399175297539E10</v>
      </c>
      <c r="AP106" t="n" s="72">
        <v>1.135031738372E10</v>
      </c>
      <c r="AQ106" t="n" s="72">
        <v>1.023443251821E10</v>
      </c>
      <c r="AR106" t="n" s="72">
        <v>8.99195938994E9</v>
      </c>
      <c r="AS106" t="n" s="72">
        <v>9.23767899671E9</v>
      </c>
      <c r="AT106" t="n" s="72">
        <v>8.92685203238E9</v>
      </c>
      <c r="AU106" t="n" s="72">
        <v>7.08972980037E9</v>
      </c>
      <c r="AV106" t="n" s="72">
        <v>6.34628911154E9</v>
      </c>
      <c r="AW106" t="n" s="72">
        <v>6.06442048374E9</v>
      </c>
      <c r="AX106" t="n" s="72">
        <v>5.83805555896E9</v>
      </c>
      <c r="AY106" t="n" s="72">
        <v>5.6863206394E9</v>
      </c>
      <c r="AZ106" t="n" s="72">
        <v>5.45903553023E9</v>
      </c>
      <c r="BA106" t="n" s="72">
        <v>5.01118762522E9</v>
      </c>
      <c r="BB106" t="n" s="72">
        <v>4.73153080471E9</v>
      </c>
      <c r="BC106" t="n" s="72">
        <v>4.42772963051E9</v>
      </c>
      <c r="BD106" t="n" s="72">
        <v>3.42486761595E9</v>
      </c>
      <c r="BE106" t="n" s="72">
        <v>3.05604073039E9</v>
      </c>
      <c r="BF106" t="n" s="72">
        <v>2.94109617593E9</v>
      </c>
      <c r="BG106" t="n" s="72">
        <v>2.49715122051E9</v>
      </c>
      <c r="BH106" t="n" s="72">
        <v>2.32359848315E9</v>
      </c>
      <c r="BI106" t="n" s="72">
        <v>2.13807747589E9</v>
      </c>
      <c r="BJ106" t="n" s="72">
        <v>2.07491799245E9</v>
      </c>
      <c r="BK106" t="n" s="72">
        <v>2.06443491926E9</v>
      </c>
      <c r="BL106" t="n" s="72">
        <v>2.01644592086E9</v>
      </c>
      <c r="BM106" t="n" s="72">
        <v>1.95797573597E9</v>
      </c>
      <c r="BN106" t="n" s="72">
        <v>1.9063065962E9</v>
      </c>
      <c r="BO106" t="n" s="72">
        <v>1.85767450948E9</v>
      </c>
      <c r="BP106" t="n" s="72">
        <v>1.78507321986E9</v>
      </c>
      <c r="BQ106" t="n" s="72">
        <v>1.77289668762E9</v>
      </c>
      <c r="BR106" t="n" s="72">
        <v>1.70043385839E9</v>
      </c>
      <c r="BS106" t="n" s="72">
        <v>1.60302113436E9</v>
      </c>
      <c r="BT106" t="n" s="72">
        <v>1.52198771227E9</v>
      </c>
      <c r="BU106" t="n" s="72">
        <v>4.7128472596E8</v>
      </c>
      <c r="BV106" t="n" s="72">
        <v>2.6087149704E8</v>
      </c>
      <c r="BW106" t="n" s="72">
        <v>1.6958713048E8</v>
      </c>
    </row>
    <row r="107">
      <c r="A107" t="s">
        <v>324</v>
      </c>
      <c r="B107" t="s">
        <v>325</v>
      </c>
      <c r="C107" t="n" s="72">
        <v>1.536168E9</v>
      </c>
      <c r="D107" t="n" s="72">
        <v>1.269496E9</v>
      </c>
      <c r="E107" t="n" s="72">
        <v>1.118464E9</v>
      </c>
      <c r="F107" t="n" s="72">
        <v>1.271537E9</v>
      </c>
      <c r="G107" t="n" s="72">
        <v>1.086921E9</v>
      </c>
      <c r="H107" t="n" s="72">
        <v>1.025926E9</v>
      </c>
      <c r="I107" t="n" s="72">
        <v>9.5328E8</v>
      </c>
      <c r="J107" t="n" s="72">
        <v>1.017208E9</v>
      </c>
      <c r="K107" t="n" s="72">
        <v>1.01209E9</v>
      </c>
      <c r="L107" t="n" s="72">
        <v>9.50831E8</v>
      </c>
      <c r="M107" t="n" s="72">
        <v>9.26425E8</v>
      </c>
      <c r="N107" t="n" s="72">
        <v>8.75577E8</v>
      </c>
      <c r="O107" t="n" s="72">
        <v>8.67699E8</v>
      </c>
      <c r="P107" t="n" s="72">
        <v>8.45029E8</v>
      </c>
      <c r="Q107" t="n" s="72">
        <v>8.01467E8</v>
      </c>
      <c r="R107" t="n" s="72">
        <v>7.353E8</v>
      </c>
      <c r="S107" t="n" s="72">
        <v>8.24536E8</v>
      </c>
      <c r="T107" t="n" s="72">
        <v>9.24456E8</v>
      </c>
      <c r="U107" t="n" s="72">
        <v>9.70322E8</v>
      </c>
      <c r="V107" t="n" s="72">
        <v>9.60016E8</v>
      </c>
      <c r="W107" t="n" s="72">
        <v>9.76717E8</v>
      </c>
      <c r="X107" t="n" s="72">
        <v>9.84893E8</v>
      </c>
      <c r="Y107" t="n" s="72">
        <v>9.6707E8</v>
      </c>
      <c r="Z107" t="n" s="72">
        <v>9.55398E8</v>
      </c>
      <c r="AA107" t="n" s="72">
        <v>9.98182E8</v>
      </c>
      <c r="AB107" t="n" s="72">
        <v>1.208109E9</v>
      </c>
      <c r="AC107" t="n" s="72">
        <v>1.149148E9</v>
      </c>
      <c r="AD107" t="n" s="72">
        <v>1.121115E9</v>
      </c>
      <c r="AE107" t="n" s="72">
        <v>1.29122E9</v>
      </c>
      <c r="AF107" t="n" s="72">
        <v>1.35788E9</v>
      </c>
      <c r="AG107" t="n" s="72">
        <v>1.701024E9</v>
      </c>
      <c r="AH107" t="n" s="72">
        <v>1.59405E9</v>
      </c>
      <c r="AI107" t="n" s="72">
        <v>1.50463700588E9</v>
      </c>
      <c r="AJ107" t="n" s="72">
        <v>1.43307276415E9</v>
      </c>
      <c r="AK107" t="n" s="72">
        <v>1.51601578E9</v>
      </c>
      <c r="AL107" t="n" s="72">
        <v>1.090896E9</v>
      </c>
      <c r="AM107" t="n" s="72">
        <v>9.5749602316E8</v>
      </c>
      <c r="AN107" t="n" s="72">
        <v>7.9807214132E8</v>
      </c>
      <c r="AO107" t="n" s="72">
        <v>7.3384505368E8</v>
      </c>
      <c r="AP107" t="n" s="72">
        <v>5.6820529706E8</v>
      </c>
      <c r="AQ107" t="n" s="72">
        <v>9.253274118E8</v>
      </c>
      <c r="AR107" t="n" s="72">
        <v>7.4882972028E8</v>
      </c>
      <c r="AS107" t="n" s="72">
        <v>8.865813415E8</v>
      </c>
      <c r="AT107" t="n" s="72">
        <v>7.2050996343E8</v>
      </c>
      <c r="AU107" t="n" s="72">
        <v>6.6401303679E8</v>
      </c>
      <c r="AV107" t="n" s="72">
        <v>5.1455020052E8</v>
      </c>
      <c r="AW107" t="n" s="72">
        <v>4.0480958078E8</v>
      </c>
      <c r="AX107" t="n" s="72">
        <v>3.4681916024E8</v>
      </c>
      <c r="AY107" t="n" s="72">
        <v>3.0350330021E8</v>
      </c>
      <c r="AZ107" t="n" s="72">
        <v>4.5436100837E8</v>
      </c>
      <c r="BA107" t="n" s="72">
        <v>3.6590301333E8</v>
      </c>
      <c r="BB107" t="n" s="72">
        <v>3.1569416706E8</v>
      </c>
      <c r="BC107" t="n" s="72">
        <v>2.4244494187E8</v>
      </c>
      <c r="BD107" t="n" s="72">
        <v>1.8412257832E8</v>
      </c>
      <c r="BE107" t="n" s="72">
        <v>1.7066275608E8</v>
      </c>
      <c r="BF107" t="n" s="72">
        <v>1.1044255516E8</v>
      </c>
      <c r="BG107" t="n" s="72">
        <v>1.1983745352E8</v>
      </c>
      <c r="BH107" t="n" s="73">
        <v>9.514231745E7</v>
      </c>
      <c r="BI107" t="n" s="73">
        <v>8.102223997E7</v>
      </c>
      <c r="BJ107" t="n" s="73">
        <v>7.207303321E7</v>
      </c>
      <c r="BK107" t="n" s="73">
        <v>6.26341817E7</v>
      </c>
      <c r="BL107" t="n" s="73">
        <v>6.044442869E7</v>
      </c>
      <c r="BM107" t="n" s="73">
        <v>5.45804417E7</v>
      </c>
      <c r="BN107" t="n" s="73">
        <v>5.238517382E7</v>
      </c>
      <c r="BO107" t="n" s="73">
        <v>4.583613558E7</v>
      </c>
      <c r="BP107" t="n" s="73">
        <v>3.220626202E7</v>
      </c>
      <c r="BQ107" t="n" s="73">
        <v>1.920104838E7</v>
      </c>
      <c r="BR107" t="n" s="73">
        <v>3091422.72</v>
      </c>
      <c r="BS107" t="n" s="73">
        <v>2975844.11</v>
      </c>
      <c r="BT107" t="n" s="73">
        <v>2923676.77</v>
      </c>
      <c r="BU107" t="n" s="73">
        <v>3102579.3</v>
      </c>
      <c r="BV107"/>
      <c r="BW107"/>
    </row>
    <row r="108">
      <c r="A108" t="s">
        <v>326</v>
      </c>
      <c r="B108" t="s">
        <v>17</v>
      </c>
      <c r="C108" t="n" s="72">
        <v>5.4901439E10</v>
      </c>
      <c r="D108" t="n" s="72">
        <v>5.1139816E10</v>
      </c>
      <c r="E108" t="n" s="72">
        <v>4.7564699E10</v>
      </c>
      <c r="F108" t="n" s="72">
        <v>4.8423016E10</v>
      </c>
      <c r="G108" t="n" s="72">
        <v>4.3421234E10</v>
      </c>
      <c r="H108" t="n" s="72">
        <v>4.0597925E10</v>
      </c>
      <c r="I108" t="n" s="72">
        <v>3.9699823E10</v>
      </c>
      <c r="J108" t="n" s="72">
        <v>3.2502113E10</v>
      </c>
      <c r="K108" t="n" s="72">
        <v>3.1313397E10</v>
      </c>
      <c r="L108" t="n" s="72">
        <v>2.8927943E10</v>
      </c>
      <c r="M108" t="n" s="72">
        <v>2.8266627E10</v>
      </c>
      <c r="N108" t="n" s="72">
        <v>2.6373181E10</v>
      </c>
      <c r="O108" t="n" s="72">
        <v>2.5766291E10</v>
      </c>
      <c r="P108" t="n" s="72">
        <v>2.503882E10</v>
      </c>
      <c r="Q108" t="n" s="72">
        <v>2.4360993E10</v>
      </c>
      <c r="R108" t="n" s="72">
        <v>2.3452703E10</v>
      </c>
      <c r="S108" t="n" s="72">
        <v>2.4184567E10</v>
      </c>
      <c r="T108" t="n" s="72">
        <v>2.4305062E10</v>
      </c>
      <c r="U108" t="n" s="72">
        <v>2.4657517E10</v>
      </c>
      <c r="V108" t="n" s="72">
        <v>2.4399311E10</v>
      </c>
      <c r="W108" t="n" s="72">
        <v>2.3657232E10</v>
      </c>
      <c r="X108" t="n" s="72">
        <v>2.4465989E10</v>
      </c>
      <c r="Y108" t="n" s="72">
        <v>2.4328312E10</v>
      </c>
      <c r="Z108" t="n" s="72">
        <v>2.4740829E10</v>
      </c>
      <c r="AA108" t="n" s="72">
        <v>2.6210649E10</v>
      </c>
      <c r="AB108" t="n" s="72">
        <v>2.6294636E10</v>
      </c>
      <c r="AC108" t="n" s="72">
        <v>2.5859258E10</v>
      </c>
      <c r="AD108" t="n" s="72">
        <v>2.5008837E10</v>
      </c>
      <c r="AE108" t="n" s="72">
        <v>2.530321E10</v>
      </c>
      <c r="AF108" t="n" s="72">
        <v>2.5116274E10</v>
      </c>
      <c r="AG108" t="n" s="72">
        <v>2.6348345E10</v>
      </c>
      <c r="AH108" t="n" s="72">
        <v>2.4613464E10</v>
      </c>
      <c r="AI108" t="n" s="72">
        <v>2.453845380209E10</v>
      </c>
      <c r="AJ108" t="n" s="72">
        <v>2.373159067357E10</v>
      </c>
      <c r="AK108" t="n" s="72">
        <v>2.398306923749E10</v>
      </c>
      <c r="AL108" t="n" s="72">
        <v>2.075361E10</v>
      </c>
      <c r="AM108" t="n" s="72">
        <v>1.966314318278E10</v>
      </c>
      <c r="AN108" t="n" s="72">
        <v>1.775400870026E10</v>
      </c>
      <c r="AO108" t="n" s="72">
        <v>1.472559802907E10</v>
      </c>
      <c r="AP108" t="n" s="72">
        <v>1.191852268078E10</v>
      </c>
      <c r="AQ108" t="n" s="72">
        <v>1.115975993001E10</v>
      </c>
      <c r="AR108" t="n" s="72">
        <v>9.74078911022E9</v>
      </c>
      <c r="AS108" t="n" s="72">
        <v>1.012426033821E10</v>
      </c>
      <c r="AT108" t="n" s="72">
        <v>9.64736199581E9</v>
      </c>
      <c r="AU108" t="n" s="72">
        <v>7.75374283716E9</v>
      </c>
      <c r="AV108" t="n" s="72">
        <v>6.86083931206E9</v>
      </c>
      <c r="AW108" t="n" s="72">
        <v>6.46923006452E9</v>
      </c>
      <c r="AX108" t="n" s="72">
        <v>6.1848747192E9</v>
      </c>
      <c r="AY108" t="n" s="72">
        <v>5.98982393961E9</v>
      </c>
      <c r="AZ108" t="n" s="72">
        <v>5.9133965386E9</v>
      </c>
      <c r="BA108" t="n" s="72">
        <v>5.37709063855E9</v>
      </c>
      <c r="BB108" t="n" s="72">
        <v>5.04722497177E9</v>
      </c>
      <c r="BC108" t="n" s="72">
        <v>4.67017457238E9</v>
      </c>
      <c r="BD108" t="n" s="72">
        <v>3.60899019427E9</v>
      </c>
      <c r="BE108" t="n" s="72">
        <v>3.22670348647E9</v>
      </c>
      <c r="BF108" t="n" s="72">
        <v>3.05153873109E9</v>
      </c>
      <c r="BG108" t="n" s="72">
        <v>2.61698867403E9</v>
      </c>
      <c r="BH108" t="n" s="72">
        <v>2.4187408006E9</v>
      </c>
      <c r="BI108" t="n" s="72">
        <v>2.21909971586E9</v>
      </c>
      <c r="BJ108" t="n" s="72">
        <v>2.14699102566E9</v>
      </c>
      <c r="BK108" t="n" s="72">
        <v>2.12706910096E9</v>
      </c>
      <c r="BL108" t="n" s="72">
        <v>2.07689034955E9</v>
      </c>
      <c r="BM108" t="n" s="72">
        <v>2.01255617767E9</v>
      </c>
      <c r="BN108" t="n" s="72">
        <v>1.95869177002E9</v>
      </c>
      <c r="BO108" t="n" s="72">
        <v>1.90351064506E9</v>
      </c>
      <c r="BP108" t="n" s="72">
        <v>1.81727948188E9</v>
      </c>
      <c r="BQ108" t="n" s="72">
        <v>1.792097736E9</v>
      </c>
      <c r="BR108" t="n" s="72">
        <v>1.70352528111E9</v>
      </c>
      <c r="BS108" t="n" s="72">
        <v>1.60599697847E9</v>
      </c>
      <c r="BT108" t="n" s="72">
        <v>1.52491138904E9</v>
      </c>
      <c r="BU108" t="n" s="72">
        <v>4.7438730526E8</v>
      </c>
      <c r="BV108" t="n" s="72">
        <v>2.6087149704E8</v>
      </c>
      <c r="BW108" t="n" s="72">
        <v>1.6958713048E8</v>
      </c>
    </row>
    <row r="109">
      <c r="A109" t="s">
        <v>327</v>
      </c>
      <c r="B109" t="s">
        <v>16</v>
      </c>
      <c r="C109" t="n" s="72">
        <v>1.19930784E11</v>
      </c>
      <c r="D109" t="n" s="72">
        <v>1.16466007E11</v>
      </c>
      <c r="E109" t="n" s="72">
        <v>9.7711301E10</v>
      </c>
      <c r="F109" t="n" s="72">
        <v>9.9241536E10</v>
      </c>
      <c r="G109" t="n" s="72">
        <v>8.8183101E10</v>
      </c>
      <c r="H109" t="n" s="72">
        <v>8.6958122E10</v>
      </c>
      <c r="I109" t="n" s="72">
        <v>8.3665074E10</v>
      </c>
      <c r="J109" t="n" s="72">
        <v>7.3774723E10</v>
      </c>
      <c r="K109" t="n" s="72">
        <v>6.9737326E10</v>
      </c>
      <c r="L109" t="n" s="72">
        <v>6.7258339E10</v>
      </c>
      <c r="M109" t="n" s="72">
        <v>6.3816328E10</v>
      </c>
      <c r="N109" t="n" s="72">
        <v>5.823769E10</v>
      </c>
      <c r="O109" t="n" s="72">
        <v>5.9255916E10</v>
      </c>
      <c r="P109" t="n" s="72">
        <v>5.9516406E10</v>
      </c>
      <c r="Q109" t="n" s="72">
        <v>6.0820774E10</v>
      </c>
      <c r="R109" t="n" s="72">
        <v>6.1554967E10</v>
      </c>
      <c r="S109" t="n" s="72">
        <v>6.0037717E10</v>
      </c>
      <c r="T109" t="n" s="72">
        <v>6.201331E10</v>
      </c>
      <c r="U109" t="n" s="72">
        <v>6.290982E10</v>
      </c>
      <c r="V109" t="n" s="72">
        <v>6.2588839E10</v>
      </c>
      <c r="W109" t="n" s="72">
        <v>6.0197891E10</v>
      </c>
      <c r="X109" t="n" s="72">
        <v>6.0498185E10</v>
      </c>
      <c r="Y109" t="n" s="72">
        <v>6.2180538E10</v>
      </c>
      <c r="Z109" t="n" s="72">
        <v>6.3009445E10</v>
      </c>
      <c r="AA109" t="n" s="72">
        <v>6.6970678E10</v>
      </c>
      <c r="AB109" t="n" s="72">
        <v>6.8491768E10</v>
      </c>
      <c r="AC109" t="n" s="72">
        <v>6.7152724E10</v>
      </c>
      <c r="AD109" t="n" s="72">
        <v>6.3867783E10</v>
      </c>
      <c r="AE109" t="n" s="72">
        <v>6.7793844E10</v>
      </c>
      <c r="AF109" t="n" s="72">
        <v>7.0323531E10</v>
      </c>
      <c r="AG109" t="n" s="72">
        <v>6.8827981E10</v>
      </c>
      <c r="AH109" t="n" s="72">
        <v>6.44614E10</v>
      </c>
      <c r="AI109" t="n" s="72">
        <v>6.668812968091E10</v>
      </c>
      <c r="AJ109" t="n" s="72">
        <v>7.087395947136E10</v>
      </c>
      <c r="AK109" t="n" s="72">
        <v>6.264523969797E10</v>
      </c>
      <c r="AL109" t="n" s="72">
        <v>5.1306718E10</v>
      </c>
      <c r="AM109" t="n" s="72">
        <v>5.440412016865E10</v>
      </c>
      <c r="AN109" t="n" s="72">
        <v>4.975155517435E10</v>
      </c>
      <c r="AO109" t="n" s="72">
        <v>4.56967054555E10</v>
      </c>
      <c r="AP109" t="n" s="72">
        <v>3.145203526015E10</v>
      </c>
      <c r="AQ109" t="n" s="72">
        <v>2.989248961661E10</v>
      </c>
      <c r="AR109" t="n" s="72">
        <v>2.874346643043E10</v>
      </c>
      <c r="AS109" t="n" s="72">
        <v>2.303595315803E10</v>
      </c>
      <c r="AT109" t="n" s="72">
        <v>2.207595174185E10</v>
      </c>
      <c r="AU109" t="n" s="72">
        <v>1.589056231343E10</v>
      </c>
      <c r="AV109" t="n" s="72">
        <v>1.526016021954E10</v>
      </c>
      <c r="AW109" t="n" s="72">
        <v>1.494760816474E10</v>
      </c>
      <c r="AX109" t="n" s="72">
        <v>1.396734172558E10</v>
      </c>
      <c r="AY109" t="n" s="72">
        <v>1.44695720653E10</v>
      </c>
      <c r="AZ109" t="n" s="72">
        <v>1.421267959389E10</v>
      </c>
      <c r="BA109" t="n" s="72">
        <v>1.276128332097E10</v>
      </c>
      <c r="BB109" t="n" s="72">
        <v>1.117912656819E10</v>
      </c>
      <c r="BC109" t="n" s="72">
        <v>1.062792551298E10</v>
      </c>
      <c r="BD109" t="n" s="72">
        <v>8.037650299E9</v>
      </c>
      <c r="BE109" t="n" s="72">
        <v>6.90429945719E9</v>
      </c>
      <c r="BF109" t="n" s="72">
        <v>6.31247293133E9</v>
      </c>
      <c r="BG109" t="n" s="72">
        <v>5.59696076552E9</v>
      </c>
      <c r="BH109" t="n" s="72">
        <v>4.9223897423E9</v>
      </c>
      <c r="BI109" t="n" s="72">
        <v>5.27487401352E9</v>
      </c>
      <c r="BJ109" t="n" s="72">
        <v>4.75780831159E9</v>
      </c>
      <c r="BK109" t="n" s="72">
        <v>4.85601777839E9</v>
      </c>
      <c r="BL109" t="n" s="72">
        <v>4.89857277661E9</v>
      </c>
      <c r="BM109" t="n" s="72">
        <v>4.64945906645E9</v>
      </c>
      <c r="BN109" t="n" s="72">
        <v>4.32353262424E9</v>
      </c>
      <c r="BO109" t="n" s="72">
        <v>4.32814261364E9</v>
      </c>
      <c r="BP109" t="n" s="72">
        <v>3.78727901928E9</v>
      </c>
      <c r="BQ109" t="n" s="72">
        <v>3.36849073266E9</v>
      </c>
      <c r="BR109" t="n" s="72">
        <v>2.68147825996E9</v>
      </c>
      <c r="BS109" t="n" s="72">
        <v>2.38056227292E9</v>
      </c>
      <c r="BT109" t="n" s="72">
        <v>2.5140106711E9</v>
      </c>
      <c r="BU109" t="n" s="72">
        <v>1.15342515235E9</v>
      </c>
      <c r="BV109" t="n" s="72">
        <v>6.7795650546E8</v>
      </c>
      <c r="BW109" t="n" s="72">
        <v>6.0664787593E8</v>
      </c>
    </row>
  </sheetData>
  <phoneticPr fontId="11" type="noConversion"/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7"/>
  <sheetViews>
    <sheetView topLeftCell="A16" workbookViewId="0">
      <selection activeCell="B9" sqref="B9"/>
    </sheetView>
  </sheetViews>
  <sheetFormatPr defaultColWidth="9.125" defaultRowHeight="14.25" x14ac:dyDescent="0.15"/>
  <cols>
    <col min="23" max="23" customWidth="true" width="12.35546875" collapsed="true" bestFit="true"/>
    <col min="22" max="22" customWidth="true" width="12.35546875" collapsed="true" bestFit="true"/>
    <col min="21" max="21" customWidth="true" width="12.35546875" collapsed="true" bestFit="true"/>
    <col min="20" max="20" customWidth="true" width="12.35546875" collapsed="true" bestFit="true"/>
    <col min="19" max="19" customWidth="true" width="12.35546875" collapsed="true" bestFit="true"/>
    <col min="18" max="18" customWidth="true" width="12.35546875" collapsed="true" bestFit="true"/>
    <col min="17" max="17" customWidth="true" width="12.35546875" collapsed="true" bestFit="true"/>
    <col min="15" max="15" customWidth="true" width="13.34765625" collapsed="true" bestFit="true"/>
    <col min="13" max="13" customWidth="true" width="12.8984375" collapsed="true" bestFit="true"/>
    <col min="12" max="12" customWidth="true" width="12.8984375" collapsed="true" bestFit="true"/>
    <col min="11" max="11" customWidth="true" width="12.8984375" collapsed="true" bestFit="true"/>
    <col min="10" max="10" customWidth="true" width="12.8984375" collapsed="true" bestFit="true"/>
    <col min="9" max="9" customWidth="true" width="12.8984375" collapsed="true" bestFit="true"/>
    <col min="8" max="8" customWidth="true" width="12.8984375" collapsed="true" bestFit="true"/>
    <col min="7" max="7" customWidth="true" width="12.8984375" collapsed="true" bestFit="true"/>
    <col min="6" max="6" customWidth="true" width="12.8984375" collapsed="true" bestFit="true"/>
    <col min="5" max="5" customWidth="true" width="12.8984375" collapsed="true" bestFit="true"/>
    <col min="4" max="4" customWidth="true" width="12.8984375" collapsed="true" bestFit="true"/>
    <col min="1" max="1" customWidth="true" width="22.83203125" collapsed="false" bestFit="true"/>
    <col min="2" max="2" customWidth="true" width="34.45703125" collapsed="false" bestFit="true"/>
    <col min="3" max="3" customWidth="true" width="12.8984375" collapsed="false" bestFit="true"/>
    <col min="14" max="14" customWidth="true" width="13.34765625" collapsed="false" bestFit="true"/>
    <col min="16" max="16" customWidth="true" width="12.35546875" collapsed="false" bestFit="true"/>
  </cols>
  <sheetData>
    <row r="1">
      <c r="A1" t="s">
        <v>44</v>
      </c>
      <c r="B1" t="s">
        <v>45</v>
      </c>
      <c r="C1" t="s">
        <v>328</v>
      </c>
      <c r="D1" t="s">
        <v>49</v>
      </c>
      <c r="E1" t="s">
        <v>53</v>
      </c>
      <c r="F1" t="s">
        <v>57</v>
      </c>
      <c r="G1" t="s">
        <v>61</v>
      </c>
      <c r="H1" t="s">
        <v>65</v>
      </c>
      <c r="I1" t="s">
        <v>69</v>
      </c>
      <c r="J1" t="s">
        <v>73</v>
      </c>
      <c r="K1" t="s">
        <v>77</v>
      </c>
      <c r="L1" t="s">
        <v>81</v>
      </c>
      <c r="M1" t="s">
        <v>85</v>
      </c>
      <c r="N1" t="s">
        <v>89</v>
      </c>
      <c r="O1" t="s">
        <v>93</v>
      </c>
      <c r="P1" t="s">
        <v>97</v>
      </c>
      <c r="Q1" t="s">
        <v>101</v>
      </c>
      <c r="R1" t="s">
        <v>105</v>
      </c>
      <c r="S1" t="s">
        <v>109</v>
      </c>
      <c r="T1" t="s">
        <v>113</v>
      </c>
      <c r="U1" t="s">
        <v>116</v>
      </c>
      <c r="V1" t="s">
        <v>117</v>
      </c>
      <c r="W1" t="s">
        <v>118</v>
      </c>
    </row>
    <row r="2">
      <c r="A2" t="s">
        <v>329</v>
      </c>
      <c r="B2" t="s">
        <v>330</v>
      </c>
      <c r="C2" t="n" s="74">
        <v>9.0001961E10</v>
      </c>
      <c r="D2" t="n" s="74">
        <v>7.566576E10</v>
      </c>
      <c r="E2" t="n" s="74">
        <v>5.5821504E10</v>
      </c>
      <c r="F2" t="n" s="74">
        <v>3.8335087E10</v>
      </c>
      <c r="G2" t="n" s="74">
        <v>2.3280072E10</v>
      </c>
      <c r="H2" t="n" s="74">
        <v>2.3470343E10</v>
      </c>
      <c r="I2" t="n" s="74">
        <v>3.0364721E10</v>
      </c>
      <c r="J2" t="n" s="74">
        <v>3.732789E10</v>
      </c>
      <c r="K2" t="n" s="74">
        <v>4.6830535E10</v>
      </c>
      <c r="L2" t="n" s="74">
        <v>5.0776301E10</v>
      </c>
      <c r="M2" t="n" s="74">
        <v>3.395493908619E10</v>
      </c>
      <c r="N2" t="n" s="74">
        <v>1.89758147746E10</v>
      </c>
      <c r="O2" t="n" s="74">
        <v>1.374525611343E10</v>
      </c>
      <c r="P2" t="n" s="74">
        <v>9.14495084399E9</v>
      </c>
      <c r="Q2" t="n" s="74">
        <v>5.21019093811E9</v>
      </c>
      <c r="R2" t="n" s="74">
        <v>2.53739726204E9</v>
      </c>
      <c r="S2" t="n" s="74">
        <v>2.65622980143E9</v>
      </c>
      <c r="T2" t="n" s="74">
        <v>2.08801234737E9</v>
      </c>
      <c r="U2" t="n" s="74">
        <v>9.8456235906E8</v>
      </c>
      <c r="V2" t="n" s="74">
        <v>5.503451103E8</v>
      </c>
      <c r="W2" t="n" s="74">
        <v>3.9261105655E8</v>
      </c>
    </row>
    <row r="3">
      <c r="A3" t="s">
        <v>331</v>
      </c>
      <c r="B3" t="s">
        <v>19</v>
      </c>
      <c r="C3" t="n" s="74">
        <v>8.986709E10</v>
      </c>
      <c r="D3" t="n" s="74">
        <v>7.566576E10</v>
      </c>
      <c r="E3" t="n" s="74">
        <v>5.5821504E10</v>
      </c>
      <c r="F3" t="n" s="74">
        <v>3.8335087E10</v>
      </c>
      <c r="G3" t="n" s="74">
        <v>2.3280072E10</v>
      </c>
      <c r="H3" t="n" s="74">
        <v>2.3470343E10</v>
      </c>
      <c r="I3" t="n" s="74">
        <v>3.0364721E10</v>
      </c>
      <c r="J3" t="n" s="74">
        <v>3.732789E10</v>
      </c>
      <c r="K3" t="n" s="74">
        <v>4.6830535E10</v>
      </c>
      <c r="L3" t="n" s="74">
        <v>5.0776301E10</v>
      </c>
      <c r="M3" t="n" s="74">
        <v>3.395493908619E10</v>
      </c>
      <c r="N3" t="n" s="74">
        <v>1.89758147746E10</v>
      </c>
      <c r="O3" t="n" s="74">
        <v>1.374525611343E10</v>
      </c>
      <c r="P3" t="n" s="74">
        <v>9.14495084399E9</v>
      </c>
      <c r="Q3" t="n" s="74">
        <v>5.21019093811E9</v>
      </c>
      <c r="R3" t="n" s="74">
        <v>2.53739726204E9</v>
      </c>
      <c r="S3" t="n" s="74">
        <v>2.65622980143E9</v>
      </c>
      <c r="T3" t="n" s="74">
        <v>2.08801234737E9</v>
      </c>
      <c r="U3" t="n" s="74">
        <v>9.8456235906E8</v>
      </c>
      <c r="V3" t="n" s="74">
        <v>5.503451103E8</v>
      </c>
      <c r="W3" t="n" s="74">
        <v>3.9261105655E8</v>
      </c>
    </row>
    <row r="4">
      <c r="A4" t="s">
        <v>332</v>
      </c>
      <c r="B4" t="s">
        <v>333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334</v>
      </c>
      <c r="B5" t="s">
        <v>335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336</v>
      </c>
      <c r="B6" t="s">
        <v>337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338</v>
      </c>
      <c r="B7" t="s">
        <v>339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340</v>
      </c>
      <c r="B8" t="s">
        <v>341</v>
      </c>
      <c r="C8" t="n" s="74">
        <v>7.47939E10</v>
      </c>
      <c r="D8" t="n" s="74">
        <v>6.2440453E10</v>
      </c>
      <c r="E8" t="n" s="74">
        <v>4.7436973E10</v>
      </c>
      <c r="F8" t="n" s="74">
        <v>3.5958522E10</v>
      </c>
      <c r="G8" t="n" s="74">
        <v>2.3702649E10</v>
      </c>
      <c r="H8" t="n" s="74">
        <v>2.3680098E10</v>
      </c>
      <c r="I8" t="n" s="74">
        <v>3.0039187E10</v>
      </c>
      <c r="J8" t="n" s="74">
        <v>3.4525806E10</v>
      </c>
      <c r="K8" t="n" s="74">
        <v>4.0755155E10</v>
      </c>
      <c r="L8" t="n" s="74">
        <v>4.1001672E10</v>
      </c>
      <c r="M8" t="n" s="74">
        <v>2.71506877779E10</v>
      </c>
      <c r="N8" t="n" s="74">
        <v>1.55929987769E10</v>
      </c>
      <c r="O8" t="n" s="74">
        <v>1.196571616742E10</v>
      </c>
      <c r="P8" t="n" s="74">
        <v>7.57993351339E9</v>
      </c>
      <c r="Q8" t="n" s="74">
        <v>4.51599008929E9</v>
      </c>
      <c r="R8" t="n" s="74">
        <v>2.29866530614E9</v>
      </c>
      <c r="S8" t="n" s="74">
        <v>2.3230965556E9</v>
      </c>
      <c r="T8" t="n" s="74">
        <v>1.71384874214E9</v>
      </c>
      <c r="U8" t="n" s="74">
        <v>7.5924819016E8</v>
      </c>
      <c r="V8" t="n" s="74">
        <v>4.5417503154E8</v>
      </c>
      <c r="W8" t="n" s="74">
        <v>3.2755414795E8</v>
      </c>
    </row>
    <row r="9">
      <c r="A9" t="s">
        <v>342</v>
      </c>
      <c r="B9" t="s">
        <v>555</v>
      </c>
      <c r="C9" t="n" s="74">
        <v>6.2142428E10</v>
      </c>
      <c r="D9" t="n" s="74">
        <v>5.0932269E10</v>
      </c>
      <c r="E9" t="n" s="74">
        <v>3.8727958E10</v>
      </c>
      <c r="F9" t="n" s="74">
        <v>2.6805853E10</v>
      </c>
      <c r="G9" t="n" s="74">
        <v>1.7179402E10</v>
      </c>
      <c r="H9" t="n" s="74">
        <v>1.7691357E10</v>
      </c>
      <c r="I9" t="n" s="74">
        <v>2.253867E10</v>
      </c>
      <c r="J9" t="n" s="74">
        <v>2.7552694E10</v>
      </c>
      <c r="K9" t="n" s="74">
        <v>3.1963252E10</v>
      </c>
      <c r="L9" t="n" s="74">
        <v>3.2252231E10</v>
      </c>
      <c r="M9" t="n" s="74">
        <v>2.144183754423E10</v>
      </c>
      <c r="N9" t="n" s="74">
        <v>1.223208353829E10</v>
      </c>
      <c r="O9" t="n" s="74">
        <v>9.62756379106E9</v>
      </c>
      <c r="P9" t="n" s="74">
        <v>5.98419754555E9</v>
      </c>
      <c r="Q9" t="n" s="74">
        <v>3.3973989595E9</v>
      </c>
      <c r="R9" t="n" s="74">
        <v>1.64915044087E9</v>
      </c>
      <c r="S9" t="n" s="74">
        <v>1.80282902094E9</v>
      </c>
      <c r="T9" t="n" s="74">
        <v>1.2291192619E9</v>
      </c>
      <c r="U9" t="n" s="74">
        <v>4.815636057E8</v>
      </c>
      <c r="V9" t="n" s="74">
        <v>2.6762277036E8</v>
      </c>
      <c r="W9" t="n" s="74">
        <v>2.0885733502E8</v>
      </c>
    </row>
    <row r="10">
      <c r="A10" t="s">
        <v>343</v>
      </c>
      <c r="B10" t="s">
        <v>344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345</v>
      </c>
      <c r="B11" t="s">
        <v>346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347</v>
      </c>
      <c r="B12" t="s">
        <v>348</v>
      </c>
      <c r="C12" t="n" s="74">
        <v>4.578257E9</v>
      </c>
      <c r="D12" t="n" s="74">
        <v>3.644408E9</v>
      </c>
      <c r="E12" t="n" s="74">
        <v>1.754475E9</v>
      </c>
      <c r="F12" t="n" s="74">
        <v>7.70873E8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349</v>
      </c>
      <c r="B13" t="s">
        <v>350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351</v>
      </c>
      <c r="B14" t="s">
        <v>352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353</v>
      </c>
      <c r="B15" t="s">
        <v>354</v>
      </c>
      <c r="C15"/>
      <c r="D15"/>
      <c r="E15"/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355</v>
      </c>
      <c r="B16" t="s">
        <v>356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357</v>
      </c>
      <c r="B17" t="s">
        <v>358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359</v>
      </c>
      <c r="B18" t="s">
        <v>360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361</v>
      </c>
      <c r="B19" t="s">
        <v>362</v>
      </c>
      <c r="C19" t="n" s="74">
        <v>3.78313E8</v>
      </c>
      <c r="D19" t="n" s="74">
        <v>3.7091E8</v>
      </c>
      <c r="E19" t="n" s="74">
        <v>3.26364E8</v>
      </c>
      <c r="F19" t="n" s="74">
        <v>2.7922E8</v>
      </c>
      <c r="G19" t="n" s="74">
        <v>2.19562E8</v>
      </c>
      <c r="H19" t="n" s="74">
        <v>1.21158E8</v>
      </c>
      <c r="I19" t="n" s="74">
        <v>1.83149E8</v>
      </c>
      <c r="J19" t="n" s="74">
        <v>2.33027E8</v>
      </c>
      <c r="K19" t="n" s="74">
        <v>1.66806E8</v>
      </c>
      <c r="L19" t="n" s="74">
        <v>2.59518E8</v>
      </c>
      <c r="M19" t="n" s="74">
        <v>1.3123635824E8</v>
      </c>
      <c r="N19" t="n" s="75">
        <v>5.885642816E7</v>
      </c>
      <c r="O19" t="n" s="75">
        <v>1.777954965E7</v>
      </c>
      <c r="P19" t="n" s="75">
        <v>6922655.67</v>
      </c>
      <c r="Q19" t="n" s="75">
        <v>2.045710903E7</v>
      </c>
      <c r="R19" t="n" s="75">
        <v>1.010018364E7</v>
      </c>
      <c r="S19" t="n" s="75">
        <v>1.416913294E7</v>
      </c>
      <c r="T19" t="n" s="75">
        <v>1.040006454E7</v>
      </c>
      <c r="U19" t="n" s="75">
        <v>6809525.0</v>
      </c>
      <c r="V19" t="n" s="75">
        <v>4607045.39</v>
      </c>
      <c r="W19" t="n" s="75">
        <v>3216045.46</v>
      </c>
    </row>
    <row r="20">
      <c r="A20" t="s">
        <v>363</v>
      </c>
      <c r="B20" t="s">
        <v>364</v>
      </c>
      <c r="C20" t="n" s="74">
        <v>5.189735E9</v>
      </c>
      <c r="D20" t="n" s="74">
        <v>5.487589E9</v>
      </c>
      <c r="E20" t="n" s="74">
        <v>4.446632E9</v>
      </c>
      <c r="F20" t="n" s="74">
        <v>3.832257E9</v>
      </c>
      <c r="G20" t="n" s="74">
        <v>2.359066E9</v>
      </c>
      <c r="H20" t="n" s="74">
        <v>1.948019E9</v>
      </c>
      <c r="I20" t="n" s="74">
        <v>2.872171E9</v>
      </c>
      <c r="J20" t="n" s="74">
        <v>3.044347E9</v>
      </c>
      <c r="K20" t="n" s="74">
        <v>3.974131E9</v>
      </c>
      <c r="L20" t="n" s="74">
        <v>4.216E9</v>
      </c>
      <c r="M20" t="n" s="74">
        <v>3.20483045207E9</v>
      </c>
      <c r="N20" t="n" s="74">
        <v>2.04158289974E9</v>
      </c>
      <c r="O20" t="n" s="74">
        <v>1.33146161515E9</v>
      </c>
      <c r="P20" t="n" s="74">
        <v>8.8291351404E8</v>
      </c>
      <c r="Q20" t="n" s="74">
        <v>5.9377709092E8</v>
      </c>
      <c r="R20" t="n" s="74">
        <v>3.2281514902E8</v>
      </c>
      <c r="S20" t="n" s="74">
        <v>2.3023841361E8</v>
      </c>
      <c r="T20" t="n" s="74">
        <v>2.3200689814E8</v>
      </c>
      <c r="U20" t="n" s="74">
        <v>1.4615513331E8</v>
      </c>
      <c r="V20" t="n" s="75">
        <v>8.653266651E7</v>
      </c>
      <c r="W20" t="n" s="75">
        <v>5.03833336E7</v>
      </c>
    </row>
    <row r="21">
      <c r="A21" t="s">
        <v>365</v>
      </c>
      <c r="B21" t="s">
        <v>366</v>
      </c>
      <c r="C21" t="n" s="74">
        <v>2.10621E9</v>
      </c>
      <c r="D21" t="n" s="74">
        <v>2.051664E9</v>
      </c>
      <c r="E21" t="n" s="74">
        <v>2.045899E9</v>
      </c>
      <c r="F21" t="n" s="74">
        <v>1.762265E9</v>
      </c>
      <c r="G21" t="n" s="74">
        <v>2.120805E9</v>
      </c>
      <c r="H21" t="n" s="74">
        <v>2.089373E9</v>
      </c>
      <c r="I21" t="n" s="74">
        <v>2.532522E9</v>
      </c>
      <c r="J21" t="n" s="74">
        <v>2.945451E9</v>
      </c>
      <c r="K21" t="n" s="74">
        <v>3.367239E9</v>
      </c>
      <c r="L21" t="n" s="74">
        <v>3.063137E9</v>
      </c>
      <c r="M21" t="n" s="74">
        <v>1.92150152537E9</v>
      </c>
      <c r="N21" t="n" s="74">
        <v>1.00150809501E9</v>
      </c>
      <c r="O21" t="n" s="74">
        <v>7.7177954828E8</v>
      </c>
      <c r="P21" t="n" s="74">
        <v>5.039294525E8</v>
      </c>
      <c r="Q21" t="n" s="74">
        <v>3.4599312294E8</v>
      </c>
      <c r="R21" t="n" s="74">
        <v>2.1355543823E8</v>
      </c>
      <c r="S21" t="n" s="74">
        <v>2.2253304319E8</v>
      </c>
      <c r="T21" t="n" s="74">
        <v>2.211090633E8</v>
      </c>
      <c r="U21" t="n" s="74">
        <v>1.0574604425E8</v>
      </c>
      <c r="V21" t="n" s="75">
        <v>7.765699888E7</v>
      </c>
      <c r="W21" t="n" s="75">
        <v>4.864024915E7</v>
      </c>
    </row>
    <row r="22">
      <c r="A22" t="s">
        <v>367</v>
      </c>
      <c r="B22" t="s">
        <v>368</v>
      </c>
      <c r="C22" t="n" s="74">
        <v>3.47044E8</v>
      </c>
      <c r="D22" t="n" s="75">
        <v>-4.6387E7</v>
      </c>
      <c r="E22" t="n" s="74">
        <v>1.35645E8</v>
      </c>
      <c r="F22" t="n" s="74">
        <v>1.319034E9</v>
      </c>
      <c r="G22" t="n" s="74">
        <v>8.75393E8</v>
      </c>
      <c r="H22" t="n" s="74">
        <v>1.330556E9</v>
      </c>
      <c r="I22" t="n" s="74">
        <v>1.230348E9</v>
      </c>
      <c r="J22" t="n" s="74">
        <v>3.24949E8</v>
      </c>
      <c r="K22" t="n" s="74">
        <v>1.358481E9</v>
      </c>
      <c r="L22" t="n" s="74">
        <v>8.07268E8</v>
      </c>
      <c r="M22" t="n" s="74">
        <v>2.9832725342E8</v>
      </c>
      <c r="N22" t="n" s="74">
        <v>1.3334462336E8</v>
      </c>
      <c r="O22" t="n" s="74">
        <v>1.3288963737E8</v>
      </c>
      <c r="P22" t="n" s="74">
        <v>1.2097303337E8</v>
      </c>
      <c r="Q22" t="n" s="74">
        <v>1.1846728663E8</v>
      </c>
      <c r="R22" t="n" s="74">
        <v>1.0304409438E8</v>
      </c>
      <c r="S22" t="n" s="75">
        <v>5.332694492E7</v>
      </c>
      <c r="T22" t="n" s="75">
        <v>2.121345426E7</v>
      </c>
      <c r="U22" t="n" s="75">
        <v>1.89738819E7</v>
      </c>
      <c r="V22" t="n" s="75">
        <v>1.77555504E7</v>
      </c>
      <c r="W22" t="n" s="75">
        <v>1.645718472E7</v>
      </c>
    </row>
    <row r="23">
      <c r="A23" t="s">
        <v>369</v>
      </c>
      <c r="B23" t="s">
        <v>370</v>
      </c>
      <c r="C23"/>
      <c r="D23"/>
      <c r="E23" t="n" s="74">
        <v>1.095384E9</v>
      </c>
      <c r="F23" t="n" s="74">
        <v>1.18902E9</v>
      </c>
      <c r="G23" t="n" s="74">
        <v>9.48421E8</v>
      </c>
      <c r="H23" t="n" s="74">
        <v>4.99635E8</v>
      </c>
      <c r="I23" t="n" s="74">
        <v>6.82327E8</v>
      </c>
      <c r="J23" t="n" s="74">
        <v>4.25338E8</v>
      </c>
      <c r="K23" t="n" s="75">
        <v>-7.4754E7</v>
      </c>
      <c r="L23" t="n" s="74">
        <v>4.03518E8</v>
      </c>
      <c r="M23" t="n" s="74">
        <v>1.5295464457E8</v>
      </c>
      <c r="N23" t="n" s="74">
        <v>1.2562319234E8</v>
      </c>
      <c r="O23" t="n" s="75">
        <v>8.424202591E7</v>
      </c>
      <c r="P23" t="n" s="75">
        <v>8.099731226E7</v>
      </c>
      <c r="Q23" t="n" s="75">
        <v>3.989652027E7</v>
      </c>
      <c r="R23"/>
      <c r="S23"/>
      <c r="T23"/>
      <c r="U23"/>
      <c r="V23"/>
      <c r="W23"/>
    </row>
    <row r="24">
      <c r="A24" t="s">
        <v>371</v>
      </c>
      <c r="B24" t="s">
        <v>372</v>
      </c>
      <c r="C24" t="n" s="74">
        <v>6.77889E8</v>
      </c>
      <c r="D24" t="n" s="74">
        <v>2.89648E8</v>
      </c>
      <c r="E24" t="n" s="74">
        <v>-3.61676E8</v>
      </c>
      <c r="F24" t="n" s="74">
        <v>4.02678E8</v>
      </c>
      <c r="G24" t="n" s="74">
        <v>-5.63369E8</v>
      </c>
      <c r="H24" t="n" s="74">
        <v>2.82359E8</v>
      </c>
      <c r="I24" t="n" s="75">
        <v>-1.5276E7</v>
      </c>
      <c r="J24" t="n" s="74">
        <v>1.43151E8</v>
      </c>
      <c r="K24" t="n" s="74">
        <v>-1.39363E8</v>
      </c>
      <c r="L24" t="n" s="75">
        <v>-6.8664E7</v>
      </c>
      <c r="M24" t="n" s="75">
        <v>5.034664531E7</v>
      </c>
      <c r="N24" t="n" s="75">
        <v>4.515204502E7</v>
      </c>
      <c r="O24" t="n" s="74">
        <v>-1.8403348362E8</v>
      </c>
      <c r="P24" t="n" s="75">
        <v>9.950398622E7</v>
      </c>
      <c r="Q24" t="n" s="75">
        <v>3.283149635E7</v>
      </c>
      <c r="R24"/>
      <c r="S24"/>
      <c r="T24"/>
      <c r="U24"/>
      <c r="V24"/>
      <c r="W24"/>
    </row>
    <row r="25">
      <c r="A25" t="s">
        <v>373</v>
      </c>
      <c r="B25" t="s">
        <v>374</v>
      </c>
      <c r="C25" t="n" s="74">
        <v>7.80216E8</v>
      </c>
      <c r="D25" t="n" s="74">
        <v>3.82852E8</v>
      </c>
      <c r="E25" t="n" s="74">
        <v>6.37456E8</v>
      </c>
      <c r="F25" t="n" s="75">
        <v>-1.9294E7</v>
      </c>
      <c r="G25" t="n" s="74">
        <v>2.181468E9</v>
      </c>
      <c r="H25" t="n" s="75">
        <v>-2.6973E7</v>
      </c>
      <c r="I25" t="n" s="74">
        <v>4.07171E8</v>
      </c>
      <c r="J25" t="n" s="74">
        <v>-1.97623E8</v>
      </c>
      <c r="K25" t="n" s="74">
        <v>1.61374E8</v>
      </c>
      <c r="L25" t="n" s="74">
        <v>1.41235E8</v>
      </c>
      <c r="M25" t="n" s="75">
        <v>4.228600715E7</v>
      </c>
      <c r="N25" t="n" s="75">
        <v>-7.302926044E7</v>
      </c>
      <c r="O25" t="n" s="75">
        <v>-6.351800168E7</v>
      </c>
      <c r="P25" t="n" s="74">
        <v>3.987406727E8</v>
      </c>
      <c r="Q25" t="n" s="75">
        <v>8.778311051E7</v>
      </c>
      <c r="R25" t="n" s="75">
        <v>7481523.93</v>
      </c>
      <c r="S25" t="n" s="75">
        <v>2002568.93</v>
      </c>
      <c r="T25" t="n" s="75">
        <v>503073.41</v>
      </c>
      <c r="U25" t="n" s="75">
        <v>47398.89</v>
      </c>
      <c r="V25" t="n" s="75">
        <v>-509551.25</v>
      </c>
      <c r="W25" t="n" s="75">
        <v>-329292.61</v>
      </c>
    </row>
    <row r="26">
      <c r="A26" t="s">
        <v>375</v>
      </c>
      <c r="B26" t="s">
        <v>376</v>
      </c>
      <c r="C26" t="n" s="75">
        <v>7.3845E7</v>
      </c>
      <c r="D26" t="n" s="74">
        <v>1.39528E8</v>
      </c>
      <c r="E26" t="n" s="74">
        <v>1.28265E8</v>
      </c>
      <c r="F26" t="n" s="74">
        <v>1.0224E8</v>
      </c>
      <c r="G26" t="n" s="75">
        <v>5.3474E7</v>
      </c>
      <c r="H26" t="n" s="75">
        <v>6.2483E7</v>
      </c>
      <c r="I26" t="n" s="75">
        <v>2.3214E7</v>
      </c>
      <c r="J26" t="n" s="75">
        <v>-3605000.0</v>
      </c>
      <c r="K26" t="n" s="75">
        <v>2.5057E7</v>
      </c>
      <c r="L26" t="n" s="75">
        <v>3.8119E7</v>
      </c>
      <c r="M26" t="n" s="75">
        <v>1.642447658E7</v>
      </c>
      <c r="N26" t="n" s="75">
        <v>6146052.23</v>
      </c>
      <c r="O26" t="n" s="75">
        <v>1284161.4</v>
      </c>
      <c r="P26" t="n" s="75">
        <v>1953336.22</v>
      </c>
      <c r="Q26"/>
      <c r="R26"/>
      <c r="S26"/>
      <c r="T26"/>
      <c r="U26"/>
      <c r="V26"/>
      <c r="W26"/>
    </row>
    <row r="27">
      <c r="A27" t="s">
        <v>377</v>
      </c>
      <c r="B27" t="s">
        <v>378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379</v>
      </c>
      <c r="B28" t="s">
        <v>380</v>
      </c>
      <c r="C28" t="n" s="74">
        <v>1.7080847E10</v>
      </c>
      <c r="D28" t="n" s="74">
        <v>1.3775426E10</v>
      </c>
      <c r="E28" t="n" s="74">
        <v>7.878442E9</v>
      </c>
      <c r="F28" t="n" s="74">
        <v>2.876031E9</v>
      </c>
      <c r="G28" t="n" s="74">
        <v>1.246951E9</v>
      </c>
      <c r="H28" t="n" s="75">
        <v>4.5631E7</v>
      </c>
      <c r="I28" t="n" s="74">
        <v>7.17429E8</v>
      </c>
      <c r="J28" t="n" s="74">
        <v>2.747612E9</v>
      </c>
      <c r="K28" t="n" s="74">
        <v>6.097391E9</v>
      </c>
      <c r="L28" t="n" s="74">
        <v>9.8472E9</v>
      </c>
      <c r="M28" t="n" s="74">
        <v>6.89688396075E9</v>
      </c>
      <c r="N28" t="n" s="74">
        <v>3.35493878228E9</v>
      </c>
      <c r="O28" t="n" s="74">
        <v>1.53198846071E9</v>
      </c>
      <c r="P28" t="n" s="74">
        <v>2.06326198952E9</v>
      </c>
      <c r="Q28" t="n" s="74">
        <v>8.1481545568E8</v>
      </c>
      <c r="R28" t="n" s="74">
        <v>2.5418882523E8</v>
      </c>
      <c r="S28" t="n" s="74">
        <v>3.5432759281E8</v>
      </c>
      <c r="T28" t="n" s="74">
        <v>3.89765124E8</v>
      </c>
      <c r="U28" t="n" s="74">
        <v>2.2742568663E8</v>
      </c>
      <c r="V28" t="n" s="74">
        <v>1.0078264135E8</v>
      </c>
      <c r="W28" t="n" s="75">
        <v>6.788789079E7</v>
      </c>
    </row>
    <row r="29">
      <c r="A29" t="s">
        <v>381</v>
      </c>
      <c r="B29" t="s">
        <v>382</v>
      </c>
      <c r="C29" t="n" s="74">
        <v>1.45777E8</v>
      </c>
      <c r="D29" t="n" s="74">
        <v>1.82694E8</v>
      </c>
      <c r="E29" t="n" s="74">
        <v>1.23184E8</v>
      </c>
      <c r="F29" t="n" s="75">
        <v>9.8371E7</v>
      </c>
      <c r="G29" t="n" s="74">
        <v>3.12221E8</v>
      </c>
      <c r="H29" t="n" s="74">
        <v>3.91296E8</v>
      </c>
      <c r="I29" t="n" s="74">
        <v>4.6092E8</v>
      </c>
      <c r="J29" t="n" s="74">
        <v>8.46196E8</v>
      </c>
      <c r="K29" t="n" s="74">
        <v>1.007681E9</v>
      </c>
      <c r="L29" t="n" s="74">
        <v>1.022072E9</v>
      </c>
      <c r="M29" t="n" s="74">
        <v>1.5081674698E8</v>
      </c>
      <c r="N29" t="n" s="75">
        <v>5.258570513E7</v>
      </c>
      <c r="O29" t="n" s="75">
        <v>4.397618681E7</v>
      </c>
      <c r="P29" t="n" s="75">
        <v>3.368376231E7</v>
      </c>
      <c r="Q29" t="n" s="75">
        <v>1.104217292E7</v>
      </c>
      <c r="R29" t="n" s="75">
        <v>1.57686932E7</v>
      </c>
      <c r="S29" t="n" s="75">
        <v>7562901.94</v>
      </c>
      <c r="T29" t="n" s="75">
        <v>3118992.24</v>
      </c>
      <c r="U29" t="n" s="75">
        <v>3092677.52</v>
      </c>
      <c r="V29" t="n" s="75">
        <v>1408685.72</v>
      </c>
      <c r="W29" t="n" s="75">
        <v>350733.21</v>
      </c>
    </row>
    <row r="30">
      <c r="A30" t="s">
        <v>383</v>
      </c>
      <c r="B30" t="s">
        <v>384</v>
      </c>
      <c r="C30"/>
      <c r="D30"/>
      <c r="E30"/>
      <c r="F30"/>
      <c r="G30" t="n" s="74">
        <v>1.25386E8</v>
      </c>
      <c r="H30" t="n" s="75">
        <v>4.5486E7</v>
      </c>
      <c r="I30" t="n" s="75">
        <v>5.2399E7</v>
      </c>
      <c r="J30" t="n" s="74">
        <v>1.29947E8</v>
      </c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385</v>
      </c>
      <c r="B31" t="s">
        <v>386</v>
      </c>
      <c r="C31" t="n" s="74">
        <v>1.56676E8</v>
      </c>
      <c r="D31" t="n" s="74">
        <v>5.03802E8</v>
      </c>
      <c r="E31" t="n" s="74">
        <v>4.51382E8</v>
      </c>
      <c r="F31" t="n" s="74">
        <v>1.05556E8</v>
      </c>
      <c r="G31" t="n" s="74">
        <v>1.496203E9</v>
      </c>
      <c r="H31" t="n" s="74">
        <v>4.65746E8</v>
      </c>
      <c r="I31" t="n" s="74">
        <v>1.93219E8</v>
      </c>
      <c r="J31" t="n" s="74">
        <v>1.43401E8</v>
      </c>
      <c r="K31" t="n" s="74">
        <v>2.24413E8</v>
      </c>
      <c r="L31" t="n" s="75">
        <v>7.7004E7</v>
      </c>
      <c r="M31" t="n" s="74">
        <v>1.0945507154E8</v>
      </c>
      <c r="N31" t="n" s="75">
        <v>5.101179124E7</v>
      </c>
      <c r="O31" t="n" s="75">
        <v>3.542288759E7</v>
      </c>
      <c r="P31" t="n" s="75">
        <v>1.385738477E7</v>
      </c>
      <c r="Q31" t="n" s="75">
        <v>4918000.68</v>
      </c>
      <c r="R31" t="n" s="75">
        <v>4595713.18</v>
      </c>
      <c r="S31" t="n" s="75">
        <v>3166779.12</v>
      </c>
      <c r="T31" t="n" s="75">
        <v>4362083.21</v>
      </c>
      <c r="U31" t="n" s="75">
        <v>1621611.27</v>
      </c>
      <c r="V31" t="n" s="75">
        <v>1900845.31</v>
      </c>
      <c r="W31" t="n" s="75">
        <v>3698774.46</v>
      </c>
    </row>
    <row r="32">
      <c r="A32" t="s">
        <v>387</v>
      </c>
      <c r="B32" t="s">
        <v>388</v>
      </c>
      <c r="C32"/>
      <c r="D32"/>
      <c r="E32"/>
      <c r="F32"/>
      <c r="G32" t="n" s="75">
        <v>7.3957E7</v>
      </c>
      <c r="H32" t="n" s="74">
        <v>2.63637E8</v>
      </c>
      <c r="I32" t="n" s="75">
        <v>5.5104E7</v>
      </c>
      <c r="J32" t="n" s="75">
        <v>5.293E7</v>
      </c>
      <c r="K32" t="n" s="75">
        <v>2.5247E7</v>
      </c>
      <c r="L32" t="n" s="75">
        <v>3.2175E7</v>
      </c>
      <c r="M32" t="n" s="75">
        <v>1.5964759E7</v>
      </c>
      <c r="N32" t="n" s="75">
        <v>1.198971332E7</v>
      </c>
      <c r="O32" t="n" s="75">
        <v>9847775.63</v>
      </c>
      <c r="P32" t="n" s="75">
        <v>1017413.88</v>
      </c>
      <c r="Q32"/>
      <c r="R32"/>
      <c r="S32"/>
      <c r="T32"/>
      <c r="U32"/>
      <c r="V32"/>
      <c r="W32"/>
    </row>
    <row r="33">
      <c r="A33" t="s">
        <v>389</v>
      </c>
      <c r="B33" t="s">
        <v>390</v>
      </c>
      <c r="C33" t="n" s="74">
        <v>1.7069948E10</v>
      </c>
      <c r="D33" t="n" s="74">
        <v>1.3454318E10</v>
      </c>
      <c r="E33" t="n" s="74">
        <v>7.550244E9</v>
      </c>
      <c r="F33" t="n" s="74">
        <v>2.868846E9</v>
      </c>
      <c r="G33" t="n" s="75">
        <v>6.2969E7</v>
      </c>
      <c r="H33" t="n" s="75">
        <v>-2.8819E7</v>
      </c>
      <c r="I33" t="n" s="74">
        <v>9.8513E8</v>
      </c>
      <c r="J33" t="n" s="74">
        <v>3.450407E9</v>
      </c>
      <c r="K33" t="n" s="74">
        <v>6.880659E9</v>
      </c>
      <c r="L33" t="n" s="74">
        <v>1.0792268E10</v>
      </c>
      <c r="M33" t="n" s="74">
        <v>6.93824563619E9</v>
      </c>
      <c r="N33" t="n" s="74">
        <v>3.35651269617E9</v>
      </c>
      <c r="O33" t="n" s="74">
        <v>1.54054175993E9</v>
      </c>
      <c r="P33" t="n" s="74">
        <v>2.08308836706E9</v>
      </c>
      <c r="Q33" t="n" s="74">
        <v>8.2093962792E8</v>
      </c>
      <c r="R33" t="n" s="74">
        <v>2.6969980525E8</v>
      </c>
      <c r="S33" t="n" s="74">
        <v>3.5872371563E8</v>
      </c>
      <c r="T33" t="n" s="74">
        <v>3.9107377603E8</v>
      </c>
      <c r="U33" t="n" s="74">
        <v>2.2891677788E8</v>
      </c>
      <c r="V33" t="n" s="74">
        <v>1.0029048176E8</v>
      </c>
      <c r="W33" t="n" s="75">
        <v>6.453984954E7</v>
      </c>
    </row>
    <row r="34">
      <c r="A34" t="s">
        <v>391</v>
      </c>
      <c r="B34" t="s">
        <v>392</v>
      </c>
      <c r="C34" t="n" s="74">
        <v>2.337789E9</v>
      </c>
      <c r="D34" t="n" s="74">
        <v>1.95987E9</v>
      </c>
      <c r="E34" t="n" s="74">
        <v>1.246757E9</v>
      </c>
      <c r="F34" t="n" s="74">
        <v>6.41761E8</v>
      </c>
      <c r="G34" t="n" s="74">
        <v>-1.0083E8</v>
      </c>
      <c r="H34" t="n" s="75">
        <v>-3.3345E7</v>
      </c>
      <c r="I34" t="n" s="74">
        <v>2.29158E8</v>
      </c>
      <c r="J34" t="n" s="74">
        <v>3.55555E8</v>
      </c>
      <c r="K34" t="n" s="74">
        <v>8.69977E8</v>
      </c>
      <c r="L34" t="n" s="74">
        <v>1.430712E9</v>
      </c>
      <c r="M34" t="n" s="74">
        <v>7.7421814006E8</v>
      </c>
      <c r="N34" t="n" s="74">
        <v>3.3407671207E8</v>
      </c>
      <c r="O34" t="n" s="75">
        <v>6.613615835E7</v>
      </c>
      <c r="P34" t="n" s="74">
        <v>1.7730298338E8</v>
      </c>
      <c r="Q34" t="n" s="75">
        <v>7.97380166E7</v>
      </c>
      <c r="R34" t="n" s="75">
        <v>3.586005311E7</v>
      </c>
      <c r="S34" t="n" s="75">
        <v>1.865769345E7</v>
      </c>
      <c r="T34" t="n" s="75">
        <v>6.628505214E7</v>
      </c>
      <c r="U34" t="n" s="75">
        <v>1.979484735E7</v>
      </c>
      <c r="V34" t="n" s="75">
        <v>9044406.2</v>
      </c>
      <c r="W34" t="n" s="75">
        <v>4589131.78</v>
      </c>
    </row>
    <row r="35">
      <c r="A35" t="s">
        <v>393</v>
      </c>
      <c r="B35" t="s">
        <v>394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395</v>
      </c>
      <c r="B36" t="s">
        <v>18</v>
      </c>
      <c r="C36" t="n" s="74">
        <v>1.4732159E10</v>
      </c>
      <c r="D36" t="n" s="74">
        <v>1.1494448E10</v>
      </c>
      <c r="E36" t="n" s="74">
        <v>6.303487E9</v>
      </c>
      <c r="F36" t="n" s="74">
        <v>2.227085E9</v>
      </c>
      <c r="G36" t="n" s="74">
        <v>1.63799E8</v>
      </c>
      <c r="H36" t="n" s="75">
        <v>4526000.0</v>
      </c>
      <c r="I36" t="n" s="74">
        <v>7.55972E8</v>
      </c>
      <c r="J36" t="n" s="74">
        <v>3.094852E9</v>
      </c>
      <c r="K36" t="n" s="74">
        <v>6.010682E9</v>
      </c>
      <c r="L36" t="n" s="74">
        <v>9.361556E9</v>
      </c>
      <c r="M36" t="n" s="74">
        <v>6.16402749613E9</v>
      </c>
      <c r="N36" t="n" s="74">
        <v>3.0224359841E9</v>
      </c>
      <c r="O36" t="n" s="74">
        <v>1.47440560158E9</v>
      </c>
      <c r="P36" t="n" s="74">
        <v>1.90578538368E9</v>
      </c>
      <c r="Q36" t="n" s="74">
        <v>7.4120161132E8</v>
      </c>
      <c r="R36" t="n" s="74">
        <v>2.3383975214E8</v>
      </c>
      <c r="S36" t="n" s="74">
        <v>3.4006602218E8</v>
      </c>
      <c r="T36" t="n" s="74">
        <v>3.2478872389E8</v>
      </c>
      <c r="U36" t="n" s="74">
        <v>2.0912193053E8</v>
      </c>
      <c r="V36" t="n" s="75">
        <v>9.124607556E7</v>
      </c>
      <c r="W36" t="n" s="75">
        <v>5.995071776E7</v>
      </c>
    </row>
    <row r="37">
      <c r="A37" t="s">
        <v>396</v>
      </c>
      <c r="B37" t="s">
        <v>397</v>
      </c>
      <c r="C37" t="n" s="74">
        <v>1.4413015E10</v>
      </c>
      <c r="D37" t="n" s="74">
        <v>1.1206662E10</v>
      </c>
      <c r="E37" t="n" s="74">
        <v>6.116288E9</v>
      </c>
      <c r="F37" t="n" s="74">
        <v>2.092253E9</v>
      </c>
      <c r="G37" t="n" s="74">
        <v>2.03457E8</v>
      </c>
      <c r="H37" t="n" s="75">
        <v>4961000.0</v>
      </c>
      <c r="I37" t="n" s="74">
        <v>7.09206E8</v>
      </c>
      <c r="J37" t="n" s="74">
        <v>2.903595E9</v>
      </c>
      <c r="K37" t="n" s="74">
        <v>5.686095E9</v>
      </c>
      <c r="L37" t="n" s="74">
        <v>8.6489E9</v>
      </c>
      <c r="M37" t="n" s="74">
        <v>5.61546162288E9</v>
      </c>
      <c r="N37" t="n" s="74">
        <v>2.63990473261E9</v>
      </c>
      <c r="O37" t="n" s="74">
        <v>1.23223432248E9</v>
      </c>
      <c r="P37" t="n" s="74">
        <v>1.60616003562E9</v>
      </c>
      <c r="Q37" t="n" s="74">
        <v>5.9200432672E8</v>
      </c>
      <c r="R37" t="n" s="74">
        <v>2.1627368161E8</v>
      </c>
      <c r="S37" t="n" s="74">
        <v>3.2729760033E8</v>
      </c>
      <c r="T37" t="n" s="74">
        <v>3.2479988047E8</v>
      </c>
      <c r="U37" t="n" s="74">
        <v>2.0985535123E8</v>
      </c>
      <c r="V37" t="n" s="75">
        <v>9.124607556E7</v>
      </c>
      <c r="W37" t="n" s="75">
        <v>5.995071776E7</v>
      </c>
    </row>
    <row r="38">
      <c r="A38" t="s">
        <v>398</v>
      </c>
      <c r="B38" t="s">
        <v>399</v>
      </c>
      <c r="C38" t="n" s="74">
        <v>3.19144E8</v>
      </c>
      <c r="D38" t="n" s="74">
        <v>2.87786E8</v>
      </c>
      <c r="E38" t="n" s="74">
        <v>1.87199E8</v>
      </c>
      <c r="F38" t="n" s="74">
        <v>1.34832E8</v>
      </c>
      <c r="G38" t="n" s="75">
        <v>-3.9658E7</v>
      </c>
      <c r="H38" t="n" s="75">
        <v>-435000.0</v>
      </c>
      <c r="I38" t="n" s="75">
        <v>4.6766E7</v>
      </c>
      <c r="J38" t="n" s="74">
        <v>1.91257E8</v>
      </c>
      <c r="K38" t="n" s="74">
        <v>3.24587E8</v>
      </c>
      <c r="L38" t="n" s="74">
        <v>7.12656E8</v>
      </c>
      <c r="M38" t="n" s="74">
        <v>5.4856587325E8</v>
      </c>
      <c r="N38" t="n" s="74">
        <v>3.8253125149E8</v>
      </c>
      <c r="O38" t="n" s="74">
        <v>2.421712791E8</v>
      </c>
      <c r="P38" t="n" s="74">
        <v>2.2758754668E8</v>
      </c>
      <c r="Q38" t="n" s="75">
        <v>5.588023312E7</v>
      </c>
      <c r="R38" t="n" s="75">
        <v>1.756607053E7</v>
      </c>
      <c r="S38" t="n" s="75">
        <v>1.276842185E7</v>
      </c>
      <c r="T38" t="n" s="75">
        <v>-11156.58</v>
      </c>
      <c r="U38" t="n" s="75">
        <v>-733420.7</v>
      </c>
      <c r="V38"/>
      <c r="W38"/>
    </row>
    <row r="39">
      <c r="A39" t="s">
        <v>400</v>
      </c>
      <c r="B39" t="s">
        <v>401</v>
      </c>
      <c r="C39" t="n" s="74">
        <v>1.2462591E10</v>
      </c>
      <c r="D39" t="n" s="74">
        <v>1.0411683E10</v>
      </c>
      <c r="E39" t="n" s="74">
        <v>6.037494E9</v>
      </c>
      <c r="F39" t="n" s="74">
        <v>1.786581E9</v>
      </c>
      <c r="G39" t="n" s="74">
        <v>-3.135E8</v>
      </c>
      <c r="H39" t="n" s="75">
        <v>-7.8212E7</v>
      </c>
      <c r="I39" t="n" s="74">
        <v>2.54287E8</v>
      </c>
      <c r="J39" t="n" s="74">
        <v>2.411493E9</v>
      </c>
      <c r="K39" t="n" s="74">
        <v>5.030802E9</v>
      </c>
      <c r="L39" t="n" s="74">
        <v>7.922784E9</v>
      </c>
      <c r="M39" t="n" s="74">
        <v>5.134566E9</v>
      </c>
      <c r="N39" t="n" s="74">
        <v>1.99148893321E9</v>
      </c>
      <c r="O39" t="n" s="74">
        <v>1.42166922671E9</v>
      </c>
      <c r="P39" t="n" s="74">
        <v>1.180638499E9</v>
      </c>
      <c r="Q39" t="n" s="74">
        <v>4.8530628808E8</v>
      </c>
      <c r="R39" t="n" s="74">
        <v>1.9605388417E8</v>
      </c>
      <c r="S39" t="n" s="74">
        <v>3.1059639264E8</v>
      </c>
      <c r="T39" t="n" s="74">
        <v>3.2227357291E8</v>
      </c>
      <c r="U39" t="n" s="74">
        <v>2.0863198388E8</v>
      </c>
      <c r="V39" t="n">
        <v>0.0</v>
      </c>
      <c r="W39" t="n">
        <v>0.0</v>
      </c>
    </row>
    <row r="40">
      <c r="A40" t="s">
        <v>402</v>
      </c>
      <c r="B40" t="s">
        <v>21</v>
      </c>
      <c r="C40" t="n">
        <v>1.7043</v>
      </c>
      <c r="D40" t="n">
        <v>1.3595</v>
      </c>
      <c r="E40" t="n">
        <v>0.7907</v>
      </c>
      <c r="F40" t="n">
        <v>0.2733</v>
      </c>
      <c r="G40" t="n">
        <v>0.0267</v>
      </c>
      <c r="H40" t="n">
        <v>7.0E-4</v>
      </c>
      <c r="I40" t="n">
        <v>0.093</v>
      </c>
      <c r="J40" t="n">
        <v>0.381</v>
      </c>
      <c r="K40" t="n">
        <v>0.75</v>
      </c>
      <c r="L40" t="n">
        <v>1.14</v>
      </c>
      <c r="M40" t="n">
        <v>0.739</v>
      </c>
      <c r="N40" t="n">
        <v>0.52</v>
      </c>
      <c r="O40" t="n">
        <v>0.83</v>
      </c>
      <c r="P40" t="n">
        <v>1.1</v>
      </c>
      <c r="Q40" t="n">
        <v>0.62</v>
      </c>
      <c r="R40" t="n">
        <v>0.45</v>
      </c>
      <c r="S40" t="n">
        <v>1.36</v>
      </c>
      <c r="T40" t="n">
        <v>1.547</v>
      </c>
      <c r="U40" t="n">
        <v>1.17</v>
      </c>
      <c r="V40" t="n">
        <v>0.51</v>
      </c>
      <c r="W40" t="n">
        <v>0.33</v>
      </c>
    </row>
    <row r="41">
      <c r="A41" t="s">
        <v>403</v>
      </c>
      <c r="B41" t="s">
        <v>404</v>
      </c>
      <c r="C41" t="n">
        <v>1.7012</v>
      </c>
      <c r="D41" t="n">
        <v>1.352</v>
      </c>
      <c r="E41" t="n">
        <v>0.7466</v>
      </c>
      <c r="F41" t="n">
        <v>0.2674</v>
      </c>
      <c r="G41" t="n">
        <v>0.0267</v>
      </c>
      <c r="H41" t="n">
        <v>7.0E-4</v>
      </c>
      <c r="I41" t="n">
        <v>0.093</v>
      </c>
      <c r="J41" t="n">
        <v>0.381</v>
      </c>
      <c r="K41" t="n">
        <v>0.75</v>
      </c>
      <c r="L41" t="n">
        <v>1.14</v>
      </c>
      <c r="M41" t="n">
        <v>0.739</v>
      </c>
      <c r="N41" t="n">
        <v>0.52</v>
      </c>
      <c r="O41" t="n">
        <v>0.83</v>
      </c>
      <c r="P41" t="n">
        <v>1.1</v>
      </c>
      <c r="Q41" t="n">
        <v>0.62</v>
      </c>
      <c r="R41"/>
      <c r="S41"/>
      <c r="T41"/>
      <c r="U41"/>
      <c r="V41"/>
      <c r="W41"/>
    </row>
    <row r="42">
      <c r="A42" t="s">
        <v>405</v>
      </c>
      <c r="B42" t="s">
        <v>406</v>
      </c>
      <c r="C42" t="n" s="74">
        <v>-2.74045E8</v>
      </c>
      <c r="D42" t="n" s="74">
        <v>1.51032E8</v>
      </c>
      <c r="E42" t="n" s="74">
        <v>1.06331E8</v>
      </c>
      <c r="F42" t="n" s="74">
        <v>5.07741E8</v>
      </c>
      <c r="G42" t="n" s="74">
        <v>-1.569E8</v>
      </c>
      <c r="H42" t="n" s="74">
        <v>-8.88347E8</v>
      </c>
      <c r="I42" t="n" s="74">
        <v>-4.61007E8</v>
      </c>
      <c r="J42" t="n" s="74">
        <v>-3.45248E8</v>
      </c>
      <c r="K42" t="n" s="75">
        <v>-5.6301E7</v>
      </c>
      <c r="L42" t="n" s="75">
        <v>-3.2458E7</v>
      </c>
      <c r="M42" t="n" s="75">
        <v>5706558.84</v>
      </c>
      <c r="N42" t="n" s="75">
        <v>-6288179.44</v>
      </c>
      <c r="O42"/>
      <c r="P42"/>
      <c r="Q42"/>
      <c r="R42"/>
      <c r="S42"/>
      <c r="T42"/>
      <c r="U42"/>
      <c r="V42"/>
      <c r="W42"/>
    </row>
    <row r="43">
      <c r="A43" t="s">
        <v>407</v>
      </c>
      <c r="B43" t="s">
        <v>408</v>
      </c>
      <c r="C43" t="n" s="74">
        <v>-2.60652E8</v>
      </c>
      <c r="D43" t="n" s="74">
        <v>1.46917E8</v>
      </c>
      <c r="E43" t="n" s="74">
        <v>1.11378E8</v>
      </c>
      <c r="F43" t="n" s="74">
        <v>5.07673E8</v>
      </c>
      <c r="G43" t="n" s="74">
        <v>-1.56721E8</v>
      </c>
      <c r="H43" t="n" s="74">
        <v>-8.88154E8</v>
      </c>
      <c r="I43" t="n" s="74">
        <v>-4.60964E8</v>
      </c>
      <c r="J43" t="n" s="74">
        <v>-3.45168E8</v>
      </c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409</v>
      </c>
      <c r="B44" t="s">
        <v>410</v>
      </c>
      <c r="C44" t="n" s="75">
        <v>-1.3393E7</v>
      </c>
      <c r="D44" t="n" s="75">
        <v>4115000.0</v>
      </c>
      <c r="E44" t="n" s="75">
        <v>-5047000.0</v>
      </c>
      <c r="F44" t="n" s="75">
        <v>68000.0</v>
      </c>
      <c r="G44" t="n" s="75">
        <v>-179000.0</v>
      </c>
      <c r="H44" t="n" s="75">
        <v>-193000.0</v>
      </c>
      <c r="I44" t="n" s="75">
        <v>-43000.0</v>
      </c>
      <c r="J44" t="n" s="75">
        <v>-80000.0</v>
      </c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411</v>
      </c>
      <c r="B45" t="s">
        <v>412</v>
      </c>
      <c r="C45" t="n" s="74">
        <v>1.4458114E10</v>
      </c>
      <c r="D45" t="n" s="74">
        <v>1.164548E10</v>
      </c>
      <c r="E45" t="n" s="74">
        <v>6.409818E9</v>
      </c>
      <c r="F45" t="n" s="74">
        <v>2.734826E9</v>
      </c>
      <c r="G45" t="n" s="75">
        <v>6899000.0</v>
      </c>
      <c r="H45" t="n" s="74">
        <v>-8.83821E8</v>
      </c>
      <c r="I45" t="n" s="74">
        <v>2.94965E8</v>
      </c>
      <c r="J45" t="n" s="74">
        <v>2.749604E9</v>
      </c>
      <c r="K45" t="n" s="74">
        <v>5.954381E9</v>
      </c>
      <c r="L45" t="n" s="74">
        <v>9.329098E9</v>
      </c>
      <c r="M45" t="n" s="74">
        <v>6.16973405497E9</v>
      </c>
      <c r="N45" t="n" s="74">
        <v>3.01614780466E9</v>
      </c>
      <c r="O45" t="n" s="74">
        <v>1.47440560158E9</v>
      </c>
      <c r="P45"/>
      <c r="Q45"/>
      <c r="R45"/>
      <c r="S45"/>
      <c r="T45"/>
      <c r="U45"/>
      <c r="V45"/>
      <c r="W45"/>
    </row>
    <row r="46">
      <c r="A46" t="s">
        <v>413</v>
      </c>
      <c r="B46" t="s">
        <v>414</v>
      </c>
      <c r="C46" t="n" s="74">
        <v>1.4152363E10</v>
      </c>
      <c r="D46" t="n" s="74">
        <v>1.1353579E10</v>
      </c>
      <c r="E46" t="n" s="74">
        <v>6.227666E9</v>
      </c>
      <c r="F46" t="n" s="74">
        <v>2.599926E9</v>
      </c>
      <c r="G46" t="n" s="75">
        <v>4.6736E7</v>
      </c>
      <c r="H46" t="n" s="74">
        <v>-8.83193E8</v>
      </c>
      <c r="I46" t="n" s="74">
        <v>2.48242E8</v>
      </c>
      <c r="J46" t="n" s="74">
        <v>2.558427E9</v>
      </c>
      <c r="K46" t="n" s="74">
        <v>5.63209E9</v>
      </c>
      <c r="L46" t="n" s="74">
        <v>8.616146E9</v>
      </c>
      <c r="M46" t="n" s="74">
        <v>5.62003667384E9</v>
      </c>
      <c r="N46" t="n" s="74">
        <v>2.63325044482E9</v>
      </c>
      <c r="O46" t="n" s="74">
        <v>1.23223432248E9</v>
      </c>
      <c r="P46"/>
      <c r="Q46"/>
      <c r="R46"/>
      <c r="S46"/>
      <c r="T46"/>
      <c r="U46"/>
      <c r="V46"/>
      <c r="W46"/>
    </row>
    <row r="47">
      <c r="A47" t="s">
        <v>415</v>
      </c>
      <c r="B47" t="s">
        <v>416</v>
      </c>
      <c r="C47" t="n" s="74">
        <v>3.05751E8</v>
      </c>
      <c r="D47" t="n" s="74">
        <v>2.91901E8</v>
      </c>
      <c r="E47" t="n" s="74">
        <v>1.82152E8</v>
      </c>
      <c r="F47" t="n" s="74">
        <v>1.349E8</v>
      </c>
      <c r="G47" t="n" s="75">
        <v>-3.9837E7</v>
      </c>
      <c r="H47" t="n" s="75">
        <v>-628000.0</v>
      </c>
      <c r="I47" t="n" s="75">
        <v>4.6723E7</v>
      </c>
      <c r="J47" t="n" s="74">
        <v>1.91177E8</v>
      </c>
      <c r="K47" t="n" s="74">
        <v>3.22291E8</v>
      </c>
      <c r="L47" t="n" s="74">
        <v>7.12952E8</v>
      </c>
      <c r="M47" t="n" s="74">
        <v>5.4969738113E8</v>
      </c>
      <c r="N47" t="n" s="74">
        <v>3.8289735984E8</v>
      </c>
      <c r="O47" t="n" s="74">
        <v>2.421712791E8</v>
      </c>
      <c r="P47"/>
      <c r="Q47"/>
      <c r="R47"/>
      <c r="S47"/>
      <c r="T47"/>
      <c r="U47"/>
      <c r="V47"/>
      <c r="W47"/>
    </row>
  </sheetData>
  <phoneticPr fontId="11" type="noConversion"/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60"/>
  <sheetViews>
    <sheetView workbookViewId="0">
      <selection activeCell="B27" sqref="B27"/>
    </sheetView>
  </sheetViews>
  <sheetFormatPr defaultColWidth="9.125" defaultRowHeight="14.25" x14ac:dyDescent="0.15"/>
  <cols>
    <col min="21" max="21" customWidth="true" width="13.34765625" collapsed="true" bestFit="true"/>
    <col min="20" max="20" customWidth="true" width="13.34765625" collapsed="true" bestFit="true"/>
    <col min="19" max="19" customWidth="true" width="13.34765625" collapsed="true" bestFit="true"/>
    <col min="18" max="18" customWidth="true" width="13.34765625" collapsed="true" bestFit="true"/>
    <col min="12" max="12" customWidth="true" width="12.8984375" collapsed="true" bestFit="true"/>
    <col min="11" max="11" customWidth="true" width="12.8984375" collapsed="true" bestFit="true"/>
    <col min="10" max="10" customWidth="true" width="12.8984375" collapsed="true" bestFit="true"/>
    <col min="9" max="9" customWidth="true" width="12.8984375" collapsed="true" bestFit="true"/>
    <col min="8" max="8" customWidth="true" width="12.8984375" collapsed="true" bestFit="true"/>
    <col min="6" max="6" customWidth="true" width="13.890625" collapsed="true" bestFit="true"/>
    <col min="5" max="5" customWidth="true" width="13.890625" collapsed="true" bestFit="true"/>
    <col min="4" max="4" customWidth="true" width="13.890625" collapsed="true" bestFit="true"/>
    <col min="1" max="1" customWidth="true" width="24.34765625" collapsed="false" bestFit="true"/>
    <col min="2" max="2" customWidth="true" width="46.0" collapsed="false" bestFit="true"/>
    <col min="3" max="3" customWidth="true" width="13.890625" collapsed="false" bestFit="true"/>
    <col min="7" max="7" customWidth="true" width="12.8984375" collapsed="false" bestFit="true"/>
    <col min="13" max="13" customWidth="true" width="13.34765625" collapsed="false" bestFit="true"/>
    <col min="14" max="14" customWidth="true" width="12.8984375" collapsed="false" bestFit="true"/>
    <col min="15" max="15" customWidth="true" width="13.34765625" collapsed="false" bestFit="true"/>
    <col min="16" max="16" customWidth="true" width="12.8046875" collapsed="false" bestFit="true"/>
    <col min="17" max="17" customWidth="true" width="13.34765625" collapsed="false" bestFit="true"/>
  </cols>
  <sheetData>
    <row r="1">
      <c r="A1" t="s">
        <v>44</v>
      </c>
      <c r="B1" t="s">
        <v>45</v>
      </c>
      <c r="C1" t="s">
        <v>328</v>
      </c>
      <c r="D1" t="s">
        <v>49</v>
      </c>
      <c r="E1" t="s">
        <v>53</v>
      </c>
      <c r="F1" t="s">
        <v>57</v>
      </c>
      <c r="G1" t="s">
        <v>61</v>
      </c>
      <c r="H1" t="s">
        <v>65</v>
      </c>
      <c r="I1" t="s">
        <v>69</v>
      </c>
      <c r="J1" t="s">
        <v>73</v>
      </c>
      <c r="K1" t="s">
        <v>77</v>
      </c>
      <c r="L1" t="s">
        <v>81</v>
      </c>
      <c r="M1" t="s">
        <v>85</v>
      </c>
      <c r="N1" t="s">
        <v>89</v>
      </c>
      <c r="O1" t="s">
        <v>93</v>
      </c>
      <c r="P1" t="s">
        <v>97</v>
      </c>
      <c r="Q1" t="s">
        <v>101</v>
      </c>
      <c r="R1" t="s">
        <v>105</v>
      </c>
      <c r="S1" t="s">
        <v>109</v>
      </c>
      <c r="T1" t="s">
        <v>113</v>
      </c>
      <c r="U1" t="s">
        <v>116</v>
      </c>
    </row>
    <row r="2">
      <c r="A2" t="s">
        <v>417</v>
      </c>
      <c r="B2" t="s">
        <v>418</v>
      </c>
      <c r="C2" t="n" s="76">
        <v>9.0850724E10</v>
      </c>
      <c r="D2" t="n" s="76">
        <v>7.8764734E10</v>
      </c>
      <c r="E2" t="n" s="76">
        <v>5.9645469E10</v>
      </c>
      <c r="F2" t="n" s="76">
        <v>4.1440247E10</v>
      </c>
      <c r="G2" t="n" s="76">
        <v>2.5964005E10</v>
      </c>
      <c r="H2" t="n" s="76">
        <v>2.454521E10</v>
      </c>
      <c r="I2" t="n" s="76">
        <v>3.2442837E10</v>
      </c>
      <c r="J2" t="n" s="76">
        <v>3.7306261E10</v>
      </c>
      <c r="K2" t="n" s="76">
        <v>5.0527031E10</v>
      </c>
      <c r="L2" t="n" s="76">
        <v>5.2570215E10</v>
      </c>
      <c r="M2" t="n" s="76">
        <v>3.7329829416E10</v>
      </c>
      <c r="N2" t="n" s="76">
        <v>1.910069720478E10</v>
      </c>
      <c r="O2" t="n" s="76">
        <v>1.420492725111E10</v>
      </c>
      <c r="P2" t="n" s="76">
        <v>8.04424928594E9</v>
      </c>
      <c r="Q2" t="n" s="76">
        <v>5.9669381187E9</v>
      </c>
      <c r="R2" t="n" s="76">
        <v>3.05719036014E9</v>
      </c>
      <c r="S2" t="n" s="76">
        <v>2.95962952028E9</v>
      </c>
      <c r="T2" t="n" s="76">
        <v>2.28858898278E9</v>
      </c>
      <c r="U2" t="n" s="76">
        <v>1.14933375398E9</v>
      </c>
    </row>
    <row r="3">
      <c r="A3" t="s">
        <v>419</v>
      </c>
      <c r="B3" t="s">
        <v>420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421</v>
      </c>
      <c r="B4" t="s">
        <v>422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423</v>
      </c>
      <c r="B5" t="s">
        <v>424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139</v>
      </c>
      <c r="B6" t="s">
        <v>425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426</v>
      </c>
      <c r="B7" t="s">
        <v>427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428</v>
      </c>
      <c r="B8" t="s">
        <v>429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430</v>
      </c>
      <c r="B9" t="s">
        <v>431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432</v>
      </c>
      <c r="B10" t="s">
        <v>433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434</v>
      </c>
      <c r="B11" t="s">
        <v>435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436</v>
      </c>
      <c r="B12" t="s">
        <v>437</v>
      </c>
      <c r="C12"/>
      <c r="D12"/>
      <c r="E12"/>
      <c r="F12"/>
      <c r="G12"/>
      <c r="H12"/>
      <c r="I12" t="n">
        <v>0.0</v>
      </c>
      <c r="J12" t="n">
        <v>0.0</v>
      </c>
      <c r="K12"/>
      <c r="L12"/>
      <c r="M12"/>
      <c r="N12"/>
      <c r="O12"/>
      <c r="P12"/>
      <c r="Q12"/>
      <c r="R12"/>
      <c r="S12"/>
      <c r="T12"/>
      <c r="U12"/>
    </row>
    <row r="13">
      <c r="A13" t="s">
        <v>438</v>
      </c>
      <c r="B13" t="s">
        <v>439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440</v>
      </c>
      <c r="B14" t="s">
        <v>441</v>
      </c>
      <c r="C14" t="n" s="76">
        <v>9.21991E8</v>
      </c>
      <c r="D14" t="n" s="76">
        <v>9.47885E8</v>
      </c>
      <c r="E14" t="n" s="76">
        <v>4.21381E8</v>
      </c>
      <c r="F14" t="n" s="76">
        <v>3.47042E8</v>
      </c>
      <c r="G14" t="n" s="76">
        <v>1.77637E8</v>
      </c>
      <c r="H14" t="n" s="76">
        <v>2.50983E8</v>
      </c>
      <c r="I14" t="n" s="76">
        <v>3.32442E8</v>
      </c>
      <c r="J14" t="n" s="76">
        <v>3.84482E8</v>
      </c>
      <c r="K14" t="n" s="76">
        <v>2.11481E8</v>
      </c>
      <c r="L14" t="n" s="76">
        <v>1.4623E8</v>
      </c>
      <c r="M14" t="n" s="77">
        <v>8.139327202E7</v>
      </c>
      <c r="N14" t="n" s="76">
        <v>1.1141758849E8</v>
      </c>
      <c r="O14" t="n" s="76">
        <v>2.2238579887E8</v>
      </c>
      <c r="P14" t="n" s="77">
        <v>4.804526493E7</v>
      </c>
      <c r="Q14" t="n" s="77">
        <v>266892.38</v>
      </c>
      <c r="R14" t="n" s="77">
        <v>4338000.0</v>
      </c>
      <c r="S14"/>
      <c r="T14" t="n" s="77">
        <v>2502000.0</v>
      </c>
      <c r="U14" t="n" s="77">
        <v>621284.44</v>
      </c>
    </row>
    <row r="15">
      <c r="A15" t="s">
        <v>442</v>
      </c>
      <c r="B15" t="s">
        <v>443</v>
      </c>
      <c r="C15" t="n" s="76">
        <v>1.251347E9</v>
      </c>
      <c r="D15" t="n" s="76">
        <v>1.026832E9</v>
      </c>
      <c r="E15" t="n" s="76">
        <v>1.214252E9</v>
      </c>
      <c r="F15" t="n" s="76">
        <v>8.07981E8</v>
      </c>
      <c r="G15" t="n" s="76">
        <v>6.16189E8</v>
      </c>
      <c r="H15" t="n" s="76">
        <v>1.325931E9</v>
      </c>
      <c r="I15" t="n" s="76">
        <v>1.15001E9</v>
      </c>
      <c r="J15" t="n" s="76">
        <v>2.096869E9</v>
      </c>
      <c r="K15" t="n" s="76">
        <v>2.312594E9</v>
      </c>
      <c r="L15" t="n" s="76">
        <v>1.115845E9</v>
      </c>
      <c r="M15" t="n" s="76">
        <v>7.3818572927E8</v>
      </c>
      <c r="N15" t="n" s="76">
        <v>9.5238025664E8</v>
      </c>
      <c r="O15" t="n" s="76">
        <v>3.3161809428E8</v>
      </c>
      <c r="P15" t="n" s="76">
        <v>2.8297984282E8</v>
      </c>
      <c r="Q15" t="n" s="77">
        <v>8.150583178E7</v>
      </c>
      <c r="R15" t="n" s="77">
        <v>1.584900906E7</v>
      </c>
      <c r="S15" t="n" s="77">
        <v>8851189.28</v>
      </c>
      <c r="T15" t="n" s="77">
        <v>5522529.09</v>
      </c>
      <c r="U15" t="n" s="77">
        <v>2.093921912E7</v>
      </c>
    </row>
    <row r="16">
      <c r="A16" t="s">
        <v>444</v>
      </c>
      <c r="B16" t="s">
        <v>445</v>
      </c>
      <c r="C16" t="n" s="76">
        <v>9.1266981E10</v>
      </c>
      <c r="D16" t="n" s="76">
        <v>8.0739451E10</v>
      </c>
      <c r="E16" t="n" s="76">
        <v>6.1281102E10</v>
      </c>
      <c r="F16" t="n" s="76">
        <v>4.259527E10</v>
      </c>
      <c r="G16" t="n" s="76">
        <v>2.6757831E10</v>
      </c>
      <c r="H16" t="n" s="76">
        <v>2.6122124E10</v>
      </c>
      <c r="I16" t="n" s="76">
        <v>3.3925289E10</v>
      </c>
      <c r="J16" t="n" s="76">
        <v>3.9787612E10</v>
      </c>
      <c r="K16" t="n" s="76">
        <v>5.3051106E10</v>
      </c>
      <c r="L16" t="n" s="76">
        <v>5.383229E10</v>
      </c>
      <c r="M16" t="n" s="76">
        <v>3.814940841729E10</v>
      </c>
      <c r="N16" t="n" s="76">
        <v>2.016449504991E10</v>
      </c>
      <c r="O16" t="n" s="76">
        <v>1.475893114426E10</v>
      </c>
      <c r="P16" t="n" s="76">
        <v>8.37527439369E9</v>
      </c>
      <c r="Q16" t="n" s="76">
        <v>6.04871084286E9</v>
      </c>
      <c r="R16" t="n" s="76">
        <v>3.0773773692E9</v>
      </c>
      <c r="S16" t="n" s="76">
        <v>2.96848070956E9</v>
      </c>
      <c r="T16" t="n" s="76">
        <v>2.29661351187E9</v>
      </c>
      <c r="U16" t="n" s="76">
        <v>1.17089425754E9</v>
      </c>
    </row>
    <row r="17">
      <c r="A17" t="s">
        <v>446</v>
      </c>
      <c r="B17" t="s">
        <v>447</v>
      </c>
      <c r="C17" t="n" s="76">
        <v>5.8229697E10</v>
      </c>
      <c r="D17" t="n" s="76">
        <v>5.1971762E10</v>
      </c>
      <c r="E17" t="n" s="76">
        <v>3.874604E10</v>
      </c>
      <c r="F17" t="n" s="76">
        <v>2.5121743E10</v>
      </c>
      <c r="G17" t="n" s="76">
        <v>1.5857436E10</v>
      </c>
      <c r="H17" t="n" s="76">
        <v>1.6625473E10</v>
      </c>
      <c r="I17" t="n" s="76">
        <v>2.0340273E10</v>
      </c>
      <c r="J17" t="n" s="76">
        <v>2.4143681E10</v>
      </c>
      <c r="K17" t="n" s="76">
        <v>3.4706026E10</v>
      </c>
      <c r="L17" t="n" s="76">
        <v>3.7571337E10</v>
      </c>
      <c r="M17" t="n" s="76">
        <v>2.278903391884E10</v>
      </c>
      <c r="N17" t="n" s="76">
        <v>1.110719214214E10</v>
      </c>
      <c r="O17" t="n" s="76">
        <v>1.119621860365E10</v>
      </c>
      <c r="P17" t="n" s="76">
        <v>5.7467340435E9</v>
      </c>
      <c r="Q17" t="n" s="76">
        <v>4.23577364622E9</v>
      </c>
      <c r="R17" t="n" s="76">
        <v>2.2189905452E9</v>
      </c>
      <c r="S17" t="n" s="76">
        <v>2.2852998294E9</v>
      </c>
      <c r="T17" t="n" s="76">
        <v>1.50163899428E9</v>
      </c>
      <c r="U17" t="n" s="76">
        <v>7.3873491221E8</v>
      </c>
    </row>
    <row r="18">
      <c r="A18" t="s">
        <v>448</v>
      </c>
      <c r="B18" t="s">
        <v>449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450</v>
      </c>
      <c r="B19" t="s">
        <v>451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452</v>
      </c>
      <c r="B20" t="s">
        <v>453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454</v>
      </c>
      <c r="B21" t="s">
        <v>455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456</v>
      </c>
      <c r="B22" t="s">
        <v>457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458</v>
      </c>
      <c r="B23" t="s">
        <v>459</v>
      </c>
      <c r="C23" t="n" s="76">
        <v>6.311863E9</v>
      </c>
      <c r="D23" t="n" s="76">
        <v>5.373885E9</v>
      </c>
      <c r="E23" t="n" s="76">
        <v>4.640722E9</v>
      </c>
      <c r="F23" t="n" s="76">
        <v>3.69293E9</v>
      </c>
      <c r="G23" t="n" s="76">
        <v>3.006241E9</v>
      </c>
      <c r="H23" t="n" s="76">
        <v>2.932649E9</v>
      </c>
      <c r="I23" t="n" s="76">
        <v>3.774538E9</v>
      </c>
      <c r="J23" t="n" s="76">
        <v>3.90762E9</v>
      </c>
      <c r="K23" t="n" s="76">
        <v>4.236754E9</v>
      </c>
      <c r="L23" t="n" s="76">
        <v>3.607856E9</v>
      </c>
      <c r="M23" t="n" s="76">
        <v>2.20504348289E9</v>
      </c>
      <c r="N23" t="n" s="76">
        <v>1.18399616631E9</v>
      </c>
      <c r="O23" t="n" s="76">
        <v>8.1416558897E8</v>
      </c>
      <c r="P23" t="n" s="76">
        <v>5.5394551586E8</v>
      </c>
      <c r="Q23" t="n" s="76">
        <v>2.5952852623E8</v>
      </c>
      <c r="R23" t="n" s="76">
        <v>1.9203350749E8</v>
      </c>
      <c r="S23" t="n" s="76">
        <v>1.7068406185E8</v>
      </c>
      <c r="T23" t="n" s="76">
        <v>1.4558454944E8</v>
      </c>
      <c r="U23" t="n" s="77">
        <v>8.940091033E7</v>
      </c>
    </row>
    <row r="24">
      <c r="A24" t="s">
        <v>238</v>
      </c>
      <c r="B24" t="s">
        <v>460</v>
      </c>
      <c r="C24" t="n" s="76">
        <v>4.216098E9</v>
      </c>
      <c r="D24" t="n" s="76">
        <v>3.879035E9</v>
      </c>
      <c r="E24" t="n" s="76">
        <v>2.720839E9</v>
      </c>
      <c r="F24" t="n" s="76">
        <v>1.807972E9</v>
      </c>
      <c r="G24" t="n" s="76">
        <v>1.207726E9</v>
      </c>
      <c r="H24" t="n" s="76">
        <v>1.070885E9</v>
      </c>
      <c r="I24" t="n" s="76">
        <v>2.414696E9</v>
      </c>
      <c r="J24" t="n" s="76">
        <v>2.618593E9</v>
      </c>
      <c r="K24" t="n" s="76">
        <v>3.345074E9</v>
      </c>
      <c r="L24" t="n" s="76">
        <v>4.576909E9</v>
      </c>
      <c r="M24" t="n" s="76">
        <v>2.31515519566E9</v>
      </c>
      <c r="N24" t="n" s="76">
        <v>1.2285426445E9</v>
      </c>
      <c r="O24" t="n" s="76">
        <v>4.9489744992E8</v>
      </c>
      <c r="P24" t="n" s="76">
        <v>4.264770275E8</v>
      </c>
      <c r="Q24" t="n" s="76">
        <v>3.3642079754E8</v>
      </c>
      <c r="R24" t="n" s="76">
        <v>2.0683296179E8</v>
      </c>
      <c r="S24" t="n" s="76">
        <v>1.7938150837E8</v>
      </c>
      <c r="T24" t="n" s="76">
        <v>1.2656917121E8</v>
      </c>
      <c r="U24" t="n" s="77">
        <v>9.55874809E7</v>
      </c>
    </row>
    <row r="25">
      <c r="A25" t="s">
        <v>461</v>
      </c>
      <c r="B25" t="s">
        <v>462</v>
      </c>
      <c r="C25" t="n" s="76">
        <v>6.030541E9</v>
      </c>
      <c r="D25" t="n" s="76">
        <v>6.249394E9</v>
      </c>
      <c r="E25" t="n" s="76">
        <v>4.646602E9</v>
      </c>
      <c r="F25" t="n" s="76">
        <v>3.408124E9</v>
      </c>
      <c r="G25" t="n" s="76">
        <v>3.436978E9</v>
      </c>
      <c r="H25" t="n" s="76">
        <v>2.796201E9</v>
      </c>
      <c r="I25" t="n" s="76">
        <v>6.163843E9</v>
      </c>
      <c r="J25" t="n" s="76">
        <v>6.348389E9</v>
      </c>
      <c r="K25" t="n" s="76">
        <v>5.081514E9</v>
      </c>
      <c r="L25" t="n" s="76">
        <v>5.797161E9</v>
      </c>
      <c r="M25" t="n" s="76">
        <v>4.0910515705E9</v>
      </c>
      <c r="N25" t="n" s="76">
        <v>1.9648385265E9</v>
      </c>
      <c r="O25" t="n" s="76">
        <v>1.61315288685E9</v>
      </c>
      <c r="P25" t="n" s="76">
        <v>1.01753050539E9</v>
      </c>
      <c r="Q25" t="n" s="76">
        <v>7.0696950762E8</v>
      </c>
      <c r="R25" t="n" s="76">
        <v>3.1168532253E8</v>
      </c>
      <c r="S25" t="n" s="76">
        <v>3.3049795017E8</v>
      </c>
      <c r="T25" t="n" s="76">
        <v>4.5214065725E8</v>
      </c>
      <c r="U25" t="n" s="76">
        <v>1.7735594859E8</v>
      </c>
    </row>
    <row r="26">
      <c r="A26" t="s">
        <v>463</v>
      </c>
      <c r="B26" t="s">
        <v>464</v>
      </c>
      <c r="C26" t="n" s="76">
        <v>7.5256184E10</v>
      </c>
      <c r="D26" t="n" s="76">
        <v>6.7474076E10</v>
      </c>
      <c r="E26" t="n" s="76">
        <v>5.0754203E10</v>
      </c>
      <c r="F26" t="n" s="76">
        <v>3.4030769E10</v>
      </c>
      <c r="G26" t="n" s="76">
        <v>2.3508381E10</v>
      </c>
      <c r="H26" t="n" s="76">
        <v>2.3425208E10</v>
      </c>
      <c r="I26" t="n" s="76">
        <v>3.269335E10</v>
      </c>
      <c r="J26" t="n" s="76">
        <v>3.7018283E10</v>
      </c>
      <c r="K26" t="n" s="76">
        <v>4.7369368E10</v>
      </c>
      <c r="L26" t="n" s="76">
        <v>5.1553263E10</v>
      </c>
      <c r="M26" t="n" s="76">
        <v>3.140028416789E10</v>
      </c>
      <c r="N26" t="n" s="76">
        <v>1.548456947945E10</v>
      </c>
      <c r="O26" t="n" s="76">
        <v>1.411843452939E10</v>
      </c>
      <c r="P26" t="n" s="76">
        <v>7.74468709225E9</v>
      </c>
      <c r="Q26" t="n" s="76">
        <v>5.53869247761E9</v>
      </c>
      <c r="R26" t="n" s="76">
        <v>2.92954233701E9</v>
      </c>
      <c r="S26" t="n" s="76">
        <v>2.96586334979E9</v>
      </c>
      <c r="T26" t="n" s="76">
        <v>2.22593337218E9</v>
      </c>
      <c r="U26" t="n" s="76">
        <v>1.10107925203E9</v>
      </c>
    </row>
    <row r="27">
      <c r="A27" t="s">
        <v>465</v>
      </c>
      <c r="B27" t="s">
        <v>23</v>
      </c>
      <c r="C27" t="n" s="76">
        <v>1.6010797E10</v>
      </c>
      <c r="D27" t="n" s="76">
        <v>1.3265375E10</v>
      </c>
      <c r="E27" t="n" s="76">
        <v>1.0526899E10</v>
      </c>
      <c r="F27" t="n" s="76">
        <v>8.564501E9</v>
      </c>
      <c r="G27" t="n" s="76">
        <v>3.24945E9</v>
      </c>
      <c r="H27" t="n" s="76">
        <v>2.696916E9</v>
      </c>
      <c r="I27" t="n" s="76">
        <v>1.231939E9</v>
      </c>
      <c r="J27" t="n" s="76">
        <v>2.769329E9</v>
      </c>
      <c r="K27" t="n" s="76">
        <v>5.681738E9</v>
      </c>
      <c r="L27" t="n" s="76">
        <v>2.279027E9</v>
      </c>
      <c r="M27" t="n" s="76">
        <v>6.7491242494E9</v>
      </c>
      <c r="N27" t="n" s="76">
        <v>4.67992557046E9</v>
      </c>
      <c r="O27" t="n" s="76">
        <v>6.4049661487E8</v>
      </c>
      <c r="P27" t="n" s="76">
        <v>6.3058730144E8</v>
      </c>
      <c r="Q27" t="n" s="76">
        <v>5.1001836525E8</v>
      </c>
      <c r="R27" t="n" s="76">
        <v>1.4783503219E8</v>
      </c>
      <c r="S27" t="n" s="77">
        <v>2617359.77</v>
      </c>
      <c r="T27" t="n" s="77">
        <v>7.068013969E7</v>
      </c>
      <c r="U27" t="n" s="77">
        <v>6.981500551E7</v>
      </c>
    </row>
    <row r="28">
      <c r="A28" t="s">
        <v>466</v>
      </c>
      <c r="B28" t="s">
        <v>467</v>
      </c>
      <c r="C28" t="n" s="76">
        <v>1.0014143E10</v>
      </c>
      <c r="D28" t="n" s="76">
        <v>1.4254336E10</v>
      </c>
      <c r="E28" t="n" s="76">
        <v>2.192361E9</v>
      </c>
      <c r="F28" t="n" s="76">
        <v>4.01996E8</v>
      </c>
      <c r="G28" t="n" s="77">
        <v>1.1683E7</v>
      </c>
      <c r="H28" t="n" s="77">
        <v>6.2687E7</v>
      </c>
      <c r="I28" t="n" s="77">
        <v>5959000.0</v>
      </c>
      <c r="J28" t="n" s="77">
        <v>2270000.0</v>
      </c>
      <c r="K28" t="n" s="77">
        <v>7.909E7</v>
      </c>
      <c r="L28" t="n" s="77">
        <v>9728000.0</v>
      </c>
      <c r="M28" t="n" s="76">
        <v>1.3159858775E8</v>
      </c>
      <c r="N28" t="n" s="77">
        <v>6.412858526E7</v>
      </c>
      <c r="O28" t="n" s="76">
        <v>3.6839725926E8</v>
      </c>
      <c r="P28" t="n" s="76">
        <v>1.35404229323E9</v>
      </c>
      <c r="Q28" t="n" s="76">
        <v>4.9857344389E8</v>
      </c>
      <c r="R28" t="n" s="77">
        <v>2135985.2</v>
      </c>
      <c r="S28" t="n" s="77">
        <v>9.499837273E7</v>
      </c>
      <c r="T28" t="n" s="77">
        <v>3600000.0</v>
      </c>
      <c r="U28"/>
    </row>
    <row r="29">
      <c r="A29" t="s">
        <v>468</v>
      </c>
      <c r="B29" t="s">
        <v>469</v>
      </c>
      <c r="C29" t="n" s="76">
        <v>1.548866E9</v>
      </c>
      <c r="D29" t="n" s="76">
        <v>7.56154E8</v>
      </c>
      <c r="E29" t="n" s="76">
        <v>5.06033E8</v>
      </c>
      <c r="F29" t="n" s="76">
        <v>4.50336E8</v>
      </c>
      <c r="G29" t="n" s="76">
        <v>2.19704E8</v>
      </c>
      <c r="H29" t="n" s="77">
        <v>8.3622E7</v>
      </c>
      <c r="I29" t="n" s="76">
        <v>7.07209E8</v>
      </c>
      <c r="J29" t="n" s="76">
        <v>5.52597E8</v>
      </c>
      <c r="K29" t="n" s="76">
        <v>2.2651E8</v>
      </c>
      <c r="L29" t="n" s="76">
        <v>1.31078E8</v>
      </c>
      <c r="M29" t="n" s="77">
        <v>2.936055421E7</v>
      </c>
      <c r="N29" t="n" s="77">
        <v>1.73444975E7</v>
      </c>
      <c r="O29" t="n" s="77">
        <v>3719440.31</v>
      </c>
      <c r="P29" t="n" s="77">
        <v>3198064.99</v>
      </c>
      <c r="Q29" t="n" s="77">
        <v>5742806.63</v>
      </c>
      <c r="R29" t="n" s="77">
        <v>1184322.0</v>
      </c>
      <c r="S29" t="n" s="77">
        <v>679491.6</v>
      </c>
      <c r="T29" t="n" s="77">
        <v>285255.97</v>
      </c>
      <c r="U29"/>
    </row>
    <row r="30">
      <c r="A30" t="s">
        <v>470</v>
      </c>
      <c r="B30" t="s">
        <v>471</v>
      </c>
      <c r="C30" t="n" s="76">
        <v>8.23075E8</v>
      </c>
      <c r="D30" t="n" s="76">
        <v>1.97468E8</v>
      </c>
      <c r="E30" t="n" s="76">
        <v>3.77041E8</v>
      </c>
      <c r="F30" t="n" s="76">
        <v>4.81809E8</v>
      </c>
      <c r="G30" t="n" s="76">
        <v>4.79957E8</v>
      </c>
      <c r="H30" t="n" s="76">
        <v>4.05806E8</v>
      </c>
      <c r="I30" t="n" s="76">
        <v>4.74572E8</v>
      </c>
      <c r="J30" t="n" s="76">
        <v>4.99362E8</v>
      </c>
      <c r="K30" t="n" s="76">
        <v>3.57775E8</v>
      </c>
      <c r="L30" t="n" s="76">
        <v>1.17156E8</v>
      </c>
      <c r="M30" t="n" s="76">
        <v>3.5382063246E8</v>
      </c>
      <c r="N30" t="n" s="76">
        <v>1.4157495368E8</v>
      </c>
      <c r="O30" t="n" s="77">
        <v>5.279901052E7</v>
      </c>
      <c r="P30" t="n" s="77">
        <v>2.574361875E7</v>
      </c>
      <c r="Q30" t="n" s="77">
        <v>1.942243389E7</v>
      </c>
      <c r="R30" t="n" s="77">
        <v>2.597551037E7</v>
      </c>
      <c r="S30" t="n" s="77">
        <v>3718214.62</v>
      </c>
      <c r="T30" t="n" s="77">
        <v>3749648.0</v>
      </c>
      <c r="U30" t="n" s="77">
        <v>2002163.0</v>
      </c>
    </row>
    <row r="31">
      <c r="A31" t="s">
        <v>472</v>
      </c>
      <c r="B31" t="s">
        <v>473</v>
      </c>
      <c r="C31" t="n">
        <v>0.0</v>
      </c>
      <c r="D31" t="n" s="76">
        <v>1.53237E8</v>
      </c>
      <c r="E31" t="n" s="76">
        <v>3.10678E8</v>
      </c>
      <c r="F31" t="n" s="76">
        <v>2.046247E9</v>
      </c>
      <c r="G31" t="n" s="76">
        <v>2.676407E9</v>
      </c>
      <c r="H31"/>
      <c r="I31"/>
      <c r="J31" t="n" s="77">
        <v>4719000.0</v>
      </c>
      <c r="K31" t="n" s="77">
        <v>1463000.0</v>
      </c>
      <c r="L31"/>
      <c r="M31"/>
      <c r="N31"/>
      <c r="O31"/>
      <c r="P31"/>
      <c r="Q31" t="n" s="77">
        <v>6.677834401E7</v>
      </c>
      <c r="R31"/>
      <c r="S31"/>
      <c r="T31"/>
      <c r="U31"/>
    </row>
    <row r="32">
      <c r="A32" t="s">
        <v>474</v>
      </c>
      <c r="B32" t="s">
        <v>475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476</v>
      </c>
      <c r="B33" t="s">
        <v>477</v>
      </c>
      <c r="C33" t="n" s="76">
        <v>1.143458E9</v>
      </c>
      <c r="D33" t="n" s="76">
        <v>5.21151E8</v>
      </c>
      <c r="E33" t="n">
        <v>0.0</v>
      </c>
      <c r="F33" t="n" s="77">
        <v>1.401E7</v>
      </c>
      <c r="G33" t="n" s="76">
        <v>1.72082E8</v>
      </c>
      <c r="H33" t="n" s="76">
        <v>9.17157E8</v>
      </c>
      <c r="I33"/>
      <c r="J33" t="n" s="76">
        <v>3.24304E8</v>
      </c>
      <c r="K33" t="n" s="76">
        <v>7.31272E8</v>
      </c>
      <c r="L33" t="n" s="77">
        <v>7.53E7</v>
      </c>
      <c r="M33" t="n" s="76">
        <v>5.5007650298E8</v>
      </c>
      <c r="N33" t="n" s="77">
        <v>270490.99</v>
      </c>
      <c r="O33"/>
      <c r="P33"/>
      <c r="Q33"/>
      <c r="R33"/>
      <c r="S33"/>
      <c r="T33"/>
      <c r="U33"/>
    </row>
    <row r="34">
      <c r="A34" t="s">
        <v>478</v>
      </c>
      <c r="B34" t="s">
        <v>479</v>
      </c>
      <c r="C34" t="n" s="76">
        <v>1.3541393E10</v>
      </c>
      <c r="D34" t="n" s="76">
        <v>1.5882346E10</v>
      </c>
      <c r="E34" t="n" s="76">
        <v>3.386113E9</v>
      </c>
      <c r="F34" t="n" s="76">
        <v>3.394398E9</v>
      </c>
      <c r="G34" t="n" s="76">
        <v>3.559833E9</v>
      </c>
      <c r="H34" t="n" s="76">
        <v>1.469272E9</v>
      </c>
      <c r="I34" t="n" s="76">
        <v>1.18774E9</v>
      </c>
      <c r="J34" t="n" s="76">
        <v>1.383252E9</v>
      </c>
      <c r="K34" t="n" s="76">
        <v>1.39611E9</v>
      </c>
      <c r="L34" t="n" s="76">
        <v>3.33262E8</v>
      </c>
      <c r="M34" t="n" s="76">
        <v>1.0648562774E9</v>
      </c>
      <c r="N34" t="n" s="76">
        <v>2.2331852743E8</v>
      </c>
      <c r="O34" t="n" s="76">
        <v>4.2491571009E8</v>
      </c>
      <c r="P34" t="n" s="76">
        <v>1.38298397697E9</v>
      </c>
      <c r="Q34" t="n" s="76">
        <v>5.9051702842E8</v>
      </c>
      <c r="R34" t="n" s="77">
        <v>2.929581757E7</v>
      </c>
      <c r="S34" t="n" s="77">
        <v>9.939607895E7</v>
      </c>
      <c r="T34" t="n" s="77">
        <v>7634903.97</v>
      </c>
      <c r="U34" t="n" s="77">
        <v>2002163.0</v>
      </c>
    </row>
    <row r="35">
      <c r="A35" t="s">
        <v>480</v>
      </c>
      <c r="B35" t="s">
        <v>481</v>
      </c>
      <c r="C35" t="n" s="76">
        <v>4.371803E9</v>
      </c>
      <c r="D35" t="n" s="76">
        <v>2.354634E9</v>
      </c>
      <c r="E35" t="n" s="76">
        <v>1.380223E9</v>
      </c>
      <c r="F35" t="n" s="76">
        <v>5.15331E8</v>
      </c>
      <c r="G35" t="n" s="76">
        <v>7.04948E8</v>
      </c>
      <c r="H35" t="n" s="76">
        <v>1.52463E9</v>
      </c>
      <c r="I35" t="n" s="76">
        <v>1.551052E9</v>
      </c>
      <c r="J35" t="n" s="76">
        <v>2.201903E9</v>
      </c>
      <c r="K35" t="n" s="76">
        <v>4.792053E9</v>
      </c>
      <c r="L35" t="n" s="76">
        <v>7.135571E9</v>
      </c>
      <c r="M35" t="n" s="76">
        <v>4.42617794822E9</v>
      </c>
      <c r="N35" t="n" s="76">
        <v>1.99718832633E9</v>
      </c>
      <c r="O35" t="n" s="76">
        <v>1.19580992336E9</v>
      </c>
      <c r="P35" t="n" s="76">
        <v>6.9986529861E8</v>
      </c>
      <c r="Q35" t="n" s="76">
        <v>1.8152099636E8</v>
      </c>
      <c r="R35" t="n" s="76">
        <v>4.1974401523E8</v>
      </c>
      <c r="S35" t="n" s="76">
        <v>5.9257711792E8</v>
      </c>
      <c r="T35" t="n" s="76">
        <v>4.6455466017E8</v>
      </c>
      <c r="U35" t="n" s="76">
        <v>1.6080500445E8</v>
      </c>
    </row>
    <row r="36">
      <c r="A36" t="s">
        <v>482</v>
      </c>
      <c r="B36" t="s">
        <v>483</v>
      </c>
      <c r="C36" t="n" s="76">
        <v>2.0955843E10</v>
      </c>
      <c r="D36" t="n" s="76">
        <v>2.4297616E10</v>
      </c>
      <c r="E36" t="n" s="76">
        <v>1.2477753E10</v>
      </c>
      <c r="F36" t="n" s="76">
        <v>1.660075E9</v>
      </c>
      <c r="G36" t="n" s="76">
        <v>5.92389E8</v>
      </c>
      <c r="H36" t="n" s="76">
        <v>1.63778E8</v>
      </c>
      <c r="I36" t="n" s="76">
        <v>1.442679E9</v>
      </c>
      <c r="J36" t="n" s="76">
        <v>1.006999E9</v>
      </c>
      <c r="K36" t="n" s="76">
        <v>4.402E8</v>
      </c>
      <c r="L36" t="n" s="76">
        <v>1.45331E8</v>
      </c>
      <c r="M36" t="n" s="76">
        <v>1.85556021E8</v>
      </c>
      <c r="N36" t="n" s="76">
        <v>1.8135827821E8</v>
      </c>
      <c r="O36" t="n" s="76">
        <v>1.9683826255E8</v>
      </c>
      <c r="P36" t="n" s="76">
        <v>1.1404010261E9</v>
      </c>
      <c r="Q36" t="n" s="76">
        <v>5.6486853666E8</v>
      </c>
      <c r="R36" t="n" s="77">
        <v>3.703635288E7</v>
      </c>
      <c r="S36" t="n" s="77">
        <v>5.575002444E7</v>
      </c>
      <c r="T36" t="n" s="77">
        <v>9.0E7</v>
      </c>
      <c r="U36" t="n" s="77">
        <v>3600000.0</v>
      </c>
    </row>
    <row r="37">
      <c r="A37" t="s">
        <v>484</v>
      </c>
      <c r="B37" t="s">
        <v>485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486</v>
      </c>
      <c r="B38" t="s">
        <v>487</v>
      </c>
      <c r="C38"/>
      <c r="D38"/>
      <c r="E38"/>
      <c r="F38" t="n" s="77">
        <v>889000.0</v>
      </c>
      <c r="G38"/>
      <c r="H38"/>
      <c r="I38"/>
      <c r="J38"/>
      <c r="K38" t="n" s="76">
        <v>2.645528E9</v>
      </c>
      <c r="L38" t="n" s="77">
        <v>5.9381E7</v>
      </c>
      <c r="M38" t="n" s="76">
        <v>2.280160001E9</v>
      </c>
      <c r="N38"/>
      <c r="O38"/>
      <c r="P38" t="n" s="76">
        <v>8.0E8</v>
      </c>
      <c r="Q38" t="n" s="77">
        <v>2.1134496E7</v>
      </c>
      <c r="R38"/>
      <c r="S38"/>
      <c r="T38"/>
      <c r="U38"/>
    </row>
    <row r="39">
      <c r="A39" t="s">
        <v>488</v>
      </c>
      <c r="B39" t="s">
        <v>489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490</v>
      </c>
      <c r="B40" t="s">
        <v>491</v>
      </c>
      <c r="C40"/>
      <c r="D40" t="n" s="76">
        <v>1.210976E9</v>
      </c>
      <c r="E40" t="n" s="76">
        <v>2.93284E8</v>
      </c>
      <c r="F40"/>
      <c r="G40"/>
      <c r="H40"/>
      <c r="I40" t="n" s="76">
        <v>4.48527E8</v>
      </c>
      <c r="J40"/>
      <c r="K40"/>
      <c r="L40" t="n" s="76">
        <v>9.33173E8</v>
      </c>
      <c r="M40" t="n" s="76">
        <v>9.4709827336E8</v>
      </c>
      <c r="N40" t="n" s="76">
        <v>1.0297605533E8</v>
      </c>
      <c r="O40"/>
      <c r="P40" t="n" s="77">
        <v>4000000.0</v>
      </c>
      <c r="Q40"/>
      <c r="R40"/>
      <c r="S40"/>
      <c r="T40"/>
      <c r="U40"/>
    </row>
    <row r="41">
      <c r="A41" t="s">
        <v>492</v>
      </c>
      <c r="B41" t="s">
        <v>493</v>
      </c>
      <c r="C41" t="n" s="76">
        <v>2.5333934E10</v>
      </c>
      <c r="D41" t="n" s="76">
        <v>2.7863226E10</v>
      </c>
      <c r="E41" t="n" s="76">
        <v>1.415126E10</v>
      </c>
      <c r="F41" t="n" s="76">
        <v>2.176295E9</v>
      </c>
      <c r="G41" t="n" s="76">
        <v>1.297337E9</v>
      </c>
      <c r="H41" t="n" s="76">
        <v>1.688408E9</v>
      </c>
      <c r="I41" t="n" s="76">
        <v>3.442258E9</v>
      </c>
      <c r="J41" t="n" s="76">
        <v>3.208902E9</v>
      </c>
      <c r="K41" t="n" s="76">
        <v>7.877781E9</v>
      </c>
      <c r="L41" t="n" s="76">
        <v>8.273456E9</v>
      </c>
      <c r="M41" t="n" s="76">
        <v>7.83899224358E9</v>
      </c>
      <c r="N41" t="n" s="76">
        <v>2.28152265987E9</v>
      </c>
      <c r="O41" t="n" s="76">
        <v>1.39264818591E9</v>
      </c>
      <c r="P41" t="n" s="76">
        <v>2.64426632471E9</v>
      </c>
      <c r="Q41" t="n" s="76">
        <v>7.6752402902E8</v>
      </c>
      <c r="R41" t="n" s="76">
        <v>4.5678036811E8</v>
      </c>
      <c r="S41" t="n" s="76">
        <v>6.4832714236E8</v>
      </c>
      <c r="T41" t="n" s="76">
        <v>5.5455466017E8</v>
      </c>
      <c r="U41" t="n" s="76">
        <v>1.6440500445E8</v>
      </c>
    </row>
    <row r="42">
      <c r="A42" t="s">
        <v>494</v>
      </c>
      <c r="B42" t="s">
        <v>495</v>
      </c>
      <c r="C42" t="n" s="76">
        <v>-1.1792541E10</v>
      </c>
      <c r="D42" t="n" s="76">
        <v>-1.198088E10</v>
      </c>
      <c r="E42" t="n" s="76">
        <v>-1.0765147E10</v>
      </c>
      <c r="F42" t="n" s="76">
        <v>1.218103E9</v>
      </c>
      <c r="G42" t="n" s="76">
        <v>2.262496E9</v>
      </c>
      <c r="H42" t="n" s="76">
        <v>-2.19136E8</v>
      </c>
      <c r="I42" t="n" s="76">
        <v>-2.254518E9</v>
      </c>
      <c r="J42" t="n" s="76">
        <v>-1.82565E9</v>
      </c>
      <c r="K42" t="n" s="76">
        <v>-6.481671E9</v>
      </c>
      <c r="L42" t="n" s="76">
        <v>-7.940194E9</v>
      </c>
      <c r="M42" t="n" s="76">
        <v>-6.77413596618E9</v>
      </c>
      <c r="N42" t="n" s="76">
        <v>-2.05820413244E9</v>
      </c>
      <c r="O42" t="n" s="76">
        <v>-9.6773247582E8</v>
      </c>
      <c r="P42" t="n" s="76">
        <v>-1.26128234774E9</v>
      </c>
      <c r="Q42" t="n" s="76">
        <v>-1.770070006E8</v>
      </c>
      <c r="R42" t="n" s="76">
        <v>-4.2748455054E8</v>
      </c>
      <c r="S42" t="n" s="76">
        <v>-5.4893106341E8</v>
      </c>
      <c r="T42" t="n" s="76">
        <v>-5.469197562E8</v>
      </c>
      <c r="U42" t="n" s="76">
        <v>-1.6240284145E8</v>
      </c>
    </row>
    <row r="43">
      <c r="A43" t="s">
        <v>496</v>
      </c>
      <c r="B43" t="s">
        <v>497</v>
      </c>
      <c r="C43" t="n" s="76">
        <v>3.579E8</v>
      </c>
      <c r="D43" t="n" s="76">
        <v>4.27744E8</v>
      </c>
      <c r="E43" t="n" s="76">
        <v>5.37728E8</v>
      </c>
      <c r="F43" t="n" s="77">
        <v>4.3108E7</v>
      </c>
      <c r="G43" t="n" s="76">
        <v>1.32759E8</v>
      </c>
      <c r="H43" t="n" s="77">
        <v>5298000.0</v>
      </c>
      <c r="I43" t="n" s="76">
        <v>9.39813E8</v>
      </c>
      <c r="J43" t="n" s="76">
        <v>1.79869E8</v>
      </c>
      <c r="K43" t="n" s="76">
        <v>3.09471E8</v>
      </c>
      <c r="L43" t="n" s="77">
        <v>3000000.0</v>
      </c>
      <c r="M43" t="n" s="76">
        <v>1.1994498966E8</v>
      </c>
      <c r="N43" t="n" s="77">
        <v>3000000.0</v>
      </c>
      <c r="O43" t="n" s="77">
        <v>361433.42</v>
      </c>
      <c r="P43" t="n" s="76">
        <v>1.06624E9</v>
      </c>
      <c r="Q43" t="n" s="76">
        <v>1.0597E8</v>
      </c>
      <c r="R43" t="n" s="77">
        <v>2.554E7</v>
      </c>
      <c r="S43" t="n" s="77">
        <v>3.632455088E7</v>
      </c>
      <c r="T43" t="n" s="76">
        <v>8.998944E8</v>
      </c>
      <c r="U43" t="n" s="77">
        <v>3836000.0</v>
      </c>
    </row>
    <row r="44">
      <c r="A44" t="s">
        <v>498</v>
      </c>
      <c r="B44" t="s">
        <v>499</v>
      </c>
      <c r="C44"/>
      <c r="D44" t="n" s="77">
        <v>3.2533E7</v>
      </c>
      <c r="E44" t="n" s="77">
        <v>1.0429E7</v>
      </c>
      <c r="F44"/>
      <c r="G44"/>
      <c r="H44" t="n" s="77">
        <v>5298000.0</v>
      </c>
      <c r="I44" t="n" s="76">
        <v>9.39813E8</v>
      </c>
      <c r="J44" t="n" s="76">
        <v>1.79869E8</v>
      </c>
      <c r="K44" t="n" s="76">
        <v>3.09471E8</v>
      </c>
      <c r="L44" t="n" s="77">
        <v>3000000.0</v>
      </c>
      <c r="M44"/>
      <c r="N44"/>
      <c r="O44"/>
      <c r="P44" t="n" s="77">
        <v>3.5E7</v>
      </c>
      <c r="Q44" t="n" s="76">
        <v>1.0597E8</v>
      </c>
      <c r="R44"/>
      <c r="S44"/>
      <c r="T44"/>
      <c r="U44"/>
    </row>
    <row r="45">
      <c r="A45" t="s">
        <v>500</v>
      </c>
      <c r="B45" t="s">
        <v>501</v>
      </c>
      <c r="C45" t="n" s="76">
        <v>2.1046117E10</v>
      </c>
      <c r="D45" t="n" s="76">
        <v>1.5749742E10</v>
      </c>
      <c r="E45" t="n" s="76">
        <v>9.526914E9</v>
      </c>
      <c r="F45" t="n" s="76">
        <v>6.540513E9</v>
      </c>
      <c r="G45" t="n" s="76">
        <v>1.7271238E10</v>
      </c>
      <c r="H45" t="n" s="76">
        <v>2.4218469E10</v>
      </c>
      <c r="I45" t="n" s="76">
        <v>1.3366591E10</v>
      </c>
      <c r="J45" t="n" s="76">
        <v>2.3701083E10</v>
      </c>
      <c r="K45" t="n" s="76">
        <v>3.2850688E10</v>
      </c>
      <c r="L45" t="n" s="76">
        <v>2.47938E10</v>
      </c>
      <c r="M45" t="n" s="76">
        <v>6.87450618476E9</v>
      </c>
      <c r="N45" t="n" s="76">
        <v>4.00453489178E9</v>
      </c>
      <c r="O45" t="n" s="76">
        <v>3.59680534562E9</v>
      </c>
      <c r="P45" t="n" s="76">
        <v>4.21164063454E9</v>
      </c>
      <c r="Q45" t="n" s="76">
        <v>2.2204084E9</v>
      </c>
      <c r="R45" t="n" s="76">
        <v>1.571E9</v>
      </c>
      <c r="S45" t="n" s="76">
        <v>1.38855E9</v>
      </c>
      <c r="T45" t="n" s="76">
        <v>7.775600838E8</v>
      </c>
      <c r="U45" t="n" s="76">
        <v>4.2570656847E8</v>
      </c>
    </row>
    <row r="46">
      <c r="A46" t="s">
        <v>502</v>
      </c>
      <c r="B46" t="s">
        <v>503</v>
      </c>
      <c r="C46"/>
      <c r="D46"/>
      <c r="E46"/>
      <c r="F46"/>
      <c r="G46" t="n" s="76">
        <v>4.455E9</v>
      </c>
      <c r="H46"/>
      <c r="I46"/>
      <c r="J46"/>
      <c r="K46"/>
      <c r="L46"/>
      <c r="M46"/>
      <c r="N46"/>
      <c r="O46"/>
      <c r="P46" t="n" s="76">
        <v>4.935717E8</v>
      </c>
      <c r="Q46"/>
      <c r="R46"/>
      <c r="S46"/>
      <c r="T46"/>
      <c r="U46"/>
    </row>
    <row r="47">
      <c r="A47" t="s">
        <v>504</v>
      </c>
      <c r="B47" t="s">
        <v>505</v>
      </c>
      <c r="C47" t="n" s="76">
        <v>1.979191E9</v>
      </c>
      <c r="D47" t="n" s="76">
        <v>9.88532E8</v>
      </c>
      <c r="E47" t="n" s="76">
        <v>4.42098E8</v>
      </c>
      <c r="F47"/>
      <c r="G47"/>
      <c r="H47"/>
      <c r="I47"/>
      <c r="J47"/>
      <c r="K47" t="n" s="76">
        <v>9.0E8</v>
      </c>
      <c r="L47"/>
      <c r="M47"/>
      <c r="N47" t="n" s="76">
        <v>4.841486336E8</v>
      </c>
      <c r="O47"/>
      <c r="P47"/>
      <c r="Q47" t="n" s="77">
        <v>3.000214626E7</v>
      </c>
      <c r="R47"/>
      <c r="S47"/>
      <c r="T47" t="n" s="77">
        <v>1090000.0</v>
      </c>
      <c r="U47"/>
    </row>
    <row r="48">
      <c r="A48" t="s">
        <v>506</v>
      </c>
      <c r="B48" t="s">
        <v>507</v>
      </c>
      <c r="C48" t="n" s="76">
        <v>2.3383208E10</v>
      </c>
      <c r="D48" t="n" s="76">
        <v>1.7166018E10</v>
      </c>
      <c r="E48" t="n" s="76">
        <v>1.050674E10</v>
      </c>
      <c r="F48" t="n" s="76">
        <v>6.583621E9</v>
      </c>
      <c r="G48" t="n" s="76">
        <v>2.1858997E10</v>
      </c>
      <c r="H48" t="n" s="76">
        <v>2.4223767E10</v>
      </c>
      <c r="I48" t="n" s="76">
        <v>1.4306404E10</v>
      </c>
      <c r="J48" t="n" s="76">
        <v>2.3880952E10</v>
      </c>
      <c r="K48" t="n" s="76">
        <v>3.4060159E10</v>
      </c>
      <c r="L48" t="n" s="76">
        <v>2.47968E10</v>
      </c>
      <c r="M48" t="n" s="76">
        <v>6.99445117442E9</v>
      </c>
      <c r="N48" t="n" s="76">
        <v>4.49168352538E9</v>
      </c>
      <c r="O48" t="n" s="76">
        <v>3.59716677904E9</v>
      </c>
      <c r="P48" t="n" s="76">
        <v>5.77145233454E9</v>
      </c>
      <c r="Q48" t="n" s="76">
        <v>2.35638054626E9</v>
      </c>
      <c r="R48" t="n" s="76">
        <v>1.59654E9</v>
      </c>
      <c r="S48" t="n" s="76">
        <v>1.42487455088E9</v>
      </c>
      <c r="T48" t="n" s="76">
        <v>1.6785444838E9</v>
      </c>
      <c r="U48" t="n" s="76">
        <v>4.2954256847E8</v>
      </c>
    </row>
    <row r="49">
      <c r="A49" t="s">
        <v>508</v>
      </c>
      <c r="B49" t="s">
        <v>509</v>
      </c>
      <c r="C49" t="n" s="76">
        <v>1.8924873E10</v>
      </c>
      <c r="D49" t="n" s="76">
        <v>1.3993935E10</v>
      </c>
      <c r="E49" t="n" s="76">
        <v>7.942652E9</v>
      </c>
      <c r="F49" t="n" s="76">
        <v>1.8698933E10</v>
      </c>
      <c r="G49" t="n" s="76">
        <v>2.4530477E10</v>
      </c>
      <c r="H49" t="n" s="76">
        <v>2.3714569E10</v>
      </c>
      <c r="I49" t="n" s="76">
        <v>1.1429142E10</v>
      </c>
      <c r="J49" t="n" s="76">
        <v>2.3321138E10</v>
      </c>
      <c r="K49" t="n" s="76">
        <v>2.9060242E10</v>
      </c>
      <c r="L49" t="n" s="76">
        <v>1.403429E10</v>
      </c>
      <c r="M49" t="n" s="76">
        <v>3.45146776563E9</v>
      </c>
      <c r="N49" t="n" s="76">
        <v>4.99798740553E9</v>
      </c>
      <c r="O49" t="n" s="76">
        <v>2.47482555429E9</v>
      </c>
      <c r="P49" t="n" s="76">
        <v>3.41955097345E9</v>
      </c>
      <c r="Q49" t="n" s="76">
        <v>2.1349788E9</v>
      </c>
      <c r="R49" t="n" s="76">
        <v>1.18855E9</v>
      </c>
      <c r="S49" t="n" s="76">
        <v>3.0231428814E8</v>
      </c>
      <c r="T49" t="n" s="76">
        <v>8.2933735114E8</v>
      </c>
      <c r="U49" t="n" s="76">
        <v>3.11773999E8</v>
      </c>
    </row>
    <row r="50">
      <c r="A50" t="s">
        <v>510</v>
      </c>
      <c r="B50" t="s">
        <v>511</v>
      </c>
      <c r="C50" t="n" s="76">
        <v>4.014107E9</v>
      </c>
      <c r="D50" t="n" s="76">
        <v>2.883278E9</v>
      </c>
      <c r="E50" t="n" s="76">
        <v>1.732813E9</v>
      </c>
      <c r="F50" t="n" s="76">
        <v>7.59055E8</v>
      </c>
      <c r="G50" t="n" s="76">
        <v>9.77489E8</v>
      </c>
      <c r="H50" t="n" s="76">
        <v>1.248984E9</v>
      </c>
      <c r="I50" t="n" s="76">
        <v>2.604322E9</v>
      </c>
      <c r="J50" t="n" s="76">
        <v>3.141933E9</v>
      </c>
      <c r="K50" t="n" s="76">
        <v>4.071273E9</v>
      </c>
      <c r="L50" t="n" s="76">
        <v>1.657113E9</v>
      </c>
      <c r="M50" t="n" s="76">
        <v>1.41306312492E9</v>
      </c>
      <c r="N50" t="n" s="76">
        <v>1.09876742483E9</v>
      </c>
      <c r="O50" t="n" s="76">
        <v>4.3325888311E8</v>
      </c>
      <c r="P50" t="n" s="76">
        <v>2.7643690858E8</v>
      </c>
      <c r="Q50" t="n" s="76">
        <v>1.0995734686E8</v>
      </c>
      <c r="R50" t="n" s="76">
        <v>1.5827554679E8</v>
      </c>
      <c r="S50" t="n" s="76">
        <v>1.7039791345E8</v>
      </c>
      <c r="T50" t="n" s="77">
        <v>1.925805154E7</v>
      </c>
      <c r="U50" t="n" s="77">
        <v>1.791458349E7</v>
      </c>
    </row>
    <row r="51">
      <c r="A51" t="s">
        <v>512</v>
      </c>
      <c r="B51" t="s">
        <v>513</v>
      </c>
      <c r="C51" t="n" s="77">
        <v>3.0923E7</v>
      </c>
      <c r="D51" t="n" s="76">
        <v>1.27126E8</v>
      </c>
      <c r="E51" t="n" s="77">
        <v>5.0952E7</v>
      </c>
      <c r="F51" t="n" s="77">
        <v>1.35E7</v>
      </c>
      <c r="G51" t="n" s="77">
        <v>5.3564E7</v>
      </c>
      <c r="H51"/>
      <c r="I51" t="n" s="76">
        <v>6.38973E8</v>
      </c>
      <c r="J51"/>
      <c r="K51"/>
      <c r="L51" t="n" s="76">
        <v>5.98841E8</v>
      </c>
      <c r="M51"/>
      <c r="N51"/>
      <c r="O51"/>
      <c r="P51" t="n" s="77">
        <v>4.895512442E7</v>
      </c>
      <c r="Q51"/>
      <c r="R51"/>
      <c r="S51"/>
      <c r="T51"/>
      <c r="U51"/>
    </row>
    <row r="52">
      <c r="A52" t="s">
        <v>514</v>
      </c>
      <c r="B52" t="s">
        <v>515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516</v>
      </c>
      <c r="B53" t="s">
        <v>517</v>
      </c>
      <c r="C53"/>
      <c r="D53" t="n" s="76">
        <v>1.439534E9</v>
      </c>
      <c r="E53" t="n" s="77">
        <v>4343000.0</v>
      </c>
      <c r="F53" t="n" s="76">
        <v>2.10183E8</v>
      </c>
      <c r="G53" t="n" s="76">
        <v>1.012146E9</v>
      </c>
      <c r="H53"/>
      <c r="I53" t="n" s="77">
        <v>1.1957E7</v>
      </c>
      <c r="J53" t="n" s="76">
        <v>1.243144E9</v>
      </c>
      <c r="K53" t="n" s="77">
        <v>5.8653E7</v>
      </c>
      <c r="L53" t="n" s="76">
        <v>1.03714E8</v>
      </c>
      <c r="M53" t="n" s="76">
        <v>1.3110993038E9</v>
      </c>
      <c r="N53" t="n" s="76">
        <v>1.2863751917E8</v>
      </c>
      <c r="O53"/>
      <c r="P53" t="n" s="77">
        <v>1.947801206E7</v>
      </c>
      <c r="Q53"/>
      <c r="R53" t="n" s="77">
        <v>3.0E7</v>
      </c>
      <c r="S53"/>
      <c r="T53"/>
      <c r="U53"/>
    </row>
    <row r="54">
      <c r="A54" t="s">
        <v>518</v>
      </c>
      <c r="B54" t="s">
        <v>519</v>
      </c>
      <c r="C54"/>
      <c r="D54"/>
      <c r="E54"/>
      <c r="F54"/>
      <c r="G54"/>
      <c r="H54"/>
      <c r="I54" t="n">
        <v>0.0</v>
      </c>
      <c r="J54" t="n">
        <v>0.0</v>
      </c>
      <c r="K54"/>
      <c r="L54"/>
      <c r="M54"/>
      <c r="N54"/>
      <c r="O54"/>
      <c r="P54"/>
      <c r="Q54"/>
      <c r="R54"/>
      <c r="S54"/>
      <c r="T54"/>
      <c r="U54"/>
    </row>
    <row r="55">
      <c r="A55" t="s">
        <v>520</v>
      </c>
      <c r="B55" t="s">
        <v>521</v>
      </c>
      <c r="C55" t="n" s="76">
        <v>2.6849165E10</v>
      </c>
      <c r="D55" t="n" s="76">
        <v>1.8316747E10</v>
      </c>
      <c r="E55" t="n" s="76">
        <v>9.679808E9</v>
      </c>
      <c r="F55" t="n" s="76">
        <v>1.9668171E10</v>
      </c>
      <c r="G55" t="n" s="76">
        <v>2.6520112E10</v>
      </c>
      <c r="H55" t="n" s="76">
        <v>2.4963553E10</v>
      </c>
      <c r="I55" t="n" s="76">
        <v>1.4045421E10</v>
      </c>
      <c r="J55" t="n" s="76">
        <v>2.7706215E10</v>
      </c>
      <c r="K55" t="n" s="76">
        <v>3.3190168E10</v>
      </c>
      <c r="L55" t="n" s="76">
        <v>1.5795117E10</v>
      </c>
      <c r="M55" t="n" s="76">
        <v>6.17563019435E9</v>
      </c>
      <c r="N55" t="n" s="76">
        <v>6.22539234953E9</v>
      </c>
      <c r="O55" t="n" s="76">
        <v>2.9080844374E9</v>
      </c>
      <c r="P55" t="n" s="76">
        <v>3.71546589409E9</v>
      </c>
      <c r="Q55" t="n" s="76">
        <v>2.24493614686E9</v>
      </c>
      <c r="R55" t="n" s="76">
        <v>1.37682554679E9</v>
      </c>
      <c r="S55" t="n" s="76">
        <v>4.7271220159E8</v>
      </c>
      <c r="T55" t="n" s="76">
        <v>8.4859540268E8</v>
      </c>
      <c r="U55" t="n" s="76">
        <v>3.2968858249E8</v>
      </c>
    </row>
    <row r="56">
      <c r="A56" t="s">
        <v>522</v>
      </c>
      <c r="B56" t="s">
        <v>523</v>
      </c>
      <c r="C56" t="n" s="76">
        <v>-3.465957E9</v>
      </c>
      <c r="D56" t="n" s="76">
        <v>-1.150729E9</v>
      </c>
      <c r="E56" t="n" s="76">
        <v>8.26932E8</v>
      </c>
      <c r="F56" t="n" s="76">
        <v>-1.308455E10</v>
      </c>
      <c r="G56" t="n" s="76">
        <v>-4.661115E9</v>
      </c>
      <c r="H56" t="n" s="76">
        <v>-7.39786E8</v>
      </c>
      <c r="I56" t="n" s="76">
        <v>2.60983E8</v>
      </c>
      <c r="J56" t="n" s="76">
        <v>-3.825263E9</v>
      </c>
      <c r="K56" t="n" s="76">
        <v>8.69991E8</v>
      </c>
      <c r="L56" t="n" s="76">
        <v>9.001683E9</v>
      </c>
      <c r="M56" t="n" s="76">
        <v>8.1882098007E8</v>
      </c>
      <c r="N56" t="n" s="76">
        <v>-1.73370882415E9</v>
      </c>
      <c r="O56" t="n" s="76">
        <v>6.8908234164E8</v>
      </c>
      <c r="P56" t="n" s="76">
        <v>2.05598644045E9</v>
      </c>
      <c r="Q56" t="n" s="76">
        <v>1.114443994E8</v>
      </c>
      <c r="R56" t="n" s="76">
        <v>2.1971445321E8</v>
      </c>
      <c r="S56" t="n" s="76">
        <v>9.5216234929E8</v>
      </c>
      <c r="T56" t="n" s="76">
        <v>8.2994908112E8</v>
      </c>
      <c r="U56" t="n" s="77">
        <v>9.985398598E7</v>
      </c>
    </row>
    <row r="57">
      <c r="A57" t="s">
        <v>524</v>
      </c>
      <c r="B57" t="s">
        <v>525</v>
      </c>
      <c r="C57" t="n" s="77">
        <v>7.343E7</v>
      </c>
      <c r="D57" t="n" s="77">
        <v>-3177000.0</v>
      </c>
      <c r="E57" t="n" s="77">
        <v>6426000.0</v>
      </c>
      <c r="F57" t="n" s="77">
        <v>-2.246E7</v>
      </c>
      <c r="G57" t="n" s="76">
        <v>-1.07712E8</v>
      </c>
      <c r="H57" t="n" s="77">
        <v>330000.0</v>
      </c>
      <c r="I57" t="n" s="77">
        <v>-1.7956E7</v>
      </c>
      <c r="J57" t="n" s="77">
        <v>-4.4929E7</v>
      </c>
      <c r="K57" t="n" s="77">
        <v>-1.2417E7</v>
      </c>
      <c r="L57" t="n" s="77">
        <v>2908000.0</v>
      </c>
      <c r="M57" t="n" s="77">
        <v>-1.026592296E7</v>
      </c>
      <c r="N57" t="n" s="77">
        <v>-1.9514226E7</v>
      </c>
      <c r="O57" t="n" s="77">
        <v>-2.973978246E7</v>
      </c>
      <c r="P57" t="n" s="77">
        <v>-1.97254771E7</v>
      </c>
      <c r="Q57"/>
      <c r="R57"/>
      <c r="S57"/>
      <c r="T57"/>
      <c r="U57"/>
    </row>
    <row r="58">
      <c r="A58" t="s">
        <v>526</v>
      </c>
      <c r="B58" t="s">
        <v>527</v>
      </c>
      <c r="C58" t="n" s="76">
        <v>8.25729E8</v>
      </c>
      <c r="D58" t="n" s="76">
        <v>1.30589E8</v>
      </c>
      <c r="E58" t="n" s="76">
        <v>5.9511E8</v>
      </c>
      <c r="F58" t="n" s="76">
        <v>-3.324406E9</v>
      </c>
      <c r="G58" t="n" s="76">
        <v>7.43119E8</v>
      </c>
      <c r="H58" t="n" s="76">
        <v>1.738324E9</v>
      </c>
      <c r="I58" t="n" s="76">
        <v>-7.79552E8</v>
      </c>
      <c r="J58" t="n" s="76">
        <v>-2.926513E9</v>
      </c>
      <c r="K58" t="n" s="77">
        <v>5.7641E7</v>
      </c>
      <c r="L58" t="n" s="76">
        <v>3.343424E9</v>
      </c>
      <c r="M58" t="n" s="76">
        <v>7.8354334033E8</v>
      </c>
      <c r="N58" t="n" s="76">
        <v>8.6849838787E8</v>
      </c>
      <c r="O58" t="n" s="76">
        <v>3.3210669823E8</v>
      </c>
      <c r="P58" t="n" s="76">
        <v>1.40556591705E9</v>
      </c>
      <c r="Q58" t="n" s="76">
        <v>4.4445576405E8</v>
      </c>
      <c r="R58" t="n" s="77">
        <v>-5.993506514E7</v>
      </c>
      <c r="S58" t="n" s="76">
        <v>4.0584864565E8</v>
      </c>
      <c r="T58" t="n" s="76">
        <v>3.5370946461E8</v>
      </c>
      <c r="U58" t="n" s="77">
        <v>7266150.04</v>
      </c>
    </row>
    <row r="59">
      <c r="A59" t="s">
        <v>528</v>
      </c>
      <c r="B59" t="s">
        <v>529</v>
      </c>
      <c r="C59" t="n" s="76">
        <v>1.7400085E10</v>
      </c>
      <c r="D59" t="n" s="76">
        <v>4.320889E9</v>
      </c>
      <c r="E59" t="n" s="76">
        <v>3.725779E9</v>
      </c>
      <c r="F59" t="n" s="76">
        <v>7.050185E9</v>
      </c>
      <c r="G59" t="n" s="76">
        <v>6.307066E9</v>
      </c>
      <c r="H59" t="n" s="76">
        <v>4.568742E9</v>
      </c>
      <c r="I59" t="n" s="76">
        <v>5.347706E9</v>
      </c>
      <c r="J59" t="n" s="76">
        <v>8.274219E9</v>
      </c>
      <c r="K59" t="n" s="76">
        <v>8.216578E9</v>
      </c>
      <c r="L59" t="n" s="76">
        <v>4.873154E9</v>
      </c>
      <c r="M59" t="n" s="76">
        <v>4.08961009777E9</v>
      </c>
      <c r="N59" t="n" s="76">
        <v>3.2211117099E9</v>
      </c>
      <c r="O59" t="n" s="76">
        <v>2.60545462695E9</v>
      </c>
      <c r="P59" t="n" s="76">
        <v>1.1998887099E9</v>
      </c>
      <c r="Q59" t="n" s="76">
        <v>7.5543294585E8</v>
      </c>
      <c r="R59"/>
      <c r="S59"/>
      <c r="T59"/>
      <c r="U59"/>
    </row>
    <row r="60">
      <c r="A60" t="s">
        <v>530</v>
      </c>
      <c r="B60" t="s">
        <v>531</v>
      </c>
      <c r="C60" t="n" s="76">
        <v>1.7393178E10</v>
      </c>
      <c r="D60" t="n" s="76">
        <v>4.451478E9</v>
      </c>
      <c r="E60" t="n" s="76">
        <v>4.320889E9</v>
      </c>
      <c r="F60" t="n" s="76">
        <v>3.725779E9</v>
      </c>
      <c r="G60" t="n" s="76">
        <v>7.050185E9</v>
      </c>
      <c r="H60" t="n" s="76">
        <v>6.307066E9</v>
      </c>
      <c r="I60" t="n" s="76">
        <v>4.568154E9</v>
      </c>
      <c r="J60" t="n" s="76">
        <v>5.347706E9</v>
      </c>
      <c r="K60" t="n" s="76">
        <v>8.274219E9</v>
      </c>
      <c r="L60" t="n" s="76">
        <v>8.216578E9</v>
      </c>
      <c r="M60" t="n" s="76">
        <v>4.8731534381E9</v>
      </c>
      <c r="N60" t="n" s="76">
        <v>4.08961009777E9</v>
      </c>
      <c r="O60" t="n" s="76">
        <v>2.93756132518E9</v>
      </c>
      <c r="P60" t="n" s="76">
        <v>2.60545462695E9</v>
      </c>
      <c r="Q60" t="n" s="76">
        <v>1.1998887099E9</v>
      </c>
      <c r="R60"/>
      <c r="S60"/>
      <c r="T60"/>
      <c r="U60"/>
    </row>
  </sheetData>
  <phoneticPr fontId="11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汇总总结</vt:lpstr>
      <vt:lpstr>资产负债表</vt:lpstr>
      <vt:lpstr>利润表</vt:lpstr>
      <vt:lpstr>现金流量表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2020-11-29T06:44:00Z</dcterms:created>
  <dc:creator>alexwang</dc:creator>
  <cp:lastModifiedBy>Administrator</cp:lastModifiedBy>
  <dcterms:modified xsi:type="dcterms:W3CDTF">2020-12-01T10:08:04Z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2052-2.7.0.4445</vt:lpwstr>
  </property>
</Properties>
</file>