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lectron-app\"/>
    </mc:Choice>
  </mc:AlternateContent>
  <bookViews>
    <workbookView xWindow="0" yWindow="0" windowWidth="28065" windowHeight="13905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30" i="1"/>
  <c r="D30" i="1"/>
  <c r="E30" i="1"/>
  <c r="F30" i="1"/>
  <c r="G30" i="1"/>
  <c r="H30" i="1"/>
  <c r="I30" i="1"/>
  <c r="J30" i="1"/>
  <c r="K30" i="1"/>
  <c r="L30" i="1"/>
  <c r="B30" i="1"/>
  <c r="L34" i="1" l="1"/>
  <c r="B34" i="1"/>
  <c r="C33" i="1"/>
  <c r="D33" i="1"/>
  <c r="E33" i="1"/>
  <c r="F33" i="1"/>
  <c r="G33" i="1"/>
  <c r="H33" i="1"/>
  <c r="I33" i="1"/>
  <c r="J33" i="1"/>
  <c r="K33" i="1"/>
  <c r="L33" i="1"/>
  <c r="B33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K34" i="1" s="1"/>
  <c r="J26" i="1"/>
  <c r="J34" i="1" s="1"/>
  <c r="V13" i="1" s="1"/>
  <c r="I26" i="1"/>
  <c r="I34" i="1" s="1"/>
  <c r="H26" i="1"/>
  <c r="H34" i="1" s="1"/>
  <c r="G26" i="1"/>
  <c r="G34" i="1" s="1"/>
  <c r="F26" i="1"/>
  <c r="F34" i="1" s="1"/>
  <c r="E26" i="1"/>
  <c r="E34" i="1" s="1"/>
  <c r="D26" i="1"/>
  <c r="D34" i="1" s="1"/>
  <c r="C26" i="1"/>
  <c r="C34" i="1" s="1"/>
  <c r="B26" i="1"/>
  <c r="O27" i="1" s="1"/>
  <c r="L25" i="1"/>
  <c r="K25" i="1"/>
  <c r="J25" i="1"/>
  <c r="I25" i="1"/>
  <c r="H25" i="1"/>
  <c r="G25" i="1"/>
  <c r="F25" i="1"/>
  <c r="E25" i="1"/>
  <c r="D25" i="1"/>
  <c r="C25" i="1"/>
  <c r="B25" i="1"/>
  <c r="L24" i="1"/>
  <c r="L31" i="1" s="1"/>
  <c r="K24" i="1"/>
  <c r="K31" i="1" s="1"/>
  <c r="J24" i="1"/>
  <c r="J31" i="1" s="1"/>
  <c r="I24" i="1"/>
  <c r="I31" i="1" s="1"/>
  <c r="H24" i="1"/>
  <c r="H31" i="1" s="1"/>
  <c r="G24" i="1"/>
  <c r="G31" i="1" s="1"/>
  <c r="F24" i="1"/>
  <c r="F31" i="1" s="1"/>
  <c r="E24" i="1"/>
  <c r="E31" i="1" s="1"/>
  <c r="D24" i="1"/>
  <c r="C24" i="1"/>
  <c r="C31" i="1" s="1"/>
  <c r="B24" i="1"/>
  <c r="B31" i="1" s="1"/>
  <c r="L23" i="1"/>
  <c r="K23" i="1"/>
  <c r="J23" i="1"/>
  <c r="I23" i="1"/>
  <c r="H23" i="1"/>
  <c r="G23" i="1"/>
  <c r="F23" i="1"/>
  <c r="E23" i="1"/>
  <c r="D23" i="1"/>
  <c r="C23" i="1"/>
  <c r="B23" i="1"/>
  <c r="E7" i="1" s="1"/>
  <c r="L22" i="1"/>
  <c r="K22" i="1"/>
  <c r="J22" i="1"/>
  <c r="I22" i="1"/>
  <c r="H22" i="1"/>
  <c r="G22" i="1"/>
  <c r="F22" i="1"/>
  <c r="E22" i="1"/>
  <c r="D22" i="1"/>
  <c r="C22" i="1"/>
  <c r="B22" i="1"/>
  <c r="O23" i="1" s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B19" i="1"/>
  <c r="L18" i="1"/>
  <c r="K18" i="1"/>
  <c r="J18" i="1"/>
  <c r="I18" i="1"/>
  <c r="H18" i="1"/>
  <c r="G18" i="1"/>
  <c r="F18" i="1"/>
  <c r="E18" i="1"/>
  <c r="D18" i="1"/>
  <c r="C18" i="1"/>
  <c r="B18" i="1"/>
  <c r="X13" i="1"/>
  <c r="K13" i="1"/>
  <c r="J13" i="1"/>
  <c r="H13" i="1"/>
  <c r="G13" i="1"/>
  <c r="X12" i="1"/>
  <c r="S12" i="1"/>
  <c r="W11" i="1"/>
  <c r="W12" i="1" s="1"/>
  <c r="V11" i="1"/>
  <c r="W8" i="1" s="1"/>
  <c r="U11" i="1"/>
  <c r="V8" i="1" s="1"/>
  <c r="T11" i="1"/>
  <c r="U8" i="1" s="1"/>
  <c r="C10" i="1"/>
  <c r="B10" i="1"/>
  <c r="D10" i="1" s="1"/>
  <c r="X9" i="1"/>
  <c r="W9" i="1"/>
  <c r="V9" i="1"/>
  <c r="U9" i="1"/>
  <c r="C9" i="1"/>
  <c r="B9" i="1"/>
  <c r="X8" i="1"/>
  <c r="C8" i="1"/>
  <c r="B8" i="1"/>
  <c r="D8" i="1" s="1"/>
  <c r="C7" i="1"/>
  <c r="B7" i="1"/>
  <c r="C6" i="1"/>
  <c r="B6" i="1"/>
  <c r="D6" i="1" s="1"/>
  <c r="D12" i="1" s="1"/>
  <c r="C5" i="1"/>
  <c r="B5" i="1"/>
  <c r="D5" i="1" s="1"/>
  <c r="S4" i="1"/>
  <c r="S2" i="1"/>
  <c r="S3" i="1" s="1"/>
  <c r="A1" i="1"/>
  <c r="E9" i="1" l="1"/>
  <c r="N27" i="1"/>
  <c r="I13" i="1"/>
  <c r="D31" i="1"/>
  <c r="O29" i="1"/>
  <c r="E8" i="1"/>
  <c r="D14" i="1"/>
  <c r="N23" i="1"/>
  <c r="M25" i="1"/>
  <c r="O25" i="1"/>
  <c r="N25" i="1"/>
  <c r="B4" i="1"/>
  <c r="D15" i="1"/>
  <c r="C4" i="1"/>
  <c r="N20" i="1"/>
  <c r="N19" i="1"/>
  <c r="N29" i="1"/>
  <c r="I3" i="1"/>
  <c r="I4" i="1" s="1"/>
  <c r="C12" i="1"/>
  <c r="C14" i="1" s="1"/>
  <c r="J3" i="1"/>
  <c r="J4" i="1" s="1"/>
  <c r="B3" i="1"/>
  <c r="C3" i="1"/>
  <c r="D7" i="1"/>
  <c r="D9" i="1"/>
  <c r="B12" i="1"/>
  <c r="B14" i="1" s="1"/>
  <c r="B15" i="1"/>
  <c r="M19" i="1"/>
  <c r="M23" i="1"/>
  <c r="T13" i="1"/>
  <c r="M20" i="1"/>
  <c r="T12" i="1"/>
  <c r="Z12" i="1" s="1"/>
  <c r="Z14" i="1" s="1"/>
  <c r="Z17" i="1" s="1"/>
  <c r="U13" i="1"/>
  <c r="M27" i="1"/>
  <c r="M29" i="1"/>
  <c r="U12" i="1"/>
  <c r="V12" i="1"/>
  <c r="W13" i="1"/>
  <c r="T2" i="1"/>
  <c r="C15" i="1" l="1"/>
  <c r="I5" i="1"/>
  <c r="T3" i="1"/>
  <c r="U2" i="1"/>
  <c r="T4" i="1"/>
  <c r="T6" i="1" s="1"/>
  <c r="K3" i="1"/>
  <c r="J5" i="1"/>
  <c r="K4" i="1" l="1"/>
  <c r="K5" i="1"/>
  <c r="L3" i="1"/>
  <c r="V2" i="1"/>
  <c r="U4" i="1"/>
  <c r="U6" i="1" s="1"/>
  <c r="U3" i="1"/>
  <c r="L4" i="1" l="1"/>
  <c r="L5" i="1"/>
  <c r="M3" i="1"/>
  <c r="V4" i="1"/>
  <c r="V6" i="1" s="1"/>
  <c r="V3" i="1"/>
  <c r="W2" i="1"/>
  <c r="M4" i="1" l="1"/>
  <c r="M5" i="1"/>
  <c r="N3" i="1"/>
  <c r="W4" i="1"/>
  <c r="W6" i="1" s="1"/>
  <c r="X2" i="1"/>
  <c r="W3" i="1"/>
  <c r="N4" i="1" l="1"/>
  <c r="N5" i="1"/>
  <c r="X4" i="1"/>
  <c r="X6" i="1" s="1"/>
  <c r="X3" i="1"/>
  <c r="Z3" i="1" l="1"/>
  <c r="Z6" i="1"/>
</calcChain>
</file>

<file path=xl/sharedStrings.xml><?xml version="1.0" encoding="utf-8"?>
<sst xmlns="http://schemas.openxmlformats.org/spreadsheetml/2006/main" count="617" uniqueCount="554">
  <si>
    <t>未来预估5年测算</t>
  </si>
  <si>
    <t>项目</t>
  </si>
  <si>
    <t>现值</t>
  </si>
  <si>
    <t>初值</t>
  </si>
  <si>
    <t>复合增长</t>
  </si>
  <si>
    <t>近三平均</t>
  </si>
  <si>
    <t>最高</t>
  </si>
  <si>
    <t>最低</t>
  </si>
  <si>
    <t>En</t>
  </si>
  <si>
    <t>净资产收益率ROE=净利润/股东权益</t>
  </si>
  <si>
    <t>预算每股收益</t>
  </si>
  <si>
    <t>折现</t>
  </si>
  <si>
    <t>折现总额</t>
  </si>
  <si>
    <t>资产回报率ROA</t>
  </si>
  <si>
    <t>PE不变价格变化</t>
  </si>
  <si>
    <t>分红</t>
  </si>
  <si>
    <t>负债和股东权益合计</t>
  </si>
  <si>
    <t>股东权益合计</t>
  </si>
  <si>
    <t>净利润</t>
  </si>
  <si>
    <t>营业收入</t>
  </si>
  <si>
    <t>期初</t>
  </si>
  <si>
    <t>基本每股收益</t>
  </si>
  <si>
    <t>利润增长率</t>
  </si>
  <si>
    <t>经营活动产生的现金流量净额</t>
  </si>
  <si>
    <t>增长率g</t>
  </si>
  <si>
    <t>市销率</t>
  </si>
  <si>
    <t>分红折现</t>
  </si>
  <si>
    <t>五年分红总共折现</t>
  </si>
  <si>
    <t>折现率</t>
  </si>
  <si>
    <t>股息率</t>
  </si>
  <si>
    <t>PEG：P=G*E</t>
  </si>
  <si>
    <t>市现率</t>
  </si>
  <si>
    <t>总共价值折现</t>
  </si>
  <si>
    <t>格雷厄姆估值P=EPS*(8.5+2*g)</t>
  </si>
  <si>
    <t>资本回报率</t>
  </si>
  <si>
    <t>平均5</t>
  </si>
  <si>
    <t>中数</t>
  </si>
  <si>
    <t>复合</t>
  </si>
  <si>
    <t>净资产收益率ROE</t>
  </si>
  <si>
    <t>年回报率</t>
  </si>
  <si>
    <t>毛利率</t>
  </si>
  <si>
    <t>净利率</t>
  </si>
  <si>
    <t>有息负债率</t>
  </si>
  <si>
    <t>经营现金流与净利润比率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</si>
  <si>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</si>
  <si>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</si>
  <si>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</si>
  <si>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</si>
  <si>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</si>
  <si>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</si>
  <si>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</si>
  <si>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</si>
  <si>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</si>
  <si>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</si>
  <si>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</si>
  <si>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</si>
  <si>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</si>
  <si>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</si>
  <si>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</si>
  <si>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</si>
  <si>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</si>
  <si>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</si>
  <si>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</si>
  <si>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</si>
  <si>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</si>
  <si>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</si>
  <si>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</si>
  <si>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</si>
  <si>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</si>
  <si>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</si>
  <si>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</si>
  <si>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</si>
  <si>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</si>
  <si>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</si>
  <si>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</si>
  <si>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</si>
  <si>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</si>
  <si>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</si>
  <si>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</si>
  <si>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</si>
  <si>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</si>
  <si>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</si>
  <si>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</si>
  <si>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</si>
  <si>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</si>
  <si>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</si>
  <si>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</si>
  <si>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</si>
  <si>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</si>
  <si>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</si>
  <si>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</si>
  <si>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</si>
  <si>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</si>
  <si>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</si>
  <si>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</si>
  <si>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</si>
  <si>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</si>
  <si>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</si>
  <si>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</si>
  <si>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</si>
  <si>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</si>
  <si>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</si>
  <si>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</si>
  <si>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</si>
  <si>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</si>
  <si>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</si>
  <si>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</si>
  <si>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</si>
  <si>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</si>
  <si>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</si>
  <si>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</si>
  <si>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</si>
  <si>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</si>
  <si>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</si>
  <si>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</si>
  <si>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</si>
  <si>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</si>
  <si>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</si>
  <si>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</si>
  <si>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</si>
  <si>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</si>
  <si>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</si>
  <si>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</si>
  <si>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</si>
  <si>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</si>
  <si>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</si>
  <si>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</si>
  <si>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</si>
  <si>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</si>
  <si>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</si>
  <si>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</si>
  <si>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</si>
  <si>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</si>
  <si>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</si>
  <si>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</si>
  <si>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</si>
  <si>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</si>
  <si>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</si>
  <si>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</si>
  <si>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</si>
  <si>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</si>
  <si>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</si>
  <si>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</si>
  <si>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</si>
  <si>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</si>
  <si>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</si>
  <si>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</si>
  <si>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</si>
  <si>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</si>
  <si>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</si>
  <si>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</si>
  <si>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</si>
  <si>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</si>
  <si>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</si>
  <si>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</si>
  <si>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</si>
  <si>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</si>
  <si>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</si>
  <si>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</si>
  <si>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</si>
  <si>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</si>
  <si>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</si>
  <si>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</si>
  <si>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</si>
  <si>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</si>
  <si>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</si>
  <si>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</si>
  <si>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</si>
  <si>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</si>
  <si>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</si>
  <si>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</si>
  <si>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</si>
  <si>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</si>
  <si>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</si>
  <si>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</si>
  <si>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</si>
  <si>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</si>
  <si>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</si>
  <si>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</si>
  <si>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</si>
  <si>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</si>
  <si>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</si>
  <si>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</si>
  <si>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</si>
  <si>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</si>
  <si>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</si>
  <si>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</si>
  <si>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</si>
  <si>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</si>
  <si>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</si>
  <si>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</si>
  <si>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</si>
  <si>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</si>
  <si>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</si>
  <si>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</si>
  <si>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</si>
  <si>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</si>
  <si>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</si>
  <si>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</si>
  <si>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</si>
  <si>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</si>
  <si>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</si>
  <si>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</si>
  <si>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</si>
  <si>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</si>
  <si>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</si>
  <si>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</si>
  <si>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</si>
  <si>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</si>
  <si>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</si>
  <si>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</si>
  <si>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</si>
  <si>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</si>
  <si>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</si>
  <si>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</si>
  <si>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</si>
  <si>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</si>
  <si>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</si>
  <si>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</si>
  <si>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</si>
  <si>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</si>
  <si>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</si>
  <si>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</si>
  <si>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</si>
  <si>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</si>
  <si>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</si>
  <si>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</si>
  <si>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</si>
  <si>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</si>
  <si>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</si>
  <si>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</si>
  <si>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</si>
  <si>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</si>
  <si>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</si>
  <si>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</si>
  <si>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</si>
  <si>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</si>
  <si>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</si>
  <si>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</si>
  <si>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</si>
  <si>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</si>
  <si>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</si>
  <si>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</si>
  <si>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</si>
  <si>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</si>
  <si>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</si>
  <si>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</si>
  <si>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</si>
  <si>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</si>
  <si>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</si>
  <si>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</si>
  <si>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</si>
  <si>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</si>
  <si>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</si>
  <si>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</si>
  <si>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</si>
  <si>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</si>
  <si>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</si>
  <si>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</si>
  <si>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</si>
  <si>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</si>
  <si>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</si>
  <si>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</si>
  <si>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</si>
  <si>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</si>
  <si>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</si>
  <si>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</si>
  <si>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</si>
  <si>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</si>
  <si>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</si>
  <si>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</si>
  <si>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</si>
  <si>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</si>
  <si>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</si>
  <si>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</si>
  <si>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</si>
  <si>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</si>
  <si>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</si>
  <si>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</si>
  <si>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</si>
  <si>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</si>
  <si>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</si>
  <si>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</si>
  <si>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</si>
  <si>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</si>
  <si>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</si>
  <si>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</si>
  <si>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</si>
  <si>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</si>
  <si>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</si>
  <si>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</si>
  <si>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</si>
  <si>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</si>
  <si>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</si>
  <si>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</si>
  <si>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</si>
  <si>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</si>
  <si>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</si>
  <si>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</si>
  <si>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</si>
  <si>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</si>
  <si>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</si>
  <si>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</si>
  <si>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</si>
  <si>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</si>
  <si>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</si>
  <si>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</si>
  <si>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</si>
  <si>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</si>
  <si>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</si>
  <si>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</si>
  <si>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</si>
  <si>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</si>
  <si>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</si>
  <si>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</si>
  <si>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</si>
  <si>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</si>
  <si>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</si>
  <si>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</si>
  <si>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</si>
  <si>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</si>
  <si>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</si>
  <si>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</si>
  <si>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</si>
  <si>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</si>
  <si>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</si>
  <si>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</si>
  <si>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</si>
  <si>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</si>
  <si>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</si>
  <si>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</si>
  <si>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</si>
  <si>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</si>
  <si>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</si>
  <si>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</si>
  <si>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</si>
  <si>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</si>
  <si>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</si>
  <si>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</si>
  <si>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</si>
  <si>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</si>
  <si>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</si>
  <si>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</si>
  <si>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</si>
  <si>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</si>
  <si>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</si>
  <si>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</si>
  <si>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</si>
  <si>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</si>
  <si>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</si>
  <si>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</si>
  <si>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</si>
  <si>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</si>
  <si>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</si>
  <si>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</si>
  <si>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</si>
  <si>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</si>
  <si>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</si>
  <si>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</si>
  <si>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</si>
  <si>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</si>
  <si>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</si>
  <si>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</si>
  <si>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</si>
  <si>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</si>
  <si>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</si>
  <si>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</si>
  <si>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</si>
  <si>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</si>
  <si>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</si>
  <si>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</si>
  <si>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</si>
  <si>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</si>
  <si>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</si>
  <si>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</si>
  <si>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</si>
  <si>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</si>
  <si>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</si>
  <si>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</si>
  <si>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</si>
  <si>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</si>
  <si>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</si>
  <si>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</si>
  <si>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</si>
  <si>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</si>
  <si>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</si>
  <si>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</si>
  <si>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</si>
  <si>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</si>
  <si>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</si>
  <si>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</si>
  <si>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</si>
  <si>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</si>
  <si>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</si>
  <si>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</si>
  <si>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</si>
  <si>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</si>
  <si>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</si>
  <si>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</si>
  <si>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</si>
  <si>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</si>
  <si>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</si>
  <si>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</si>
  <si>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</si>
  <si>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</si>
  <si>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</si>
  <si>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</si>
  <si>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</si>
  <si>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</si>
  <si>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</si>
  <si>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</si>
  <si>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</si>
  <si>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</si>
  <si>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</si>
  <si>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</si>
  <si>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</si>
  <si>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</si>
  <si>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</si>
  <si>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</si>
  <si>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</si>
  <si>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</si>
  <si>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</si>
  <si>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</si>
  <si>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</si>
  <si>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</si>
  <si>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</si>
  <si>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</si>
  <si>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</si>
  <si>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</si>
  <si>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</si>
  <si>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</si>
  <si>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</si>
  <si>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</si>
  <si>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</si>
  <si>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</si>
  <si>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</si>
  <si>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</si>
  <si>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</si>
  <si>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</si>
  <si>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</si>
  <si>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</si>
  <si>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</si>
  <si>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</si>
  <si>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</si>
  <si>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</si>
  <si>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</si>
  <si>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</si>
  <si>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</si>
  <si>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</si>
  <si>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</si>
  <si>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</si>
  <si>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</si>
  <si>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</si>
  <si>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</si>
  <si>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</si>
  <si>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</si>
  <si>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</si>
  <si>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</si>
  <si>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</si>
  <si>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</si>
  <si>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</si>
  <si>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</si>
  <si>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</si>
  <si>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</si>
  <si>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</si>
  <si>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</si>
  <si>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</si>
  <si>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</si>
  <si>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</si>
  <si>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</si>
  <si>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</si>
  <si>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</si>
  <si>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</si>
  <si>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</si>
  <si>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</si>
  <si>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</si>
  <si>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</si>
  <si>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</si>
  <si>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</si>
  <si>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</si>
  <si>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</si>
  <si>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</si>
  <si>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</si>
  <si>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</si>
  <si>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</si>
  <si>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</si>
  <si>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</si>
  <si>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</si>
  <si>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</si>
  <si>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</si>
  <si>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</si>
  <si>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</si>
  <si>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</si>
  <si>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</si>
  <si>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</si>
  <si>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</si>
  <si>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</si>
  <si>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</si>
  <si>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</si>
  <si>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</si>
  <si>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</si>
  <si>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</si>
  <si>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</si>
  <si>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</si>
  <si>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</si>
  <si>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</si>
  <si>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</si>
  <si>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</si>
  <si>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</si>
  <si>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</si>
  <si>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</si>
  <si>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</si>
  <si>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</si>
  <si>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</si>
  <si>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</si>
  <si>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</si>
  <si>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</si>
  <si>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</si>
  <si>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</si>
  <si>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</si>
  <si>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</si>
  <si>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</si>
  <si>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</si>
  <si>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</si>
  <si>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</si>
  <si>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</si>
  <si>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</si>
  <si>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</si>
  <si>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</si>
  <si>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</si>
  <si>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</si>
  <si>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</si>
  <si>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价格不变的PE变化</t>
    <phoneticPr fontId="11" type="noConversion"/>
  </si>
  <si>
    <t xml:space="preserve">    商誉</t>
    <phoneticPr fontId="11" type="noConversion"/>
  </si>
  <si>
    <t>商誉</t>
    <phoneticPr fontId="11" type="noConversion"/>
  </si>
  <si>
    <t>营业收入</t>
    <phoneticPr fontId="11" type="noConversion"/>
  </si>
  <si>
    <t>营业成本</t>
    <phoneticPr fontId="11" type="noConversion"/>
  </si>
  <si>
    <t>列1</t>
  </si>
  <si>
    <t xml:space="preserve">0 </t>
  </si>
  <si>
    <t>1</t>
  </si>
  <si>
    <t xml:space="preserve">2 </t>
  </si>
  <si>
    <t>3</t>
  </si>
  <si>
    <t xml:space="preserve">4 </t>
  </si>
  <si>
    <t>5</t>
  </si>
  <si>
    <t xml:space="preserve">6 </t>
  </si>
  <si>
    <t>7</t>
  </si>
  <si>
    <t xml:space="preserve">8 </t>
  </si>
  <si>
    <t>9</t>
  </si>
  <si>
    <t xml:space="preserve">10 </t>
  </si>
  <si>
    <t>净利润</t>
    <phoneticPr fontId="11" type="noConversion"/>
  </si>
  <si>
    <t>净利润同比</t>
    <phoneticPr fontId="11" type="noConversion"/>
  </si>
  <si>
    <t>同比</t>
    <phoneticPr fontId="11" type="noConversion"/>
  </si>
  <si>
    <t>基本每股收益</t>
    <phoneticPr fontId="11" type="noConversion"/>
  </si>
  <si>
    <t>报告期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</si>
</sst>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);\(0.00\)"/>
    <numFmt numFmtId="177" formatCode="0.00_ ;[Red]\-0.00\ "/>
    <numFmt numFmtId="178" formatCode="0.00_ "/>
    <numFmt numFmtId="179" formatCode="0\.00,,&quot;万&quot;"/>
    <numFmt numFmtId="180" formatCode="0\.00,,&quot;亿&quot;"/>
    <numFmt numFmtId="181" formatCode="0.00;[Red]0.00"/>
    <numFmt numFmtId="182" formatCode="0.00_);[Red]\(0.00\)"/>
    <numFmt numFmtId="183" formatCode="0_ "/>
  </numFmts>
  <fonts count="13" x14ac:knownFonts="1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 style="thin">
        <color theme="4" tint="0.39997558519241921"/>
      </right>
      <top style="thin">
        <color theme="4" tint="0.39991454817346722"/>
      </top>
      <bottom/>
      <diagonal/>
    </border>
    <border>
      <left style="thin">
        <color theme="4" tint="0.39997558519241921"/>
      </left>
      <right/>
      <top style="thin">
        <color theme="4" tint="0.399914548173467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1454817346722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1454817346722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80" fontId="0" fillId="0" borderId="0" xfId="0" applyNumberFormat="1" applyAlignment="1"/>
    <xf numFmtId="0" fontId="0" fillId="0" borderId="0" xfId="0" applyFont="1">
      <alignment vertical="center"/>
    </xf>
    <xf numFmtId="179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1" fillId="0" borderId="0" xfId="0" applyNumberFormat="1" applyFont="1" applyAlignment="1">
      <alignment horizontal="right" vertical="center"/>
    </xf>
    <xf numFmtId="10" fontId="2" fillId="3" borderId="0" xfId="0" applyNumberFormat="1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2" fillId="0" borderId="1" xfId="0" applyNumberFormat="1" applyFont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1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180" fontId="2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  <xf numFmtId="180" fontId="1" fillId="0" borderId="2" xfId="0" applyNumberFormat="1" applyFont="1" applyBorder="1">
      <alignment vertical="center"/>
    </xf>
    <xf numFmtId="0" fontId="5" fillId="0" borderId="0" xfId="0" applyFont="1">
      <alignment vertical="center"/>
    </xf>
    <xf numFmtId="10" fontId="0" fillId="2" borderId="0" xfId="0" applyNumberFormat="1" applyFill="1">
      <alignment vertical="center"/>
    </xf>
    <xf numFmtId="10" fontId="2" fillId="3" borderId="3" xfId="0" applyNumberFormat="1" applyFont="1" applyFill="1" applyBorder="1">
      <alignment vertical="center"/>
    </xf>
    <xf numFmtId="10" fontId="7" fillId="3" borderId="0" xfId="0" applyNumberFormat="1" applyFont="1" applyFill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0" fontId="8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9" fillId="8" borderId="4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83" fontId="8" fillId="2" borderId="5" xfId="0" applyNumberFormat="1" applyFont="1" applyFill="1" applyBorder="1">
      <alignment vertical="center"/>
    </xf>
    <xf numFmtId="0" fontId="8" fillId="2" borderId="5" xfId="0" applyFont="1" applyFill="1" applyBorder="1">
      <alignment vertical="center"/>
    </xf>
    <xf numFmtId="183" fontId="8" fillId="2" borderId="7" xfId="0" applyNumberFormat="1" applyFont="1" applyFill="1" applyBorder="1">
      <alignment vertical="center"/>
    </xf>
    <xf numFmtId="0" fontId="9" fillId="8" borderId="6" xfId="0" applyFont="1" applyFill="1" applyBorder="1" applyAlignment="1">
      <alignment horizontal="right" vertical="center"/>
    </xf>
    <xf numFmtId="180" fontId="9" fillId="6" borderId="5" xfId="0" applyNumberFormat="1" applyFont="1" applyFill="1" applyBorder="1" applyAlignment="1">
      <alignment horizontal="right" vertical="center"/>
    </xf>
    <xf numFmtId="180" fontId="9" fillId="6" borderId="7" xfId="0" applyNumberFormat="1" applyFont="1" applyFill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0" fontId="12" fillId="0" borderId="5" xfId="0" applyNumberFormat="1" applyFont="1" applyBorder="1">
      <alignment vertical="center"/>
    </xf>
    <xf numFmtId="10" fontId="12" fillId="0" borderId="7" xfId="0" applyNumberFormat="1" applyFont="1" applyBorder="1">
      <alignment vertical="center"/>
    </xf>
    <xf numFmtId="10" fontId="12" fillId="8" borderId="5" xfId="0" applyNumberFormat="1" applyFont="1" applyFill="1" applyBorder="1">
      <alignment vertical="center"/>
    </xf>
    <xf numFmtId="10" fontId="12" fillId="8" borderId="7" xfId="0" applyNumberFormat="1" applyFont="1" applyFill="1" applyBorder="1">
      <alignment vertical="center"/>
    </xf>
    <xf numFmtId="180" fontId="12" fillId="0" borderId="5" xfId="0" applyNumberFormat="1" applyFont="1" applyBorder="1">
      <alignment vertical="center"/>
    </xf>
    <xf numFmtId="180" fontId="12" fillId="0" borderId="7" xfId="0" applyNumberFormat="1" applyFont="1" applyBorder="1">
      <alignment vertical="center"/>
    </xf>
    <xf numFmtId="0" fontId="9" fillId="8" borderId="8" xfId="0" applyFont="1" applyFill="1" applyBorder="1" applyAlignment="1">
      <alignment horizontal="right" vertical="center"/>
    </xf>
    <xf numFmtId="180" fontId="12" fillId="8" borderId="5" xfId="0" applyNumberFormat="1" applyFont="1" applyFill="1" applyBorder="1">
      <alignment vertical="center"/>
    </xf>
    <xf numFmtId="180" fontId="12" fillId="8" borderId="7" xfId="0" applyNumberFormat="1" applyFont="1" applyFill="1" applyBorder="1">
      <alignment vertical="center"/>
    </xf>
    <xf numFmtId="0" fontId="9" fillId="0" borderId="9" xfId="0" applyFont="1" applyBorder="1" applyAlignment="1">
      <alignment horizontal="right" vertical="center"/>
    </xf>
    <xf numFmtId="0" fontId="9" fillId="8" borderId="9" xfId="0" applyFont="1" applyFill="1" applyBorder="1" applyAlignment="1">
      <alignment horizontal="right" vertical="center"/>
    </xf>
    <xf numFmtId="178" fontId="12" fillId="8" borderId="5" xfId="0" applyNumberFormat="1" applyFont="1" applyFill="1" applyBorder="1">
      <alignment vertical="center"/>
    </xf>
    <xf numFmtId="177" fontId="12" fillId="8" borderId="5" xfId="0" applyNumberFormat="1" applyFont="1" applyFill="1" applyBorder="1">
      <alignment vertical="center"/>
    </xf>
    <xf numFmtId="178" fontId="12" fillId="8" borderId="7" xfId="0" applyNumberFormat="1" applyFont="1" applyFill="1" applyBorder="1">
      <alignment vertical="center"/>
    </xf>
    <xf numFmtId="0" fontId="10" fillId="8" borderId="5" xfId="0" applyFont="1" applyFill="1" applyBorder="1">
      <alignment vertical="center"/>
    </xf>
    <xf numFmtId="178" fontId="10" fillId="8" borderId="5" xfId="0" applyNumberFormat="1" applyFont="1" applyFill="1" applyBorder="1">
      <alignment vertical="center"/>
    </xf>
    <xf numFmtId="178" fontId="10" fillId="8" borderId="7" xfId="0" applyNumberFormat="1" applyFont="1" applyFill="1" applyBorder="1">
      <alignment vertical="center"/>
    </xf>
    <xf numFmtId="10" fontId="10" fillId="8" borderId="10" xfId="0" applyNumberFormat="1" applyFont="1" applyFill="1" applyBorder="1">
      <alignment vertical="center"/>
    </xf>
    <xf numFmtId="10" fontId="10" fillId="8" borderId="11" xfId="0" applyNumberFormat="1" applyFont="1" applyFill="1" applyBorder="1">
      <alignment vertical="center"/>
    </xf>
  </cellXfs>
  <cellStyles count="1">
    <cellStyle name="常规" xfId="0" builtinId="0"/>
  </cellStyles>
  <dxfs count="22">
    <dxf>
      <fill>
        <patternFill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>
      <calculatedColumnFormula>VLOOKUP($A$10,现金流量表!$B:F,2,0)</calculatedColumnFormula>
    </tableColumn>
    <tableColumn id="3" name="初值">
      <calculatedColumnFormula>VLOOKUP(A3,现金流量表!$B:Z,2+$G$1,0)</calculatedColumnFormula>
    </tableColumn>
    <tableColumn id="4" name="复合增长">
      <calculatedColumnFormula>POWER(表1[[#This Row],[现值]]/表1[[#This Row],[初值]],1/$G$1)-1</calculatedColumnFormula>
    </tableColumn>
    <tableColumn id="5" name="近三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D22" sqref="D22"/>
    </sheetView>
  </sheetViews>
  <sheetFormatPr defaultColWidth="9.125" defaultRowHeight="14.25" x14ac:dyDescent="0.15"/>
  <cols>
    <col min="1" max="1" width="37.125" customWidth="1"/>
    <col min="2" max="2" width="17" customWidth="1"/>
    <col min="3" max="7" width="13.25" customWidth="1"/>
    <col min="8" max="8" width="18.875" customWidth="1"/>
    <col min="9" max="9" width="13.25" customWidth="1"/>
    <col min="10" max="10" width="12.75"/>
    <col min="11" max="12" width="13.25" customWidth="1"/>
    <col min="13" max="13" width="8.875" customWidth="1"/>
    <col min="14" max="14" width="14.875" customWidth="1"/>
    <col min="15" max="15" width="13.625" customWidth="1"/>
    <col min="16" max="21" width="12.75"/>
  </cols>
  <sheetData>
    <row r="1" spans="1:32" x14ac:dyDescent="0.15">
      <c r="A1" s="43" t="str">
        <f>"近"&amp;G1&amp;"年历史统计"</f>
        <v>近10年历史统计</v>
      </c>
      <c r="B1" s="43"/>
      <c r="C1" s="43"/>
      <c r="D1" s="43"/>
      <c r="E1" s="43"/>
      <c r="F1" s="43"/>
      <c r="G1" s="4">
        <v>10</v>
      </c>
      <c r="H1" s="43" t="s">
        <v>0</v>
      </c>
      <c r="I1" s="43"/>
      <c r="J1" s="43"/>
      <c r="K1" s="43"/>
      <c r="L1" s="43"/>
      <c r="M1" s="43"/>
      <c r="N1" s="43"/>
      <c r="P1" s="8">
        <v>0.15</v>
      </c>
      <c r="R1" s="39"/>
      <c r="S1" s="39">
        <v>0</v>
      </c>
      <c r="T1">
        <v>1</v>
      </c>
      <c r="U1">
        <v>2</v>
      </c>
      <c r="V1">
        <v>3</v>
      </c>
      <c r="W1">
        <v>4</v>
      </c>
      <c r="X1">
        <v>5</v>
      </c>
    </row>
    <row r="2" spans="1:32" x14ac:dyDescent="0.1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29">
        <v>0</v>
      </c>
      <c r="J2" s="29">
        <v>1</v>
      </c>
      <c r="K2" s="29">
        <v>2</v>
      </c>
      <c r="L2" s="29">
        <v>3</v>
      </c>
      <c r="M2" s="29">
        <v>4</v>
      </c>
      <c r="N2" s="29">
        <v>5</v>
      </c>
      <c r="O2" s="29"/>
      <c r="P2" s="8">
        <v>0.09</v>
      </c>
      <c r="R2" s="28" t="s">
        <v>8</v>
      </c>
      <c r="S2" s="28">
        <f>P3</f>
        <v>1.7</v>
      </c>
      <c r="T2" s="28">
        <f>(1+$P$2)*S2</f>
        <v>1.853</v>
      </c>
      <c r="U2" s="28">
        <f>(1+$P$2)*T2</f>
        <v>2.0197700000000003</v>
      </c>
      <c r="V2" s="28">
        <f>(1+$P$2)*U2</f>
        <v>2.2015493000000004</v>
      </c>
      <c r="W2" s="28">
        <f>(1+$P$2)*V2</f>
        <v>2.3996887370000004</v>
      </c>
      <c r="X2" s="28">
        <f>(1+$P$2)*W2</f>
        <v>2.6156607233300004</v>
      </c>
      <c r="Y2" s="28"/>
      <c r="Z2" s="28"/>
      <c r="AA2" s="28"/>
      <c r="AB2" s="28"/>
      <c r="AC2" s="28"/>
      <c r="AD2" s="28"/>
      <c r="AE2" s="28"/>
      <c r="AF2" s="28"/>
    </row>
    <row r="3" spans="1:32" x14ac:dyDescent="0.15">
      <c r="A3" s="7" t="s">
        <v>9</v>
      </c>
      <c r="B3" s="8">
        <f>B7/B6</f>
        <v>0.26833830348235499</v>
      </c>
      <c r="C3" s="8">
        <f>C7/C6</f>
        <v>0.21806731649057384</v>
      </c>
      <c r="D3" s="9"/>
      <c r="E3" s="5"/>
      <c r="F3" s="21"/>
      <c r="G3" s="21"/>
      <c r="H3" s="22" t="s">
        <v>10</v>
      </c>
      <c r="I3" s="28">
        <f>B28</f>
        <v>1.7042999999999999</v>
      </c>
      <c r="J3" s="28">
        <f>($O$29+1)*I3</f>
        <v>1.8528326903149177</v>
      </c>
      <c r="K3" s="28">
        <f t="shared" ref="K3:N3" si="0">($O$29+1)*J3</f>
        <v>2.0143102612800656</v>
      </c>
      <c r="L3" s="28">
        <f t="shared" si="0"/>
        <v>2.1898608816150262</v>
      </c>
      <c r="M3" s="28">
        <f t="shared" si="0"/>
        <v>2.3807110418929573</v>
      </c>
      <c r="N3" s="28">
        <f t="shared" si="0"/>
        <v>2.5881941234600476</v>
      </c>
      <c r="O3" s="28"/>
      <c r="P3">
        <v>1.7</v>
      </c>
      <c r="R3" s="28" t="s">
        <v>11</v>
      </c>
      <c r="S3" s="28">
        <f t="shared" ref="S3:X3" si="1">S2/POWER(1+$P$1,S1)</f>
        <v>1.7</v>
      </c>
      <c r="T3" s="28">
        <f t="shared" si="1"/>
        <v>1.6113043478260871</v>
      </c>
      <c r="U3" s="28">
        <f t="shared" si="1"/>
        <v>1.5272362948960307</v>
      </c>
      <c r="V3" s="28">
        <f t="shared" si="1"/>
        <v>1.4475544012492816</v>
      </c>
      <c r="W3" s="28">
        <f t="shared" si="1"/>
        <v>1.3720298237927973</v>
      </c>
      <c r="X3" s="28">
        <f t="shared" si="1"/>
        <v>1.300445659073173</v>
      </c>
      <c r="Y3" s="28" t="s">
        <v>12</v>
      </c>
      <c r="Z3" s="28">
        <f>SUM(S6:X6)</f>
        <v>0.68</v>
      </c>
      <c r="AA3" s="28"/>
      <c r="AB3" s="28"/>
      <c r="AC3" s="28"/>
      <c r="AD3" s="28"/>
      <c r="AE3" s="28"/>
      <c r="AF3" s="28"/>
    </row>
    <row r="4" spans="1:32" x14ac:dyDescent="0.15">
      <c r="A4" s="7" t="s">
        <v>13</v>
      </c>
      <c r="B4" s="10">
        <f>B7/B5</f>
        <v>0.12283884511252757</v>
      </c>
      <c r="C4" s="10">
        <f>C7/C5</f>
        <v>9.6590131229894641E-2</v>
      </c>
      <c r="D4" s="10"/>
      <c r="E4" s="5"/>
      <c r="F4" s="21"/>
      <c r="G4" s="21"/>
      <c r="H4" s="23" t="s">
        <v>14</v>
      </c>
      <c r="I4" s="8">
        <f>I3/$I$3</f>
        <v>1</v>
      </c>
      <c r="J4" s="8">
        <f t="shared" ref="J4:N4" si="2">J3/$I$3</f>
        <v>1.0871517281669412</v>
      </c>
      <c r="K4" s="8">
        <f t="shared" si="2"/>
        <v>1.1818988800563666</v>
      </c>
      <c r="L4" s="8">
        <f t="shared" si="2"/>
        <v>1.2849034099718515</v>
      </c>
      <c r="M4" s="8">
        <f t="shared" si="2"/>
        <v>1.396884962678494</v>
      </c>
      <c r="N4" s="8">
        <f t="shared" si="2"/>
        <v>1.5186259012263379</v>
      </c>
      <c r="O4" s="8"/>
      <c r="P4" s="28">
        <v>0</v>
      </c>
      <c r="Q4" s="28"/>
      <c r="R4" s="28" t="s">
        <v>15</v>
      </c>
      <c r="S4" s="28">
        <f t="shared" ref="S4:X4" si="3">S2*$P$4</f>
        <v>0</v>
      </c>
      <c r="T4" s="28">
        <f t="shared" si="3"/>
        <v>0</v>
      </c>
      <c r="U4" s="28">
        <f t="shared" si="3"/>
        <v>0</v>
      </c>
      <c r="V4" s="28">
        <f t="shared" si="3"/>
        <v>0</v>
      </c>
      <c r="W4" s="28">
        <f t="shared" si="3"/>
        <v>0</v>
      </c>
      <c r="X4" s="28">
        <f t="shared" si="3"/>
        <v>0</v>
      </c>
      <c r="Y4" s="28"/>
      <c r="Z4" s="28"/>
      <c r="AA4" s="28"/>
      <c r="AB4" s="28"/>
      <c r="AC4" s="28"/>
      <c r="AD4" s="28"/>
      <c r="AE4" s="28"/>
      <c r="AF4" s="28"/>
    </row>
    <row r="5" spans="1:32" x14ac:dyDescent="0.15">
      <c r="A5" s="7" t="s">
        <v>16</v>
      </c>
      <c r="B5" s="11">
        <f>VLOOKUP(A5,资产负债表!$B:F,2,0)</f>
        <v>119930784000</v>
      </c>
      <c r="C5" s="11">
        <f>VLOOKUP(A5,资产负债表!$B:Z,2+$G$1,0)</f>
        <v>63816328000</v>
      </c>
      <c r="D5" s="10">
        <f>POWER(表1[[#This Row],[现值]]/表1[[#This Row],[初值]],1/$G$1)-1</f>
        <v>6.51233024409823E-2</v>
      </c>
      <c r="E5" s="5"/>
      <c r="F5" s="21"/>
      <c r="G5" s="21"/>
      <c r="H5" s="41" t="s">
        <v>532</v>
      </c>
      <c r="I5" s="30">
        <f t="shared" ref="I5:N5" si="4">$I$3/I3</f>
        <v>1</v>
      </c>
      <c r="J5" s="30">
        <f t="shared" si="4"/>
        <v>0.91983480694650721</v>
      </c>
      <c r="K5" s="30">
        <f t="shared" si="4"/>
        <v>0.84609607207031823</v>
      </c>
      <c r="L5" s="30">
        <f t="shared" si="4"/>
        <v>0.77826861711099915</v>
      </c>
      <c r="M5" s="30">
        <f t="shared" si="4"/>
        <v>0.71587856317282095</v>
      </c>
      <c r="N5" s="30">
        <f t="shared" si="4"/>
        <v>0.65849001995321477</v>
      </c>
      <c r="O5" s="3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15">
      <c r="A6" s="7" t="s">
        <v>17</v>
      </c>
      <c r="B6" s="11">
        <f>VLOOKUP(A6,资产负债表!$B:$F,2,0)</f>
        <v>54901439000</v>
      </c>
      <c r="C6" s="11">
        <f>VLOOKUP(A6,资产负债表!$B:Z,2+$G$1,0)</f>
        <v>28266627000</v>
      </c>
      <c r="D6" s="10">
        <f>POWER(表1[[#This Row],[现值]]/表1[[#This Row],[初值]],1/$G$1)-1</f>
        <v>6.8638887405970239E-2</v>
      </c>
      <c r="E6" s="5"/>
      <c r="F6" s="21"/>
      <c r="G6" s="21"/>
      <c r="R6" s="28"/>
      <c r="S6" s="28">
        <v>0.68</v>
      </c>
      <c r="T6" s="28">
        <f>T4/POWER(1+$P$1,T1)</f>
        <v>0</v>
      </c>
      <c r="U6" s="28">
        <f>U4/POWER(1+$P$1,U1)</f>
        <v>0</v>
      </c>
      <c r="V6" s="28">
        <f>V4/POWER(1+$P$1,V1)</f>
        <v>0</v>
      </c>
      <c r="W6" s="28">
        <f>W4/POWER(1+$P$1,W1)</f>
        <v>0</v>
      </c>
      <c r="X6" s="28">
        <f>X4/POWER(1+$P$1,X1)</f>
        <v>0</v>
      </c>
      <c r="Y6" s="28" t="s">
        <v>12</v>
      </c>
      <c r="Z6" s="28">
        <f>SUM(S6:X6)</f>
        <v>0.68</v>
      </c>
      <c r="AA6" s="28"/>
      <c r="AB6" s="28"/>
      <c r="AC6" s="28"/>
      <c r="AD6" s="28"/>
      <c r="AE6" s="28"/>
      <c r="AF6" s="28"/>
    </row>
    <row r="7" spans="1:32" x14ac:dyDescent="0.15">
      <c r="A7" s="12" t="s">
        <v>18</v>
      </c>
      <c r="B7" s="11">
        <f>VLOOKUP(A7,利润表!$B:F,2,0)</f>
        <v>14732159000</v>
      </c>
      <c r="C7" s="11">
        <f>VLOOKUP(A7,利润表!$B:Z,2+$G$1,0)</f>
        <v>6164027496.1300001</v>
      </c>
      <c r="D7" s="10">
        <f>POWER(表1[[#This Row],[现值]]/表1[[#This Row],[初值]],1/$G$1)-1</f>
        <v>9.1038768788857194E-2</v>
      </c>
      <c r="E7" s="8">
        <f>AVERAGE(B23:D23)</f>
        <v>0.9785193050719726</v>
      </c>
      <c r="F7" s="21"/>
      <c r="G7" s="21"/>
      <c r="I7" s="28"/>
      <c r="J7" s="28"/>
      <c r="K7" s="28"/>
      <c r="L7" s="28"/>
      <c r="M7" s="28"/>
      <c r="N7" s="28"/>
    </row>
    <row r="8" spans="1:32" x14ac:dyDescent="0.15">
      <c r="A8" s="12" t="s">
        <v>19</v>
      </c>
      <c r="B8" s="11">
        <f>VLOOKUP(A8,利润表!$B:F,2,0)</f>
        <v>89867090000</v>
      </c>
      <c r="C8" s="11">
        <f>VLOOKUP(A8,利润表!$B:Z,2+$G$1,0)</f>
        <v>33954939086.189999</v>
      </c>
      <c r="D8" s="13">
        <f>POWER(表1[[#This Row],[现值]]/表1[[#This Row],[初值]],1/$G$1)-1</f>
        <v>0.10222376939375777</v>
      </c>
      <c r="E8" s="10">
        <f>AVERAGE(B25:D25)</f>
        <v>0.33310879506360402</v>
      </c>
      <c r="F8" s="21"/>
      <c r="G8" s="21"/>
      <c r="I8" s="28"/>
      <c r="J8" s="28"/>
      <c r="K8" s="28"/>
      <c r="L8" s="28"/>
      <c r="M8" s="28"/>
      <c r="N8" s="28"/>
      <c r="R8" s="28" t="s">
        <v>20</v>
      </c>
      <c r="S8" s="28"/>
      <c r="T8" s="28">
        <v>10</v>
      </c>
      <c r="U8" s="28" t="e">
        <f>#REF!-T11</f>
        <v>#REF!</v>
      </c>
      <c r="V8" s="28" t="e">
        <f>#REF!-U11</f>
        <v>#REF!</v>
      </c>
      <c r="W8" s="28" t="e">
        <f>#REF!-V11</f>
        <v>#REF!</v>
      </c>
      <c r="X8" s="28" t="e">
        <f>#REF!-W11</f>
        <v>#REF!</v>
      </c>
    </row>
    <row r="9" spans="1:32" x14ac:dyDescent="0.15">
      <c r="A9" s="7" t="s">
        <v>21</v>
      </c>
      <c r="B9" s="14">
        <f>VLOOKUP(A9,利润表!$B:F,2,0)</f>
        <v>1.7042999999999999</v>
      </c>
      <c r="C9" s="14">
        <f>VLOOKUP(A9,利润表!$B:Z,2+$G$1,0)</f>
        <v>0.73899999999999999</v>
      </c>
      <c r="D9" s="10">
        <f>POWER(表1[[#This Row],[现值]]/表1[[#This Row],[初值]],1/$G$1)-1</f>
        <v>8.7151728166941167E-2</v>
      </c>
      <c r="E9" s="10">
        <f>AVERAGE(B29:D29)</f>
        <v>0.95538098255227977</v>
      </c>
      <c r="F9" s="21"/>
      <c r="G9" s="21"/>
      <c r="R9" t="s">
        <v>22</v>
      </c>
      <c r="S9" s="40"/>
      <c r="T9" s="40"/>
      <c r="U9" s="8" t="e">
        <f>(#REF!-#REF!)/#REF!</f>
        <v>#REF!</v>
      </c>
      <c r="V9" s="8" t="e">
        <f>(#REF!-#REF!)/#REF!</f>
        <v>#REF!</v>
      </c>
      <c r="W9" s="8" t="e">
        <f>(#REF!-#REF!)/#REF!</f>
        <v>#REF!</v>
      </c>
      <c r="X9" s="8" t="e">
        <f>(#REF!-#REF!)/#REF!</f>
        <v>#REF!</v>
      </c>
      <c r="Z9" s="37"/>
    </row>
    <row r="10" spans="1:32" x14ac:dyDescent="0.15">
      <c r="A10" s="15" t="s">
        <v>23</v>
      </c>
      <c r="B10" s="11">
        <f>VLOOKUP($A$10,现金流量表!$B:F,2,0)</f>
        <v>16010797000</v>
      </c>
      <c r="C10" s="11">
        <f>VLOOKUP(A10,现金流量表!$B:Z,2+$G$1,0)</f>
        <v>6749124249.3999996</v>
      </c>
      <c r="D10" s="10">
        <f>POWER(表1[[#This Row],[现值]]/表1[[#This Row],[初值]],1/$G$1)-1</f>
        <v>9.0226044648141768E-2</v>
      </c>
      <c r="E10" s="21"/>
      <c r="F10" s="21"/>
      <c r="G10" s="21"/>
      <c r="S10" s="40"/>
      <c r="T10" s="40"/>
      <c r="U10" s="8"/>
      <c r="V10" s="8"/>
      <c r="W10" s="8"/>
      <c r="X10" s="8"/>
      <c r="Z10" s="37"/>
    </row>
    <row r="11" spans="1:32" x14ac:dyDescent="0.15">
      <c r="A11" s="7"/>
      <c r="B11" s="5"/>
      <c r="C11" s="5"/>
      <c r="D11" s="5"/>
      <c r="E11" s="5"/>
      <c r="F11" s="5"/>
      <c r="G11" s="5"/>
      <c r="Q11" s="28"/>
      <c r="R11" t="s">
        <v>15</v>
      </c>
      <c r="S11" s="40">
        <v>0</v>
      </c>
      <c r="T11" s="40" t="e">
        <f>(#REF!-#REF!)*$P$4</f>
        <v>#REF!</v>
      </c>
      <c r="U11" s="40" t="e">
        <f>#REF!*$P$4</f>
        <v>#REF!</v>
      </c>
      <c r="V11" s="40" t="e">
        <f>#REF!*$P$4</f>
        <v>#REF!</v>
      </c>
      <c r="W11" s="40" t="e">
        <f>#REF!*$P$4</f>
        <v>#REF!</v>
      </c>
      <c r="X11" s="40"/>
    </row>
    <row r="12" spans="1:32" x14ac:dyDescent="0.15">
      <c r="A12" s="16" t="s">
        <v>24</v>
      </c>
      <c r="B12" s="10">
        <f>MAX(D8,D9)</f>
        <v>0.10222376939375777</v>
      </c>
      <c r="C12" s="10">
        <f>MIN(D8,D9)</f>
        <v>8.7151728166941167E-2</v>
      </c>
      <c r="D12" s="10">
        <f>D6</f>
        <v>6.8638887405970239E-2</v>
      </c>
      <c r="E12" s="5"/>
      <c r="F12" s="5" t="s">
        <v>25</v>
      </c>
      <c r="G12" s="6">
        <v>1</v>
      </c>
      <c r="H12" s="24">
        <v>2</v>
      </c>
      <c r="I12" s="24">
        <v>3</v>
      </c>
      <c r="J12" s="24">
        <v>4</v>
      </c>
      <c r="K12" s="24">
        <v>5</v>
      </c>
      <c r="R12" t="s">
        <v>26</v>
      </c>
      <c r="S12" s="40">
        <f t="shared" ref="S12:X12" si="5">S11/POWER(1+$P$1,S1)</f>
        <v>0</v>
      </c>
      <c r="T12" s="40" t="e">
        <f t="shared" si="5"/>
        <v>#REF!</v>
      </c>
      <c r="U12" s="40" t="e">
        <f t="shared" si="5"/>
        <v>#REF!</v>
      </c>
      <c r="V12" s="40" t="e">
        <f t="shared" si="5"/>
        <v>#REF!</v>
      </c>
      <c r="W12" s="40" t="e">
        <f t="shared" si="5"/>
        <v>#REF!</v>
      </c>
      <c r="X12" s="40">
        <f t="shared" si="5"/>
        <v>0</v>
      </c>
      <c r="Y12" t="s">
        <v>27</v>
      </c>
      <c r="Z12" s="40" t="e">
        <f>SUM(S12:X12)</f>
        <v>#REF!</v>
      </c>
    </row>
    <row r="13" spans="1:32" x14ac:dyDescent="0.15">
      <c r="A13" s="16" t="s">
        <v>28</v>
      </c>
      <c r="B13" s="17">
        <v>0.15</v>
      </c>
      <c r="C13" s="17">
        <v>0.12</v>
      </c>
      <c r="D13" s="17">
        <v>0.09</v>
      </c>
      <c r="E13" s="25"/>
      <c r="F13" s="25"/>
      <c r="G13" s="26">
        <f>B24*G12</f>
        <v>89867090000</v>
      </c>
      <c r="H13" s="26">
        <f>C24*H12</f>
        <v>151331520000</v>
      </c>
      <c r="I13" s="26">
        <f>D24*I12</f>
        <v>167464512000</v>
      </c>
      <c r="J13" s="26">
        <f>E24*J12</f>
        <v>153340348000</v>
      </c>
      <c r="K13" s="26">
        <f>F24*K12</f>
        <v>116400360000</v>
      </c>
      <c r="L13" s="26"/>
      <c r="M13" s="32"/>
      <c r="N13" s="32"/>
      <c r="Q13" s="28"/>
      <c r="R13" s="28" t="s">
        <v>29</v>
      </c>
      <c r="S13" s="28"/>
      <c r="T13" s="8" t="e">
        <f>T11/H34</f>
        <v>#REF!</v>
      </c>
      <c r="U13" s="8" t="e">
        <f>U11/I34</f>
        <v>#REF!</v>
      </c>
      <c r="V13" s="8" t="e">
        <f>V11/J34</f>
        <v>#REF!</v>
      </c>
      <c r="W13" s="8" t="e">
        <f>W11/K34</f>
        <v>#REF!</v>
      </c>
      <c r="X13" s="8" t="e">
        <f>X11/M34</f>
        <v>#DIV/0!</v>
      </c>
    </row>
    <row r="14" spans="1:32" x14ac:dyDescent="0.15">
      <c r="A14" s="16" t="s">
        <v>30</v>
      </c>
      <c r="B14" s="18">
        <f>B12*100*$B$9</f>
        <v>17.421997017778136</v>
      </c>
      <c r="C14" s="18">
        <f>C12*100*$B$9</f>
        <v>14.853269031491784</v>
      </c>
      <c r="D14" s="18">
        <f>D12*100*$B$9</f>
        <v>11.698125580599507</v>
      </c>
      <c r="E14" s="25"/>
      <c r="F14" s="25" t="s">
        <v>31</v>
      </c>
      <c r="G14" s="27"/>
      <c r="Y14" t="s">
        <v>32</v>
      </c>
      <c r="Z14" s="37" t="e">
        <f>#REF!+Z12</f>
        <v>#REF!</v>
      </c>
    </row>
    <row r="15" spans="1:32" x14ac:dyDescent="0.15">
      <c r="A15" s="16" t="s">
        <v>33</v>
      </c>
      <c r="B15" s="18">
        <f>$B$9*(8.5+2*B12*100)/POWER(1+B13,5)</f>
        <v>24.525998834086394</v>
      </c>
      <c r="C15" s="18">
        <f>$B$9*(8.5+2*C12*100)/POWER(1+C13,5)</f>
        <v>25.076345004073929</v>
      </c>
      <c r="D15" s="18">
        <f>$B$9*(8.5+2*D12*100)/POWER(1+D13,5)</f>
        <v>24.621221475562638</v>
      </c>
      <c r="E15" s="25"/>
      <c r="F15" s="25"/>
      <c r="G15" s="25"/>
      <c r="Z15" s="37"/>
    </row>
    <row r="16" spans="1:32" x14ac:dyDescent="0.15">
      <c r="A16" s="16"/>
      <c r="B16" s="19"/>
      <c r="C16" s="19"/>
      <c r="D16" s="19"/>
      <c r="E16" s="25"/>
      <c r="F16" s="25"/>
      <c r="G16" s="25"/>
      <c r="Z16" s="37"/>
    </row>
    <row r="17" spans="1:26" x14ac:dyDescent="0.15">
      <c r="A17" s="45" t="s">
        <v>537</v>
      </c>
      <c r="B17" s="46" t="s">
        <v>538</v>
      </c>
      <c r="C17" s="47" t="s">
        <v>539</v>
      </c>
      <c r="D17" s="46" t="s">
        <v>540</v>
      </c>
      <c r="E17" s="47" t="s">
        <v>541</v>
      </c>
      <c r="F17" s="46" t="s">
        <v>542</v>
      </c>
      <c r="G17" s="47" t="s">
        <v>543</v>
      </c>
      <c r="H17" s="46" t="s">
        <v>544</v>
      </c>
      <c r="I17" s="47" t="s">
        <v>545</v>
      </c>
      <c r="J17" s="46" t="s">
        <v>546</v>
      </c>
      <c r="K17" s="47" t="s">
        <v>547</v>
      </c>
      <c r="L17" s="48" t="s">
        <v>548</v>
      </c>
      <c r="Y17" t="s">
        <v>34</v>
      </c>
      <c r="Z17" s="8" t="e">
        <f>(Z14-#REF!)/#REF!</f>
        <v>#REF!</v>
      </c>
    </row>
    <row r="18" spans="1:26" x14ac:dyDescent="0.15">
      <c r="A18" s="49" t="s">
        <v>553</v>
      </c>
      <c r="B18" s="50" t="str">
        <f>VLOOKUP("*报告年度",利润表!$B:F,COLUMN(),0)</f>
        <v>2020-12-31</v>
      </c>
      <c r="C18" s="50" t="str">
        <f>VLOOKUP("*报告年度",利润表!$B:G,COLUMN(),0)</f>
        <v>2019-12-31</v>
      </c>
      <c r="D18" s="50" t="str">
        <f>VLOOKUP("*报告年度",利润表!$B:H,COLUMN(),0)</f>
        <v>2018-12-31</v>
      </c>
      <c r="E18" s="50" t="str">
        <f>VLOOKUP("*报告年度",利润表!$B:I,COLUMN(),0)</f>
        <v>2017-12-31</v>
      </c>
      <c r="F18" s="50" t="str">
        <f>VLOOKUP("*报告年度",利润表!$B:J,COLUMN(),0)</f>
        <v>2016-12-31</v>
      </c>
      <c r="G18" s="50" t="str">
        <f>VLOOKUP("*报告年度",利润表!$B:K,COLUMN(),0)</f>
        <v>2015-12-31</v>
      </c>
      <c r="H18" s="50" t="str">
        <f>VLOOKUP("*报告年度",利润表!$B:L,COLUMN(),0)</f>
        <v>2014-12-31</v>
      </c>
      <c r="I18" s="50" t="str">
        <f>VLOOKUP("*报告年度",利润表!$B:M,COLUMN(),0)</f>
        <v>2013-12-31</v>
      </c>
      <c r="J18" s="50" t="str">
        <f>VLOOKUP("*报告年度",利润表!$B:N,COLUMN(),0)</f>
        <v>2012-12-31</v>
      </c>
      <c r="K18" s="50" t="str">
        <f>VLOOKUP("*报告年度",利润表!$B:O,COLUMN(),0)</f>
        <v>2011-12-31</v>
      </c>
      <c r="L18" s="51" t="str">
        <f>VLOOKUP("*报告年度",利润表!$B:P,COLUMN(),0)</f>
        <v>2010-12-31</v>
      </c>
      <c r="M18" s="33" t="s">
        <v>35</v>
      </c>
      <c r="N18" s="2" t="s">
        <v>36</v>
      </c>
      <c r="O18" t="s">
        <v>37</v>
      </c>
      <c r="Z18" s="8"/>
    </row>
    <row r="19" spans="1:26" x14ac:dyDescent="0.15">
      <c r="A19" s="52" t="s">
        <v>38</v>
      </c>
      <c r="B19" s="53">
        <f>VLOOKUP("净利润",利润表!$B:F,COLUMN(),0)/VLOOKUP("股东权益合计",资产负债表!$B:F,COLUMN(),0)</f>
        <v>0.26833830348235499</v>
      </c>
      <c r="C19" s="53">
        <f>VLOOKUP("净利润",利润表!$B:G,COLUMN(),0)/VLOOKUP("股东权益合计",资产负债表!$B:G,COLUMN(),0)</f>
        <v>0.22476514190039323</v>
      </c>
      <c r="D19" s="53">
        <f>VLOOKUP("净利润",利润表!$B:H,COLUMN(),0)/VLOOKUP("股东权益合计",资产负债表!$B:H,COLUMN(),0)</f>
        <v>0.13252447997200614</v>
      </c>
      <c r="E19" s="53">
        <f>VLOOKUP("净利润",利润表!$B:I,COLUMN(),0)/VLOOKUP("股东权益合计",资产负债表!$B:I,COLUMN(),0)</f>
        <v>4.5992281852084552E-2</v>
      </c>
      <c r="F19" s="53">
        <f>VLOOKUP("净利润",利润表!$B:J,COLUMN(),0)/VLOOKUP("股东权益合计",资产负债表!$B:J,COLUMN(),0)</f>
        <v>3.7723248491740241E-3</v>
      </c>
      <c r="G19" s="53">
        <f>VLOOKUP("净利润",利润表!$B:K,COLUMN(),0)/VLOOKUP("股东权益合计",资产负债表!$B:K,COLUMN(),0)</f>
        <v>1.1148353025431718E-4</v>
      </c>
      <c r="H19" s="53">
        <f>VLOOKUP("净利润",利润表!$B:L,COLUMN(),0)/VLOOKUP("股东权益合计",资产负债表!$B:L,COLUMN(),0)</f>
        <v>1.9042200767494605E-2</v>
      </c>
      <c r="I19" s="53">
        <f>VLOOKUP("净利润",利润表!$B:M,COLUMN(),0)/VLOOKUP("股东权益合计",资产负债表!$B:M,COLUMN(),0)</f>
        <v>9.5220024618091759E-2</v>
      </c>
      <c r="J19" s="53">
        <f>VLOOKUP("净利润",利润表!$B:N,COLUMN(),0)/VLOOKUP("股东权益合计",资产负债表!$B:N,COLUMN(),0)</f>
        <v>0.19195240937928262</v>
      </c>
      <c r="K19" s="53">
        <f>VLOOKUP("净利润",利润表!$B:O,COLUMN(),0)/VLOOKUP("股东权益合计",资产负债表!$B:O,COLUMN(),0)</f>
        <v>0.32361637327617798</v>
      </c>
      <c r="L19" s="54">
        <f>VLOOKUP("净利润",利润表!$B:P,COLUMN(),0)/VLOOKUP("股东权益合计",资产负债表!$B:P,COLUMN(),0)</f>
        <v>0.21806731649057384</v>
      </c>
      <c r="M19" s="34">
        <f>AVERAGEIF(B19:K19,"&lt;"&amp;5*MEDIAN(B19:K19))</f>
        <v>0.13053350236273142</v>
      </c>
      <c r="N19" s="34">
        <f>MEDIAN(B19:K19)</f>
        <v>0.11387225229504895</v>
      </c>
      <c r="Z19" s="8"/>
    </row>
    <row r="20" spans="1:26" x14ac:dyDescent="0.15">
      <c r="A20" s="49" t="s">
        <v>13</v>
      </c>
      <c r="B20" s="55">
        <f>VLOOKUP("净利润",利润表!$B:F,COLUMN(),0)/VLOOKUP("负债和股东权益合计",资产负债表!$B:F,COLUMN(),0)</f>
        <v>0.12283884511252757</v>
      </c>
      <c r="C20" s="55">
        <f>VLOOKUP("净利润",利润表!$B:G,COLUMN(),0)/VLOOKUP("负债和股东权益合计",资产负债表!$B:G,COLUMN(),0)</f>
        <v>9.8693587048107517E-2</v>
      </c>
      <c r="D20" s="55">
        <f>VLOOKUP("净利润",利润表!$B:H,COLUMN(),0)/VLOOKUP("负债和股东权益合计",资产负债表!$B:H,COLUMN(),0)</f>
        <v>6.451134040268279E-2</v>
      </c>
      <c r="E20" s="55">
        <f>VLOOKUP("净利润",利润表!$B:I,COLUMN(),0)/VLOOKUP("负债和股东权益合计",资产负债表!$B:I,COLUMN(),0)</f>
        <v>2.2441057341151996E-2</v>
      </c>
      <c r="F20" s="55">
        <f>VLOOKUP("净利润",利润表!$B:J,COLUMN(),0)/VLOOKUP("负债和股东权益合计",资产负债表!$B:J,COLUMN(),0)</f>
        <v>1.8574874113351945E-3</v>
      </c>
      <c r="G20" s="55">
        <f>VLOOKUP("净利润",利润表!$B:K,COLUMN(),0)/VLOOKUP("负债和股东权益合计",资产负债表!$B:K,COLUMN(),0)</f>
        <v>5.2048042159880134E-5</v>
      </c>
      <c r="H20" s="55">
        <f>VLOOKUP("净利润",利润表!$B:L,COLUMN(),0)/VLOOKUP("负债和股东权益合计",资产负债表!$B:L,COLUMN(),0)</f>
        <v>9.0356939145239991E-3</v>
      </c>
      <c r="I20" s="55">
        <f>VLOOKUP("净利润",利润表!$B:M,COLUMN(),0)/VLOOKUP("负债和股东权益合计",资产负债表!$B:M,COLUMN(),0)</f>
        <v>4.1950032126857321E-2</v>
      </c>
      <c r="J20" s="55">
        <f>VLOOKUP("净利润",利润表!$B:N,COLUMN(),0)/VLOOKUP("负债和股东权益合计",资产负债表!$B:N,COLUMN(),0)</f>
        <v>8.6190313634910518E-2</v>
      </c>
      <c r="K20" s="55">
        <f>VLOOKUP("净利润",利润表!$B:O,COLUMN(),0)/VLOOKUP("负债和股东权益合计",资产负债表!$B:O,COLUMN(),0)</f>
        <v>0.13918803436403626</v>
      </c>
      <c r="L20" s="56">
        <f>VLOOKUP("净利润",利润表!$B:P,COLUMN(),0)/VLOOKUP("负债和股东权益合计",资产负债表!$B:P,COLUMN(),0)</f>
        <v>9.6590131229894641E-2</v>
      </c>
      <c r="M20" s="34">
        <f>AVERAGEIF(B20:K20,"&lt;"&amp;5*MEDIAN(B20:K20))</f>
        <v>5.8675843939829296E-2</v>
      </c>
      <c r="N20" s="34">
        <f>MEDIAN(B20:K20)</f>
        <v>5.3230686264770052E-2</v>
      </c>
      <c r="O20" s="20"/>
      <c r="Z20" s="8"/>
    </row>
    <row r="21" spans="1:26" x14ac:dyDescent="0.15">
      <c r="A21" s="52" t="s">
        <v>16</v>
      </c>
      <c r="B21" s="57">
        <f>VLOOKUP("负债和股东权益合计",资产负债表!$B:F,COLUMN(),0)</f>
        <v>119930784000</v>
      </c>
      <c r="C21" s="57">
        <f>VLOOKUP("负债和股东权益合计",资产负债表!$B:G,COLUMN(),0)</f>
        <v>116466007000</v>
      </c>
      <c r="D21" s="57">
        <f>VLOOKUP("负债和股东权益合计",资产负债表!$B:H,COLUMN(),0)</f>
        <v>97711301000</v>
      </c>
      <c r="E21" s="57">
        <f>VLOOKUP("负债和股东权益合计",资产负债表!$B:I,COLUMN(),0)</f>
        <v>99241536000</v>
      </c>
      <c r="F21" s="57">
        <f>VLOOKUP("负债和股东权益合计",资产负债表!$B:J,COLUMN(),0)</f>
        <v>88183101000</v>
      </c>
      <c r="G21" s="57">
        <f>VLOOKUP("负债和股东权益合计",资产负债表!$B:K,COLUMN(),0)</f>
        <v>86958122000</v>
      </c>
      <c r="H21" s="57">
        <f>VLOOKUP("负债和股东权益合计",资产负债表!$B:L,COLUMN(),0)</f>
        <v>83665074000</v>
      </c>
      <c r="I21" s="57">
        <f>VLOOKUP("负债和股东权益合计",资产负债表!$B:M,COLUMN(),0)</f>
        <v>73774723000</v>
      </c>
      <c r="J21" s="57">
        <f>VLOOKUP("负债和股东权益合计",资产负债表!$B:N,COLUMN(),0)</f>
        <v>69737326000</v>
      </c>
      <c r="K21" s="57">
        <f>VLOOKUP("负债和股东权益合计",资产负债表!$B:O,COLUMN(),0)</f>
        <v>67258339000</v>
      </c>
      <c r="L21" s="58">
        <f>VLOOKUP("负债和股东权益合计",资产负债表!$B:P,COLUMN(),0)</f>
        <v>63816328000</v>
      </c>
      <c r="Z21" s="8"/>
    </row>
    <row r="22" spans="1:26" x14ac:dyDescent="0.15">
      <c r="A22" s="59" t="s">
        <v>549</v>
      </c>
      <c r="B22" s="60">
        <f>VLOOKUP("净利润",利润表!$B:F,COLUMN(),0)</f>
        <v>14732159000</v>
      </c>
      <c r="C22" s="60">
        <f>VLOOKUP("净利润",利润表!$B:G,COLUMN(),0)</f>
        <v>11494448000</v>
      </c>
      <c r="D22" s="60">
        <f>VLOOKUP("净利润",利润表!$B:H,COLUMN(),0)</f>
        <v>6303487000</v>
      </c>
      <c r="E22" s="60">
        <f>VLOOKUP("净利润",利润表!$B:I,COLUMN(),0)</f>
        <v>2227085000</v>
      </c>
      <c r="F22" s="60">
        <f>VLOOKUP("净利润",利润表!$B:J,COLUMN(),0)</f>
        <v>163799000</v>
      </c>
      <c r="G22" s="60">
        <f>VLOOKUP("净利润",利润表!$B:K,COLUMN(),0)</f>
        <v>4526000</v>
      </c>
      <c r="H22" s="60">
        <f>VLOOKUP("净利润",利润表!$B:L,COLUMN(),0)</f>
        <v>755972000</v>
      </c>
      <c r="I22" s="60">
        <f>VLOOKUP("净利润",利润表!$B:M,COLUMN(),0)</f>
        <v>3094852000</v>
      </c>
      <c r="J22" s="60">
        <f>VLOOKUP("净利润",利润表!$B:N,COLUMN(),0)</f>
        <v>6010682000</v>
      </c>
      <c r="K22" s="60">
        <f>VLOOKUP("净利润",利润表!$B:O,COLUMN(),0)</f>
        <v>9361556000</v>
      </c>
      <c r="L22" s="61">
        <f>VLOOKUP("净利润",利润表!$B:P,COLUMN(),0)</f>
        <v>6164027496.1300001</v>
      </c>
      <c r="Y22" t="s">
        <v>39</v>
      </c>
      <c r="Z22" s="8"/>
    </row>
    <row r="23" spans="1:26" x14ac:dyDescent="0.15">
      <c r="A23" s="62" t="s">
        <v>550</v>
      </c>
      <c r="B23" s="53">
        <f>(VLOOKUP($A$22,利润表!$B:F,COLUMN(),0)-VLOOKUP($A$22,利润表!$B:F,COLUMN()+1,0))/VLOOKUP($A$22,利润表!$B:F,COLUMN()+1,0)</f>
        <v>0.28167607526694627</v>
      </c>
      <c r="C23" s="53">
        <f>(VLOOKUP($A$22,利润表!$B:G,COLUMN(),0)-VLOOKUP($A$22,利润表!$B:G,COLUMN()+1,0))/VLOOKUP($A$22,利润表!$B:G,COLUMN()+1,0)</f>
        <v>0.82350625931329757</v>
      </c>
      <c r="D23" s="53">
        <f>(VLOOKUP($A$22,利润表!$B:H,COLUMN(),0)-VLOOKUP($A$22,利润表!$B:H,COLUMN()+1,0))/VLOOKUP($A$22,利润表!$B:H,COLUMN()+1,0)</f>
        <v>1.8303755806356741</v>
      </c>
      <c r="E23" s="53">
        <f>(VLOOKUP($A$22,利润表!$B:I,COLUMN(),0)-VLOOKUP($A$22,利润表!$B:I,COLUMN()+1,0))/VLOOKUP($A$22,利润表!$B:I,COLUMN()+1,0)</f>
        <v>12.596450527781</v>
      </c>
      <c r="F23" s="53">
        <f>(VLOOKUP($A$22,利润表!$B:J,COLUMN(),0)-VLOOKUP($A$22,利润表!$B:J,COLUMN()+1,0))/VLOOKUP($A$22,利润表!$B:J,COLUMN()+1,0)</f>
        <v>35.190676093680956</v>
      </c>
      <c r="G23" s="53">
        <f>(VLOOKUP($A$22,利润表!$B:K,COLUMN(),0)-VLOOKUP($A$22,利润表!$B:K,COLUMN()+1,0))/VLOOKUP($A$22,利润表!$B:K,COLUMN()+1,0)</f>
        <v>-0.99401300577270058</v>
      </c>
      <c r="H23" s="53">
        <f>(VLOOKUP($A$22,利润表!$B:L,COLUMN(),0)-VLOOKUP($A$22,利润表!$B:L,COLUMN()+1,0))/VLOOKUP($A$22,利润表!$B:L,COLUMN()+1,0)</f>
        <v>-0.75573242274590191</v>
      </c>
      <c r="I23" s="53">
        <f>(VLOOKUP($A$22,利润表!$B:M,COLUMN(),0)-VLOOKUP($A$22,利润表!$B:M,COLUMN()+1,0))/VLOOKUP($A$22,利润表!$B:M,COLUMN()+1,0)</f>
        <v>-0.48510801270138731</v>
      </c>
      <c r="J23" s="53">
        <f>(VLOOKUP($A$22,利润表!$B:N,COLUMN(),0)-VLOOKUP($A$22,利润表!$B:N,COLUMN()+1,0))/VLOOKUP($A$22,利润表!$B:N,COLUMN()+1,0)</f>
        <v>-0.35793985529755951</v>
      </c>
      <c r="K23" s="53">
        <f>(VLOOKUP($A$22,利润表!$B:O,COLUMN(),0)-VLOOKUP($A$22,利润表!$B:O,COLUMN()+1,0))/VLOOKUP($A$22,利润表!$B:O,COLUMN()+1,0)</f>
        <v>0.51874014284938286</v>
      </c>
      <c r="L23" s="54">
        <f>(VLOOKUP($A$22,利润表!$B:P,COLUMN(),0)-VLOOKUP($A$22,利润表!$B:P,COLUMN()+1,0))/VLOOKUP($A$22,利润表!$B:P,COLUMN()+1,0)</f>
        <v>1.0394236730097302</v>
      </c>
      <c r="M23" s="34">
        <f>AVERAGEIF(B23:K23,"&lt;"&amp;5*MEDIAN(B23:K23))</f>
        <v>0.10768809519346892</v>
      </c>
      <c r="N23" s="34">
        <f>MEDIAN(B23:K23)</f>
        <v>0.40020810905816456</v>
      </c>
      <c r="O23" s="35">
        <f>POWER(B22/L22,1/10)-1</f>
        <v>9.1038768788857194E-2</v>
      </c>
      <c r="Z23" s="8"/>
    </row>
    <row r="24" spans="1:26" x14ac:dyDescent="0.15">
      <c r="A24" s="63" t="s">
        <v>535</v>
      </c>
      <c r="B24" s="60">
        <f>VLOOKUP($A$24,利润表!$B:F,COLUMN(),0)</f>
        <v>89867090000</v>
      </c>
      <c r="C24" s="60">
        <f>VLOOKUP($A$24,利润表!$B:G,COLUMN(),0)</f>
        <v>75665760000</v>
      </c>
      <c r="D24" s="60">
        <f>VLOOKUP($A$24,利润表!$B:H,COLUMN(),0)</f>
        <v>55821504000</v>
      </c>
      <c r="E24" s="60">
        <f>VLOOKUP($A$24,利润表!$B:I,COLUMN(),0)</f>
        <v>38335087000</v>
      </c>
      <c r="F24" s="60">
        <f>VLOOKUP($A$24,利润表!$B:J,COLUMN(),0)</f>
        <v>23280072000</v>
      </c>
      <c r="G24" s="60">
        <f>VLOOKUP($A$24,利润表!$B:K,COLUMN(),0)</f>
        <v>23470343000</v>
      </c>
      <c r="H24" s="60">
        <f>VLOOKUP($A$24,利润表!$B:L,COLUMN(),0)</f>
        <v>30364721000</v>
      </c>
      <c r="I24" s="60">
        <f>VLOOKUP($A$24,利润表!$B:M,COLUMN(),0)</f>
        <v>37327890000</v>
      </c>
      <c r="J24" s="60">
        <f>VLOOKUP($A$24,利润表!$B:N,COLUMN(),0)</f>
        <v>46830535000</v>
      </c>
      <c r="K24" s="60">
        <f>VLOOKUP($A$24,利润表!$B:O,COLUMN(),0)</f>
        <v>50776301000</v>
      </c>
      <c r="L24" s="61">
        <f>VLOOKUP($A$24,利润表!$B:P,COLUMN(),0)</f>
        <v>33954939086.189999</v>
      </c>
      <c r="Y24" t="s">
        <v>39</v>
      </c>
      <c r="Z24" s="8"/>
    </row>
    <row r="25" spans="1:26" x14ac:dyDescent="0.15">
      <c r="A25" s="62" t="s">
        <v>551</v>
      </c>
      <c r="B25" s="53">
        <f>(VLOOKUP($A$24,利润表!$B:F,COLUMN(),0)-VLOOKUP($A$24,利润表!$B:F,COLUMN()+1,0))/VLOOKUP($A$24,利润表!$B:F,COLUMN()+1,0)</f>
        <v>0.18768502424346231</v>
      </c>
      <c r="C25" s="53">
        <f>(VLOOKUP($A$24,利润表!$B:G,COLUMN(),0)-VLOOKUP($A$24,利润表!$B:G,COLUMN()+1,0))/VLOOKUP($A$24,利润表!$B:G,COLUMN()+1,0)</f>
        <v>0.35549482865957893</v>
      </c>
      <c r="D25" s="53">
        <f>(VLOOKUP($A$24,利润表!$B:H,COLUMN(),0)-VLOOKUP($A$24,利润表!$B:H,COLUMN()+1,0))/VLOOKUP($A$24,利润表!$B:H,COLUMN()+1,0)</f>
        <v>0.45614653228777075</v>
      </c>
      <c r="E25" s="53">
        <f>(VLOOKUP($A$24,利润表!$B:I,COLUMN(),0)-VLOOKUP($A$24,利润表!$B:I,COLUMN()+1,0))/VLOOKUP($A$24,利润表!$B:I,COLUMN()+1,0)</f>
        <v>0.646691084116922</v>
      </c>
      <c r="F25" s="53">
        <f>(VLOOKUP($A$24,利润表!$B:J,COLUMN(),0)-VLOOKUP($A$24,利润表!$B:J,COLUMN()+1,0))/VLOOKUP($A$24,利润表!$B:J,COLUMN()+1,0)</f>
        <v>-8.1068691667607919E-3</v>
      </c>
      <c r="G25" s="53">
        <f>(VLOOKUP($A$24,利润表!$B:K,COLUMN(),0)-VLOOKUP($A$24,利润表!$B:K,COLUMN()+1,0))/VLOOKUP($A$24,利润表!$B:K,COLUMN()+1,0)</f>
        <v>-0.2270522426338118</v>
      </c>
      <c r="H25" s="53">
        <f>(VLOOKUP($A$24,利润表!$B:L,COLUMN(),0)-VLOOKUP($A$24,利润表!$B:L,COLUMN()+1,0))/VLOOKUP($A$24,利润表!$B:L,COLUMN()+1,0)</f>
        <v>-0.18654065365066175</v>
      </c>
      <c r="I25" s="53">
        <f>(VLOOKUP($A$24,利润表!$B:M,COLUMN(),0)-VLOOKUP($A$24,利润表!$B:M,COLUMN()+1,0))/VLOOKUP($A$24,利润表!$B:M,COLUMN()+1,0)</f>
        <v>-0.20291557634351176</v>
      </c>
      <c r="J25" s="53">
        <f>(VLOOKUP($A$24,利润表!$B:N,COLUMN(),0)-VLOOKUP($A$24,利润表!$B:N,COLUMN()+1,0))/VLOOKUP($A$24,利润表!$B:N,COLUMN()+1,0)</f>
        <v>-7.7708811439415409E-2</v>
      </c>
      <c r="K25" s="53">
        <f>(VLOOKUP($A$24,利润表!$B:O,COLUMN(),0)-VLOOKUP($A$24,利润表!$B:O,COLUMN()+1,0))/VLOOKUP($A$24,利润表!$B:O,COLUMN()+1,0)</f>
        <v>0.49540250598333457</v>
      </c>
      <c r="L25" s="54">
        <f>(VLOOKUP($A$24,利润表!$B:P,COLUMN(),0)-VLOOKUP($A$24,利润表!$B:P,COLUMN()+1,0))/VLOOKUP($A$24,利润表!$B:P,COLUMN()+1,0)</f>
        <v>0.78937977048765506</v>
      </c>
      <c r="M25" s="34">
        <f>AVERAGEIF(B25:K25,"&lt;"&amp;5*MEDIAN(B25:K25))</f>
        <v>-2.2734900047302897E-2</v>
      </c>
      <c r="N25" s="34">
        <f>MEDIAN(B25:K25)</f>
        <v>8.9789077538350762E-2</v>
      </c>
      <c r="O25" s="35">
        <f>POWER(B24/L24,1/10)-1</f>
        <v>0.10222376939375777</v>
      </c>
      <c r="Z25" s="8"/>
    </row>
    <row r="26" spans="1:26" x14ac:dyDescent="0.15">
      <c r="A26" s="63" t="s">
        <v>23</v>
      </c>
      <c r="B26" s="60">
        <f>VLOOKUP($A$26,现金流量表!$B:F,COLUMN(),0)</f>
        <v>16010797000</v>
      </c>
      <c r="C26" s="60">
        <f>VLOOKUP($A$26,现金流量表!$B:G,COLUMN(),0)</f>
        <v>13265375000</v>
      </c>
      <c r="D26" s="60">
        <f>VLOOKUP($A$26,现金流量表!$B:H,COLUMN(),0)</f>
        <v>10526899000</v>
      </c>
      <c r="E26" s="60">
        <f>VLOOKUP($A$26,现金流量表!$B:I,COLUMN(),0)</f>
        <v>8564501000</v>
      </c>
      <c r="F26" s="60">
        <f>VLOOKUP($A$26,现金流量表!$B:J,COLUMN(),0)</f>
        <v>3249450000</v>
      </c>
      <c r="G26" s="60">
        <f>VLOOKUP($A$26,现金流量表!$B:K,COLUMN(),0)</f>
        <v>2696916000</v>
      </c>
      <c r="H26" s="60">
        <f>VLOOKUP($A$26,现金流量表!$B:L,COLUMN(),0)</f>
        <v>1231939000</v>
      </c>
      <c r="I26" s="60">
        <f>VLOOKUP($A$26,现金流量表!$B:M,COLUMN(),0)</f>
        <v>2769329000</v>
      </c>
      <c r="J26" s="60">
        <f>VLOOKUP($A$26,现金流量表!$B:N,COLUMN(),0)</f>
        <v>5681738000</v>
      </c>
      <c r="K26" s="60">
        <f>VLOOKUP($A$26,现金流量表!$B:O,COLUMN(),0)</f>
        <v>2279027000</v>
      </c>
      <c r="L26" s="61">
        <f>VLOOKUP($A$26,现金流量表!$B:P,COLUMN(),0)</f>
        <v>6749124249.3999996</v>
      </c>
      <c r="Z26" s="8"/>
    </row>
    <row r="27" spans="1:26" x14ac:dyDescent="0.15">
      <c r="A27" s="62" t="s">
        <v>551</v>
      </c>
      <c r="B27" s="53">
        <f>(VLOOKUP($A$26,现金流量表!$B:F,COLUMN(),0)-VLOOKUP($A$26,现金流量表!$B:F,COLUMN()+1,0))/VLOOKUP($A$26,现金流量表!$B:F,COLUMN()+1,0)</f>
        <v>0.20696150693063708</v>
      </c>
      <c r="C27" s="53">
        <f>(VLOOKUP($A$26,现金流量表!$B:G,COLUMN(),0)-VLOOKUP($A$26,现金流量表!$B:G,COLUMN()+1,0))/VLOOKUP($A$26,现金流量表!$B:G,COLUMN()+1,0)</f>
        <v>0.26014080689859376</v>
      </c>
      <c r="D27" s="53">
        <f>(VLOOKUP($A$26,现金流量表!$B:H,COLUMN(),0)-VLOOKUP($A$26,现金流量表!$B:H,COLUMN()+1,0))/VLOOKUP($A$26,现金流量表!$B:H,COLUMN()+1,0)</f>
        <v>0.22913162132855142</v>
      </c>
      <c r="E27" s="53">
        <f>(VLOOKUP($A$26,现金流量表!$B:I,COLUMN(),0)-VLOOKUP($A$26,现金流量表!$B:I,COLUMN()+1,0))/VLOOKUP($A$26,现金流量表!$B:I,COLUMN()+1,0)</f>
        <v>1.6356771145886226</v>
      </c>
      <c r="F27" s="53">
        <f>(VLOOKUP($A$26,现金流量表!$B:J,COLUMN(),0)-VLOOKUP($A$26,现金流量表!$B:J,COLUMN()+1,0))/VLOOKUP($A$26,现金流量表!$B:J,COLUMN()+1,0)</f>
        <v>0.20487623641225755</v>
      </c>
      <c r="G27" s="53">
        <f>(VLOOKUP($A$26,现金流量表!$B:K,COLUMN(),0)-VLOOKUP($A$26,现金流量表!$B:K,COLUMN()+1,0))/VLOOKUP($A$26,现金流量表!$B:K,COLUMN()+1,0)</f>
        <v>1.1891635868334389</v>
      </c>
      <c r="H27" s="53">
        <f>(VLOOKUP($A$26,现金流量表!$B:L,COLUMN(),0)-VLOOKUP($A$26,现金流量表!$B:L,COLUMN()+1,0))/VLOOKUP($A$26,现金流量表!$B:L,COLUMN()+1,0)</f>
        <v>-0.55514891874529892</v>
      </c>
      <c r="I27" s="53">
        <f>(VLOOKUP($A$26,现金流量表!$B:M,COLUMN(),0)-VLOOKUP($A$26,现金流量表!$B:M,COLUMN()+1,0))/VLOOKUP($A$26,现金流量表!$B:M,COLUMN()+1,0)</f>
        <v>-0.51259121768726401</v>
      </c>
      <c r="J27" s="53">
        <f>(VLOOKUP($A$26,现金流量表!$B:N,COLUMN(),0)-VLOOKUP($A$26,现金流量表!$B:N,COLUMN()+1,0))/VLOOKUP($A$26,现金流量表!$B:N,COLUMN()+1,0)</f>
        <v>1.4930542727225258</v>
      </c>
      <c r="K27" s="53">
        <f>(VLOOKUP($A$26,现金流量表!$B:O,COLUMN(),0)-VLOOKUP($A$26,现金流量表!$B:O,COLUMN()+1,0))/VLOOKUP($A$26,现金流量表!$B:O,COLUMN()+1,0)</f>
        <v>-0.66232255981913413</v>
      </c>
      <c r="L27" s="54">
        <f>(VLOOKUP($A$26,现金流量表!$B:P,COLUMN(),0)-VLOOKUP($A$26,现金流量表!$B:P,COLUMN()+1,0))/VLOOKUP($A$26,现金流量表!$B:P,COLUMN()+1,0)</f>
        <v>0.44214350159774307</v>
      </c>
      <c r="M27" s="34">
        <f>AVERAGEIF(B27:K27,"&lt;"&amp;5*MEDIAN(B27:K27))</f>
        <v>-0.11842178924023675</v>
      </c>
      <c r="N27" s="34">
        <f>MEDIAN(B27:K27)</f>
        <v>0.21804656412959425</v>
      </c>
      <c r="O27" s="35">
        <f>POWER(B26/L26,1/10)-1</f>
        <v>9.0226044648141768E-2</v>
      </c>
      <c r="Z27" s="8"/>
    </row>
    <row r="28" spans="1:26" x14ac:dyDescent="0.15">
      <c r="A28" s="63" t="s">
        <v>552</v>
      </c>
      <c r="B28" s="64">
        <f>VLOOKUP($A$28,利润表!$B:F,COLUMN(),0)</f>
        <v>1.7042999999999999</v>
      </c>
      <c r="C28" s="64">
        <f>VLOOKUP($A$28,利润表!$B:G,COLUMN(),0)</f>
        <v>1.3594999999999999</v>
      </c>
      <c r="D28" s="64">
        <f>VLOOKUP($A$28,利润表!$B:H,COLUMN(),0)</f>
        <v>0.79069999999999996</v>
      </c>
      <c r="E28" s="64">
        <f>VLOOKUP($A$28,利润表!$B:I,COLUMN(),0)</f>
        <v>0.27329999999999999</v>
      </c>
      <c r="F28" s="64">
        <f>VLOOKUP($A$28,利润表!$B:J,COLUMN(),0)</f>
        <v>2.6700000000000002E-2</v>
      </c>
      <c r="G28" s="65">
        <f>VLOOKUP($A$28,利润表!$B:K,COLUMN(),0)</f>
        <v>6.9999999999999999E-4</v>
      </c>
      <c r="H28" s="64">
        <f>VLOOKUP($A$28,利润表!$B:L,COLUMN(),0)</f>
        <v>9.2999999999999999E-2</v>
      </c>
      <c r="I28" s="64">
        <f>VLOOKUP($A$28,利润表!$B:M,COLUMN(),0)</f>
        <v>0.38100000000000001</v>
      </c>
      <c r="J28" s="64">
        <f>VLOOKUP($A$28,利润表!$B:N,COLUMN(),0)</f>
        <v>0.75</v>
      </c>
      <c r="K28" s="64">
        <f>VLOOKUP($A$28,利润表!$B:O,COLUMN(),0)</f>
        <v>1.1399999999999999</v>
      </c>
      <c r="L28" s="66">
        <f>VLOOKUP($A$28,利润表!$B:P,COLUMN(),0)</f>
        <v>0.73899999999999999</v>
      </c>
      <c r="Z28" s="8"/>
    </row>
    <row r="29" spans="1:26" x14ac:dyDescent="0.15">
      <c r="A29" s="62" t="s">
        <v>551</v>
      </c>
      <c r="B29" s="53">
        <f>(VLOOKUP($A$28,利润表!$B:F,COLUMN(),0)-VLOOKUP($A$28,利润表!$B:F,COLUMN()+1,0))/VLOOKUP($A$28,利润表!$B:F,COLUMN()+1,0)</f>
        <v>0.25362265538801032</v>
      </c>
      <c r="C29" s="53">
        <f>(VLOOKUP($A$28,利润表!$B:G,COLUMN(),0)-VLOOKUP($A$28,利润表!$B:G,COLUMN()+1,0))/VLOOKUP($A$28,利润表!$B:G,COLUMN()+1,0)</f>
        <v>0.71936259011002912</v>
      </c>
      <c r="D29" s="53">
        <f>(VLOOKUP($A$28,利润表!$B:H,COLUMN(),0)-VLOOKUP($A$28,利润表!$B:H,COLUMN()+1,0))/VLOOKUP($A$28,利润表!$B:H,COLUMN()+1,0)</f>
        <v>1.8931577021587997</v>
      </c>
      <c r="E29" s="53">
        <f>(VLOOKUP($A$28,利润表!$B:I,COLUMN(),0)-VLOOKUP($A$28,利润表!$B:I,COLUMN()+1,0))/VLOOKUP($A$28,利润表!$B:I,COLUMN()+1,0)</f>
        <v>9.2359550561797743</v>
      </c>
      <c r="F29" s="53">
        <f>(VLOOKUP($A$28,利润表!$B:J,COLUMN(),0)-VLOOKUP($A$28,利润表!$B:J,COLUMN()+1,0))/VLOOKUP($A$28,利润表!$B:J,COLUMN()+1,0)</f>
        <v>37.142857142857146</v>
      </c>
      <c r="G29" s="53">
        <f>(VLOOKUP($A$28,利润表!$B:K,COLUMN(),0)-VLOOKUP($A$28,利润表!$B:K,COLUMN()+1,0))/VLOOKUP($A$28,利润表!$B:K,COLUMN()+1,0)</f>
        <v>-0.99247311827956985</v>
      </c>
      <c r="H29" s="53">
        <f>(VLOOKUP($A$28,利润表!$B:L,COLUMN(),0)-VLOOKUP($A$28,利润表!$B:L,COLUMN()+1,0))/VLOOKUP($A$28,利润表!$B:L,COLUMN()+1,0)</f>
        <v>-0.75590551181102372</v>
      </c>
      <c r="I29" s="53">
        <f>(VLOOKUP($A$28,利润表!$B:M,COLUMN(),0)-VLOOKUP($A$28,利润表!$B:M,COLUMN()+1,0))/VLOOKUP($A$28,利润表!$B:M,COLUMN()+1,0)</f>
        <v>-0.49199999999999999</v>
      </c>
      <c r="J29" s="53">
        <f>(VLOOKUP($A$28,利润表!$B:N,COLUMN(),0)-VLOOKUP($A$28,利润表!$B:N,COLUMN()+1,0))/VLOOKUP($A$28,利润表!$B:N,COLUMN()+1,0)</f>
        <v>-0.34210526315789469</v>
      </c>
      <c r="K29" s="53">
        <f>(VLOOKUP($A$28,利润表!$B:O,COLUMN(),0)-VLOOKUP($A$28,利润表!$B:O,COLUMN()+1,0))/VLOOKUP($A$28,利润表!$B:O,COLUMN()+1,0)</f>
        <v>0.54262516914749648</v>
      </c>
      <c r="L29" s="54">
        <f>(VLOOKUP($A$28,利润表!$B:P,COLUMN(),0)-VLOOKUP($A$28,利润表!$B:P,COLUMN()+1,0))/VLOOKUP($A$28,利润表!$B:P,COLUMN()+1,0)</f>
        <v>0.4211538461538461</v>
      </c>
      <c r="M29" s="34">
        <f>AVERAGEIF(B29:K29,"&lt;"&amp;5*MEDIAN(B29:K29))</f>
        <v>0.10328552794448091</v>
      </c>
      <c r="N29" s="34">
        <f>MEDIAN(B29:K29)</f>
        <v>0.3981239122677534</v>
      </c>
      <c r="O29" s="36">
        <f>POWER(B28/L28,1/10)-1</f>
        <v>8.7151728166941167E-2</v>
      </c>
      <c r="Z29" s="8"/>
    </row>
    <row r="30" spans="1:26" x14ac:dyDescent="0.15">
      <c r="A30" s="63" t="s">
        <v>40</v>
      </c>
      <c r="B30" s="55">
        <f>(VLOOKUP("营业收入",利润表!$B:F,COLUMN(),0)-VLOOKUP("营业成本",利润表!$B:F,COLUMN(),0))/VLOOKUP("营业收入",利润表!$B:F,COLUMN(),0)</f>
        <v>0.30850739686797468</v>
      </c>
      <c r="C30" s="55">
        <f>(VLOOKUP("营业收入",利润表!$B:G,COLUMN(),0)-VLOOKUP("营业成本",利润表!$B:G,COLUMN(),0))/VLOOKUP("营业收入",利润表!$B:G,COLUMN(),0)</f>
        <v>0.32687824717547276</v>
      </c>
      <c r="D30" s="55">
        <f>(VLOOKUP("营业收入",利润表!$B:H,COLUMN(),0)-VLOOKUP("营业成本",利润表!$B:H,COLUMN(),0))/VLOOKUP("营业收入",利润表!$B:H,COLUMN(),0)</f>
        <v>0.30621794067031943</v>
      </c>
      <c r="E30" s="55">
        <f>(VLOOKUP("营业收入",利润表!$B:I,COLUMN(),0)-VLOOKUP("营业成本",利润表!$B:I,COLUMN(),0))/VLOOKUP("营业收入",利润表!$B:I,COLUMN(),0)</f>
        <v>0.30074886748007118</v>
      </c>
      <c r="F30" s="55">
        <f>(VLOOKUP("营业收入",利润表!$B:J,COLUMN(),0)-VLOOKUP("营业成本",利润表!$B:J,COLUMN(),0))/VLOOKUP("营业收入",利润表!$B:J,COLUMN(),0)</f>
        <v>0.262055460996856</v>
      </c>
      <c r="G30" s="55">
        <f>(VLOOKUP("营业收入",利润表!$B:K,COLUMN(),0)-VLOOKUP("营业成本",利润表!$B:K,COLUMN(),0))/VLOOKUP("营业收入",利润表!$B:K,COLUMN(),0)</f>
        <v>0.24622503386507816</v>
      </c>
      <c r="H30" s="55">
        <f>(VLOOKUP("营业收入",利润表!$B:L,COLUMN(),0)-VLOOKUP("营业成本",利润表!$B:L,COLUMN(),0))/VLOOKUP("营业收入",利润表!$B:L,COLUMN(),0)</f>
        <v>0.25773498791574606</v>
      </c>
      <c r="I30" s="55">
        <f>(VLOOKUP("营业收入",利润表!$B:M,COLUMN(),0)-VLOOKUP("营业成本",利润表!$B:M,COLUMN(),0))/VLOOKUP("营业收入",利润表!$B:M,COLUMN(),0)</f>
        <v>0.26187378927659721</v>
      </c>
      <c r="J30" s="55">
        <f>(VLOOKUP("营业收入",利润表!$B:N,COLUMN(),0)-VLOOKUP("营业成本",利润表!$B:N,COLUMN(),0))/VLOOKUP("营业收入",利润表!$B:N,COLUMN(),0)</f>
        <v>0.31746985166836122</v>
      </c>
      <c r="K30" s="55">
        <f>(VLOOKUP("营业收入",利润表!$B:O,COLUMN(),0)-VLOOKUP("营业成本",利润表!$B:O,COLUMN(),0))/VLOOKUP("营业收入",利润表!$B:O,COLUMN(),0)</f>
        <v>0.364817240231816</v>
      </c>
      <c r="L30" s="56">
        <f>(VLOOKUP("营业收入",利润表!$B:P,COLUMN(),0)-VLOOKUP("营业成本",利润表!$B:P,COLUMN(),0))/VLOOKUP("营业收入",利润表!$B:P,COLUMN(),0)</f>
        <v>0.36852080665487841</v>
      </c>
      <c r="Z30" s="8"/>
    </row>
    <row r="31" spans="1:26" x14ac:dyDescent="0.15">
      <c r="A31" s="62" t="s">
        <v>41</v>
      </c>
      <c r="B31" s="53">
        <f>B22/B24</f>
        <v>0.16393274779454858</v>
      </c>
      <c r="C31" s="53">
        <f t="shared" ref="C31:L31" si="6">C22/C24</f>
        <v>0.15191082465833952</v>
      </c>
      <c r="D31" s="53">
        <f t="shared" si="6"/>
        <v>0.11292219930154515</v>
      </c>
      <c r="E31" s="53">
        <f t="shared" si="6"/>
        <v>5.809521183556985E-2</v>
      </c>
      <c r="F31" s="53">
        <f t="shared" si="6"/>
        <v>7.0360177580206795E-3</v>
      </c>
      <c r="G31" s="53">
        <f t="shared" si="6"/>
        <v>1.9283910763468604E-4</v>
      </c>
      <c r="H31" s="53">
        <f t="shared" si="6"/>
        <v>2.4896392099239113E-2</v>
      </c>
      <c r="I31" s="53">
        <f t="shared" si="6"/>
        <v>8.2909909989554734E-2</v>
      </c>
      <c r="J31" s="53">
        <f t="shared" si="6"/>
        <v>0.12834963341759814</v>
      </c>
      <c r="K31" s="53">
        <f t="shared" si="6"/>
        <v>0.18436860928487092</v>
      </c>
      <c r="L31" s="54">
        <f t="shared" si="6"/>
        <v>0.18153551919158076</v>
      </c>
      <c r="Z31" s="8"/>
    </row>
    <row r="32" spans="1:26" x14ac:dyDescent="0.15">
      <c r="A32" s="63" t="s">
        <v>42</v>
      </c>
      <c r="B32" s="67"/>
      <c r="C32" s="67"/>
      <c r="D32" s="67"/>
      <c r="E32" s="67"/>
      <c r="F32" s="67"/>
      <c r="G32" s="67"/>
      <c r="H32" s="68"/>
      <c r="I32" s="68"/>
      <c r="J32" s="68"/>
      <c r="K32" s="68"/>
      <c r="L32" s="69"/>
      <c r="M32" s="28"/>
      <c r="O32" s="37"/>
    </row>
    <row r="33" spans="1:15" x14ac:dyDescent="0.15">
      <c r="A33" s="62" t="s">
        <v>534</v>
      </c>
      <c r="B33" s="57">
        <f>VLOOKUP("*商誉",资产负债表!$B:C,COLUMN(),0)</f>
        <v>50329000</v>
      </c>
      <c r="C33" s="57">
        <f>VLOOKUP("*商誉",资产负债表!$B:D,COLUMN(),0)</f>
        <v>50165000</v>
      </c>
      <c r="D33" s="57">
        <f>VLOOKUP("*商誉",资产负债表!$B:E,COLUMN(),0)</f>
        <v>49412000</v>
      </c>
      <c r="E33" s="57">
        <f>VLOOKUP("*商誉",资产负债表!$B:F,COLUMN(),0)</f>
        <v>49445000</v>
      </c>
      <c r="F33" s="57">
        <f>VLOOKUP("*商誉",资产负债表!$B:G,COLUMN(),0)</f>
        <v>49140000</v>
      </c>
      <c r="G33" s="57">
        <f>VLOOKUP("*商誉",资产负债表!$B:H,COLUMN(),0)</f>
        <v>49452000</v>
      </c>
      <c r="H33" s="57">
        <f>VLOOKUP("*商誉",资产负债表!$B:I,COLUMN(),0)</f>
        <v>49428000</v>
      </c>
      <c r="I33" s="57">
        <f>VLOOKUP("*商誉",资产负债表!$B:J,COLUMN(),0)</f>
        <v>50847000</v>
      </c>
      <c r="J33" s="57">
        <f>VLOOKUP("*商誉",资产负债表!$B:K,COLUMN(),0)</f>
        <v>51658000</v>
      </c>
      <c r="K33" s="57">
        <f>VLOOKUP("*商誉",资产负债表!$B:L,COLUMN(),0)</f>
        <v>49878000</v>
      </c>
      <c r="L33" s="58">
        <f>VLOOKUP("*商誉",资产负债表!$B:M,COLUMN(),0)</f>
        <v>50305000</v>
      </c>
      <c r="O33" s="38"/>
    </row>
    <row r="34" spans="1:15" x14ac:dyDescent="0.15">
      <c r="A34" s="44" t="s">
        <v>43</v>
      </c>
      <c r="B34" s="70">
        <f>B26/B22</f>
        <v>1.0867923024724346</v>
      </c>
      <c r="C34" s="70">
        <f t="shared" ref="C34:L34" si="7">C26/C22</f>
        <v>1.1540680335410627</v>
      </c>
      <c r="D34" s="70">
        <f t="shared" si="7"/>
        <v>1.6700120108124281</v>
      </c>
      <c r="E34" s="70">
        <f t="shared" si="7"/>
        <v>3.8456102932757394</v>
      </c>
      <c r="F34" s="70">
        <f t="shared" si="7"/>
        <v>19.83803319922588</v>
      </c>
      <c r="G34" s="70">
        <f t="shared" si="7"/>
        <v>595.87185152452491</v>
      </c>
      <c r="H34" s="70">
        <f t="shared" si="7"/>
        <v>1.6296092976988565</v>
      </c>
      <c r="I34" s="70">
        <f t="shared" si="7"/>
        <v>0.89481791051720727</v>
      </c>
      <c r="J34" s="70">
        <f t="shared" si="7"/>
        <v>0.94527343153405885</v>
      </c>
      <c r="K34" s="70">
        <f t="shared" si="7"/>
        <v>0.2434453204146832</v>
      </c>
      <c r="L34" s="71">
        <f t="shared" si="7"/>
        <v>1.0949211783427872</v>
      </c>
      <c r="M34" s="28"/>
      <c r="O34" s="8"/>
    </row>
    <row r="35" spans="1:15" x14ac:dyDescent="0.15">
      <c r="A35" s="7"/>
      <c r="B35" s="8"/>
      <c r="C35" s="8"/>
      <c r="I35" s="8"/>
      <c r="J35" s="8"/>
      <c r="K35" s="8"/>
      <c r="L35" s="8"/>
      <c r="M35" s="8"/>
    </row>
    <row r="39" spans="1:15" x14ac:dyDescent="0.15">
      <c r="H39" s="8"/>
      <c r="I39" s="8"/>
    </row>
    <row r="41" spans="1:15" x14ac:dyDescent="0.15">
      <c r="H41" s="8"/>
      <c r="I41" s="8"/>
    </row>
    <row r="45" spans="1:15" x14ac:dyDescent="0.15">
      <c r="J45" s="31"/>
    </row>
    <row r="47" spans="1:15" x14ac:dyDescent="0.15">
      <c r="D47" s="8"/>
      <c r="E47" s="8"/>
      <c r="F47" s="8"/>
      <c r="G47" s="8"/>
      <c r="H47" s="8"/>
      <c r="I47" s="8"/>
      <c r="J47" s="8"/>
    </row>
  </sheetData>
  <mergeCells count="2">
    <mergeCell ref="A1:F1"/>
    <mergeCell ref="H1:N1"/>
  </mergeCells>
  <phoneticPr fontId="11" type="noConversion"/>
  <conditionalFormatting sqref="Q1:X1">
    <cfRule type="duplicateValues" dxfId="8" priority="5"/>
  </conditionalFormatting>
  <conditionalFormatting sqref="R1:X1">
    <cfRule type="cellIs" dxfId="7" priority="4" operator="lessThan">
      <formula>3.5</formula>
    </cfRule>
    <cfRule type="cellIs" dxfId="6" priority="6" operator="greaterThan">
      <formula>5</formula>
    </cfRule>
    <cfRule type="cellIs" dxfId="5" priority="7" operator="greaterThan">
      <formula>3.5</formula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9"/>
  <sheetViews>
    <sheetView topLeftCell="A13" workbookViewId="0">
      <selection activeCell="B6" sqref="B6"/>
    </sheetView>
  </sheetViews>
  <sheetFormatPr defaultColWidth="9.125" defaultRowHeight="14.25" x14ac:dyDescent="0.15"/>
  <cols>
    <col min="1" max="1" width="22.875" customWidth="1"/>
    <col min="2" max="2" width="66" bestFit="1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 x14ac:dyDescent="0.1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</row>
    <row r="2" spans="1:75" x14ac:dyDescent="0.15">
      <c r="A2" t="s">
        <v>119</v>
      </c>
      <c r="B2" t="s">
        <v>120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9213813844.6100006</v>
      </c>
      <c r="AJ2" s="1">
        <v>10669588977.93</v>
      </c>
      <c r="AK2" s="1">
        <v>6893768430.4899998</v>
      </c>
      <c r="AL2" s="1">
        <v>10246993000</v>
      </c>
      <c r="AM2" s="1">
        <v>10656886172.950001</v>
      </c>
      <c r="AN2" s="1">
        <v>11265733065.26</v>
      </c>
      <c r="AO2" s="1">
        <v>9888603119.0400009</v>
      </c>
      <c r="AP2" s="1">
        <v>5970395766.79</v>
      </c>
      <c r="AQ2" s="1">
        <v>4905735014.25</v>
      </c>
      <c r="AR2" s="1">
        <v>4979025601.8400002</v>
      </c>
      <c r="AS2" s="1">
        <v>3145953916.96</v>
      </c>
      <c r="AT2" s="1">
        <v>4239754153.0999999</v>
      </c>
      <c r="AU2" s="1">
        <v>2272004195.5900002</v>
      </c>
      <c r="AV2" s="1">
        <v>2466047585.8899999</v>
      </c>
      <c r="AW2" s="1">
        <v>2501193188.9499998</v>
      </c>
      <c r="AX2" s="1">
        <v>2937561325.1799998</v>
      </c>
      <c r="AY2" s="1">
        <v>2959653313.6500001</v>
      </c>
      <c r="AZ2" s="1">
        <v>3110871717.1799998</v>
      </c>
      <c r="BA2" s="1">
        <v>2613829287.04</v>
      </c>
      <c r="BB2" s="1">
        <v>2605454626.9499998</v>
      </c>
      <c r="BC2" s="1">
        <v>2097871009.53</v>
      </c>
      <c r="BD2" s="1">
        <v>1558032155.51</v>
      </c>
      <c r="BE2" s="1">
        <v>1029616292.03</v>
      </c>
      <c r="BF2" s="1">
        <v>1199888709.9000001</v>
      </c>
      <c r="BG2" s="1">
        <v>958517929.59000003</v>
      </c>
      <c r="BH2" s="1">
        <v>690384191.38</v>
      </c>
      <c r="BI2" s="1">
        <v>1018197133.73</v>
      </c>
      <c r="BJ2" s="1">
        <v>776970642.82000005</v>
      </c>
      <c r="BK2" s="1">
        <v>687618983.73000002</v>
      </c>
      <c r="BL2" s="1">
        <v>796448828.59000003</v>
      </c>
      <c r="BM2" s="1">
        <v>619303354.98000002</v>
      </c>
      <c r="BN2" s="1">
        <v>806905707.96000004</v>
      </c>
      <c r="BO2" s="1">
        <v>572098576.44000006</v>
      </c>
      <c r="BP2" s="1">
        <v>422844143.45999998</v>
      </c>
      <c r="BQ2" s="1">
        <v>398330028.07999998</v>
      </c>
      <c r="BR2" s="1">
        <v>401057062.31</v>
      </c>
      <c r="BS2" s="1">
        <v>360436727.64999998</v>
      </c>
      <c r="BT2" s="1">
        <v>857007389.88</v>
      </c>
      <c r="BU2" s="3">
        <v>47347597.700000003</v>
      </c>
      <c r="BV2" s="3">
        <v>40081447.659999996</v>
      </c>
      <c r="BW2" s="3">
        <v>22442614.170000002</v>
      </c>
    </row>
    <row r="3" spans="1:75" x14ac:dyDescent="0.15">
      <c r="A3" t="s">
        <v>121</v>
      </c>
      <c r="B3" t="s">
        <v>122</v>
      </c>
    </row>
    <row r="4" spans="1:75" x14ac:dyDescent="0.15">
      <c r="A4" t="s">
        <v>123</v>
      </c>
      <c r="B4" t="s">
        <v>124</v>
      </c>
      <c r="C4" s="3">
        <v>7711000</v>
      </c>
      <c r="F4" s="3">
        <v>89909000</v>
      </c>
    </row>
    <row r="5" spans="1:75" x14ac:dyDescent="0.15">
      <c r="A5" t="s">
        <v>125</v>
      </c>
      <c r="B5" t="s">
        <v>126</v>
      </c>
      <c r="J5" s="1">
        <v>1556719000</v>
      </c>
      <c r="K5" s="1">
        <v>717622000</v>
      </c>
      <c r="L5" s="1">
        <v>1341810000</v>
      </c>
      <c r="M5" s="1">
        <v>565611000</v>
      </c>
      <c r="N5" s="3">
        <v>40069000</v>
      </c>
      <c r="O5" s="1">
        <v>2413578000</v>
      </c>
      <c r="P5" s="1">
        <v>2339825000</v>
      </c>
      <c r="Q5" s="3">
        <v>30878000</v>
      </c>
      <c r="R5" s="3">
        <v>30758000</v>
      </c>
      <c r="S5" s="3">
        <v>25920000</v>
      </c>
      <c r="T5" s="3">
        <v>23520000</v>
      </c>
      <c r="U5" s="3">
        <v>24880000</v>
      </c>
      <c r="V5" s="3">
        <v>31160000</v>
      </c>
      <c r="W5" s="3">
        <v>30420000</v>
      </c>
      <c r="X5" s="3">
        <v>46300000</v>
      </c>
      <c r="Y5" s="3">
        <v>47800000</v>
      </c>
      <c r="Z5" s="3">
        <v>35780000</v>
      </c>
      <c r="AD5" s="3">
        <v>16980000</v>
      </c>
    </row>
    <row r="6" spans="1:75" x14ac:dyDescent="0.15">
      <c r="A6" t="s">
        <v>127</v>
      </c>
      <c r="B6" t="s">
        <v>128</v>
      </c>
      <c r="AA6" s="1">
        <v>117085000</v>
      </c>
      <c r="AB6" s="1">
        <v>108740000</v>
      </c>
      <c r="AC6" s="1">
        <v>170047000</v>
      </c>
      <c r="AD6" s="1">
        <v>344120000</v>
      </c>
      <c r="AE6" s="3">
        <v>96628000</v>
      </c>
      <c r="AF6" s="3">
        <v>69474000</v>
      </c>
      <c r="AG6" s="3">
        <v>73300000</v>
      </c>
      <c r="AH6" s="3">
        <v>80889000</v>
      </c>
      <c r="AI6" s="3">
        <v>43224244.310000002</v>
      </c>
      <c r="AJ6" s="3">
        <v>16674897.560000001</v>
      </c>
      <c r="AK6" s="3">
        <v>80117923.709999993</v>
      </c>
      <c r="AL6" s="3">
        <v>20727000</v>
      </c>
      <c r="AM6" s="3">
        <v>23514725.100000001</v>
      </c>
      <c r="AN6" s="3">
        <v>30227761.66</v>
      </c>
      <c r="AO6" s="3">
        <v>43310064.840000004</v>
      </c>
      <c r="AP6" s="3">
        <v>53135444</v>
      </c>
      <c r="AQ6" s="3">
        <v>40722924.289999999</v>
      </c>
      <c r="AR6" s="3">
        <v>19579012.039999999</v>
      </c>
      <c r="AS6" s="3">
        <v>4008209.56</v>
      </c>
      <c r="AT6" s="3">
        <v>2581898.69</v>
      </c>
      <c r="AU6" s="3">
        <v>5572251.4800000004</v>
      </c>
      <c r="AV6" s="3">
        <v>12031914.869999999</v>
      </c>
      <c r="AW6" s="3">
        <v>14443895.779999999</v>
      </c>
      <c r="AX6" s="3">
        <v>14443216.66</v>
      </c>
      <c r="AY6" s="3">
        <v>7914525</v>
      </c>
      <c r="AZ6" s="1">
        <v>192233279.5</v>
      </c>
      <c r="BA6" s="1">
        <v>425820584.13</v>
      </c>
      <c r="BB6" s="1">
        <v>419203522.55000001</v>
      </c>
      <c r="BC6" s="1">
        <v>537046315</v>
      </c>
      <c r="BD6" s="1">
        <v>217174295.25</v>
      </c>
      <c r="BE6" s="1">
        <v>190789778.25</v>
      </c>
      <c r="BF6" s="1">
        <v>251447781.02000001</v>
      </c>
      <c r="BG6" s="1">
        <v>120310545.61</v>
      </c>
      <c r="BH6" s="3">
        <v>41984680.119999997</v>
      </c>
      <c r="BI6" s="3">
        <v>42266517.210000001</v>
      </c>
      <c r="BJ6" s="3">
        <v>51799804.270000003</v>
      </c>
      <c r="BK6" s="3">
        <v>47544421</v>
      </c>
      <c r="BL6" s="3">
        <v>48791816.590000004</v>
      </c>
      <c r="BM6" s="3">
        <v>42245143.43</v>
      </c>
      <c r="BN6" s="3">
        <v>30224427.91</v>
      </c>
      <c r="BO6" s="1">
        <v>150005983.53</v>
      </c>
      <c r="BP6" s="1">
        <v>151199663.97999999</v>
      </c>
      <c r="BQ6" s="3">
        <v>90000000</v>
      </c>
      <c r="BR6" s="3">
        <v>90000000</v>
      </c>
      <c r="BS6" s="3">
        <v>3481200</v>
      </c>
      <c r="BT6" s="3">
        <v>3540600</v>
      </c>
      <c r="BU6" s="3">
        <v>3514800</v>
      </c>
      <c r="BW6" s="3">
        <v>4533769.6500000004</v>
      </c>
    </row>
    <row r="7" spans="1:75" x14ac:dyDescent="0.15">
      <c r="A7" t="s">
        <v>129</v>
      </c>
      <c r="B7" t="s">
        <v>130</v>
      </c>
    </row>
    <row r="8" spans="1:75" x14ac:dyDescent="0.15">
      <c r="A8" t="s">
        <v>131</v>
      </c>
      <c r="B8" t="s">
        <v>132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14010775288.290001</v>
      </c>
      <c r="AP8" s="1">
        <v>6841083512.5799999</v>
      </c>
      <c r="AQ8" s="1">
        <v>8152878721.75</v>
      </c>
      <c r="AR8" s="1">
        <v>8546726710.7399998</v>
      </c>
      <c r="AS8" s="1">
        <v>7880895288.5100002</v>
      </c>
      <c r="AT8" s="1">
        <v>4708249876.9899998</v>
      </c>
      <c r="AU8" s="1">
        <v>5045105603.96</v>
      </c>
      <c r="AV8" s="1">
        <v>4282284927.0799999</v>
      </c>
      <c r="AW8" s="1">
        <v>3610776142.71</v>
      </c>
      <c r="AX8" s="1">
        <v>3291425770.7399998</v>
      </c>
      <c r="AY8" s="1">
        <v>3654211684.9000001</v>
      </c>
      <c r="AZ8" s="1">
        <v>3361564671.5599999</v>
      </c>
      <c r="BA8" s="1">
        <v>2942088418.4099998</v>
      </c>
      <c r="BB8" s="1">
        <v>2398380495.5700002</v>
      </c>
      <c r="BC8" s="1">
        <v>2399424798.5599999</v>
      </c>
      <c r="BD8" s="1">
        <v>1909302871.3399999</v>
      </c>
      <c r="BE8" s="1">
        <v>1838858021.28</v>
      </c>
      <c r="BF8" s="1">
        <v>1002588758.59</v>
      </c>
      <c r="BG8" s="1">
        <v>965763963.36000001</v>
      </c>
      <c r="BH8" s="1">
        <v>935800215.76999998</v>
      </c>
      <c r="BI8" s="1">
        <v>876889386.57000005</v>
      </c>
      <c r="BJ8" s="1">
        <v>778791908.89999998</v>
      </c>
      <c r="BK8" s="1">
        <v>891730094.22000003</v>
      </c>
      <c r="BL8" s="1">
        <v>914999008.51999998</v>
      </c>
      <c r="BM8" s="1">
        <v>888220114.02999997</v>
      </c>
      <c r="BN8" s="1">
        <v>759761288.03999996</v>
      </c>
      <c r="BO8" s="1">
        <v>716730965.94000006</v>
      </c>
      <c r="BP8" s="1">
        <v>700476682.92999995</v>
      </c>
      <c r="BQ8" s="1">
        <v>494730701.74000001</v>
      </c>
      <c r="BR8" s="1">
        <v>437606625.32999998</v>
      </c>
      <c r="BS8" s="1">
        <v>353146041.74000001</v>
      </c>
      <c r="BT8" s="1">
        <v>316592220.94</v>
      </c>
      <c r="BU8" s="1">
        <v>182461053.50999999</v>
      </c>
      <c r="BV8" s="1">
        <v>139104542.41</v>
      </c>
      <c r="BW8" s="1">
        <v>120829966.73</v>
      </c>
    </row>
    <row r="9" spans="1:75" x14ac:dyDescent="0.15">
      <c r="A9" t="s">
        <v>133</v>
      </c>
      <c r="B9" t="s">
        <v>134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573326546.75999999</v>
      </c>
      <c r="AJ9" s="1">
        <v>1154538505.8399999</v>
      </c>
      <c r="AK9" s="1">
        <v>378942309.36000001</v>
      </c>
      <c r="AL9" s="1">
        <v>1050916000</v>
      </c>
      <c r="AM9" s="1">
        <v>1230526459.6800001</v>
      </c>
      <c r="AN9" s="1">
        <v>664136737.75</v>
      </c>
      <c r="AO9" s="1">
        <v>771193076.78999996</v>
      </c>
      <c r="AP9" s="1">
        <v>1113171816.49</v>
      </c>
      <c r="AQ9" s="1">
        <v>230059749.28999999</v>
      </c>
      <c r="AR9" s="1">
        <v>428465144.13999999</v>
      </c>
      <c r="AS9" s="1">
        <v>422559790.19</v>
      </c>
      <c r="AT9" s="1">
        <v>259804880.05000001</v>
      </c>
      <c r="AU9" s="1">
        <v>261302301.25999999</v>
      </c>
      <c r="AV9" s="1">
        <v>217213580.99000001</v>
      </c>
      <c r="AW9" s="1">
        <v>139646621.31999999</v>
      </c>
      <c r="AX9" s="1">
        <v>189564833.71000001</v>
      </c>
      <c r="AY9" s="1">
        <v>178578301.31</v>
      </c>
      <c r="AZ9" s="1">
        <v>224354959.94</v>
      </c>
      <c r="BA9" s="1">
        <v>275549331.18000001</v>
      </c>
      <c r="BB9" s="1">
        <v>331876756.31</v>
      </c>
      <c r="BC9" s="1">
        <v>254618267.19999999</v>
      </c>
      <c r="BD9" s="3">
        <v>77781501.680000007</v>
      </c>
      <c r="BE9" s="1">
        <v>187759712.15000001</v>
      </c>
      <c r="BF9" s="1">
        <v>200991684.44</v>
      </c>
      <c r="BG9" s="1">
        <v>132236753.3</v>
      </c>
      <c r="BH9" s="1">
        <v>131280188.25</v>
      </c>
      <c r="BI9" s="1">
        <v>127101869.59999999</v>
      </c>
      <c r="BJ9" s="1">
        <v>181491922.63</v>
      </c>
      <c r="BK9" s="1">
        <v>157435187.47</v>
      </c>
      <c r="BL9" s="1">
        <v>151029609.69999999</v>
      </c>
      <c r="BM9" s="1">
        <v>167688807.19999999</v>
      </c>
      <c r="BN9" s="1">
        <v>152664714.59</v>
      </c>
      <c r="BO9" s="3">
        <v>65896840</v>
      </c>
      <c r="BP9" s="3">
        <v>88000950</v>
      </c>
      <c r="BQ9" s="3">
        <v>7502577.9000000004</v>
      </c>
      <c r="BR9" s="3">
        <v>18454580.449999999</v>
      </c>
      <c r="BS9" s="3">
        <v>31799221.449999999</v>
      </c>
      <c r="BT9" s="3">
        <v>19139362</v>
      </c>
      <c r="BU9" s="3">
        <v>2734260</v>
      </c>
      <c r="BV9" s="3">
        <v>3758000</v>
      </c>
    </row>
    <row r="10" spans="1:75" x14ac:dyDescent="0.15">
      <c r="A10" t="s">
        <v>135</v>
      </c>
      <c r="B10" t="s">
        <v>136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20700619104.970001</v>
      </c>
      <c r="AJ10" s="1">
        <v>22923752190.91</v>
      </c>
      <c r="AK10" s="1">
        <v>20122847024.119999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5727911696.0900002</v>
      </c>
      <c r="AQ10" s="1">
        <v>7922818972.46</v>
      </c>
      <c r="AR10" s="1">
        <v>8118261566.6000004</v>
      </c>
      <c r="AS10" s="1">
        <v>7458335498.3199997</v>
      </c>
      <c r="AT10" s="1">
        <v>4448444996.9399996</v>
      </c>
      <c r="AU10" s="1">
        <v>4783803302.6999998</v>
      </c>
      <c r="AV10" s="1">
        <v>4065071346.0900002</v>
      </c>
      <c r="AW10" s="1">
        <v>3471129521.3899999</v>
      </c>
      <c r="AX10" s="1">
        <v>3101860937.0300002</v>
      </c>
      <c r="AY10" s="1">
        <v>3475633383.5900002</v>
      </c>
      <c r="AZ10" s="1">
        <v>3137209711.6199999</v>
      </c>
      <c r="BA10" s="1">
        <v>2666539087.23</v>
      </c>
      <c r="BB10" s="1">
        <v>2066503739.26</v>
      </c>
      <c r="BC10" s="1">
        <v>2144806531.3599999</v>
      </c>
      <c r="BD10" s="1">
        <v>1831521369.6600001</v>
      </c>
      <c r="BE10" s="1">
        <v>1651098309.1300001</v>
      </c>
      <c r="BF10" s="1">
        <v>801597074.14999998</v>
      </c>
      <c r="BG10" s="1">
        <v>833527210.05999994</v>
      </c>
      <c r="BH10" s="1">
        <v>804520027.51999998</v>
      </c>
      <c r="BI10" s="1">
        <v>749787516.97000003</v>
      </c>
      <c r="BJ10" s="1">
        <v>597299986.26999998</v>
      </c>
      <c r="BK10" s="1">
        <v>734294906.75</v>
      </c>
      <c r="BL10" s="1">
        <v>763969398.82000005</v>
      </c>
      <c r="BM10" s="1">
        <v>720531306.83000004</v>
      </c>
      <c r="BN10" s="1">
        <v>607096573.45000005</v>
      </c>
      <c r="BO10" s="1">
        <v>650834125.94000006</v>
      </c>
      <c r="BP10" s="1">
        <v>612475732.92999995</v>
      </c>
      <c r="BQ10" s="1">
        <v>487228123.83999997</v>
      </c>
      <c r="BR10" s="1">
        <v>419152044.88</v>
      </c>
      <c r="BS10" s="1">
        <v>321346820.29000002</v>
      </c>
      <c r="BT10" s="1">
        <v>297452858.94</v>
      </c>
      <c r="BU10" s="1">
        <v>179726793.50999999</v>
      </c>
      <c r="BV10" s="1">
        <v>135346542.41</v>
      </c>
      <c r="BW10" s="1">
        <v>120829966.73</v>
      </c>
    </row>
    <row r="11" spans="1:75" x14ac:dyDescent="0.15">
      <c r="A11" t="s">
        <v>137</v>
      </c>
      <c r="B11" t="s">
        <v>138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2328793053.3400002</v>
      </c>
      <c r="AN11" s="1">
        <v>2032667584.54</v>
      </c>
      <c r="AO11" s="1">
        <v>1369646364.0899999</v>
      </c>
      <c r="AP11" s="1">
        <v>1335359518.3399999</v>
      </c>
      <c r="AQ11" s="1">
        <v>1439279325.4400001</v>
      </c>
      <c r="AR11" s="1">
        <v>1187636280.3900001</v>
      </c>
      <c r="AS11" s="1">
        <v>1054923341.42</v>
      </c>
      <c r="AT11" s="1">
        <v>787269830.97000003</v>
      </c>
      <c r="AU11" s="1">
        <v>670476416.34000003</v>
      </c>
      <c r="AV11" s="1">
        <v>496610270.10000002</v>
      </c>
      <c r="AW11" s="1">
        <v>1039840856.58</v>
      </c>
      <c r="AX11" s="1">
        <v>669416161.02999997</v>
      </c>
      <c r="AY11" s="1">
        <v>902578013.34000003</v>
      </c>
      <c r="AZ11" s="1">
        <v>662066522.34000003</v>
      </c>
      <c r="BA11" s="1">
        <v>641528181.32000005</v>
      </c>
      <c r="BB11" s="1">
        <v>491259005.02999997</v>
      </c>
      <c r="BC11" s="1">
        <v>1090672045.7</v>
      </c>
      <c r="BD11" s="1">
        <v>538246746.72000003</v>
      </c>
      <c r="BE11" s="1">
        <v>440145011.35000002</v>
      </c>
      <c r="BF11" s="1">
        <v>393537227.99000001</v>
      </c>
      <c r="BG11" s="1">
        <v>257484428.27000001</v>
      </c>
      <c r="BH11" s="1">
        <v>182073002.02000001</v>
      </c>
      <c r="BI11" s="1">
        <v>297281136.60000002</v>
      </c>
      <c r="BJ11" s="1">
        <v>147240201.11000001</v>
      </c>
      <c r="BK11" s="1">
        <v>217866190.53999999</v>
      </c>
      <c r="BL11" s="1">
        <v>250492703.24000001</v>
      </c>
      <c r="BM11" s="1">
        <v>310345752.56</v>
      </c>
      <c r="BN11" s="1">
        <v>147129029.66</v>
      </c>
      <c r="BO11" s="1">
        <v>424369091.22000003</v>
      </c>
      <c r="BP11" s="1">
        <v>387986440.76999998</v>
      </c>
      <c r="BQ11" s="1">
        <v>339264155.54000002</v>
      </c>
      <c r="BR11" s="1">
        <v>252531324.97</v>
      </c>
      <c r="BS11" s="1">
        <v>190525317.71000001</v>
      </c>
      <c r="BT11" s="1">
        <v>103443681.95999999</v>
      </c>
      <c r="BU11" s="3">
        <v>91797254.140000001</v>
      </c>
      <c r="BV11" s="3">
        <v>42243684.729999997</v>
      </c>
      <c r="BW11" s="3">
        <v>29332125.550000001</v>
      </c>
    </row>
    <row r="12" spans="1:75" x14ac:dyDescent="0.15">
      <c r="A12" t="s">
        <v>139</v>
      </c>
      <c r="B12" t="s">
        <v>140</v>
      </c>
    </row>
    <row r="13" spans="1:75" x14ac:dyDescent="0.15">
      <c r="A13" t="s">
        <v>141</v>
      </c>
      <c r="B13" t="s">
        <v>142</v>
      </c>
    </row>
    <row r="14" spans="1:75" x14ac:dyDescent="0.15">
      <c r="A14" t="s">
        <v>143</v>
      </c>
      <c r="B14" t="s">
        <v>144</v>
      </c>
    </row>
    <row r="15" spans="1:75" x14ac:dyDescent="0.15">
      <c r="A15" t="s">
        <v>145</v>
      </c>
      <c r="B15" t="s">
        <v>146</v>
      </c>
    </row>
    <row r="16" spans="1:75" x14ac:dyDescent="0.15">
      <c r="A16" t="s">
        <v>147</v>
      </c>
      <c r="B16" t="s">
        <v>148</v>
      </c>
      <c r="G16" s="1">
        <v>384278000</v>
      </c>
      <c r="H16" s="1">
        <v>312815000</v>
      </c>
      <c r="I16" s="1">
        <v>235500000</v>
      </c>
      <c r="J16" s="1">
        <v>142594000</v>
      </c>
      <c r="K16" s="3">
        <v>99419000</v>
      </c>
      <c r="L16" s="3">
        <v>42354000</v>
      </c>
      <c r="M16" s="3">
        <v>27659000</v>
      </c>
      <c r="N16" s="3">
        <v>4682000</v>
      </c>
      <c r="O16" s="3">
        <v>5088000</v>
      </c>
      <c r="P16" s="3">
        <v>3582000</v>
      </c>
      <c r="Q16" s="3">
        <v>3442000</v>
      </c>
      <c r="R16" s="3">
        <v>3439000</v>
      </c>
      <c r="S16" s="3">
        <v>23000</v>
      </c>
      <c r="T16" s="3">
        <v>130000</v>
      </c>
      <c r="U16" s="3">
        <v>122000</v>
      </c>
      <c r="V16" s="3">
        <v>992000</v>
      </c>
      <c r="W16" s="3">
        <v>90000</v>
      </c>
      <c r="X16" s="3">
        <v>56000</v>
      </c>
      <c r="Y16" s="3">
        <v>40000</v>
      </c>
      <c r="Z16" s="3">
        <v>279000</v>
      </c>
      <c r="AA16" s="3">
        <v>111000</v>
      </c>
      <c r="AB16" s="3">
        <v>45000</v>
      </c>
      <c r="AC16" s="3">
        <v>1991000</v>
      </c>
      <c r="AD16" s="3">
        <v>2411000</v>
      </c>
    </row>
    <row r="17" spans="1:75" x14ac:dyDescent="0.15">
      <c r="A17" t="s">
        <v>149</v>
      </c>
      <c r="B17" t="s">
        <v>150</v>
      </c>
      <c r="C17" s="3">
        <v>412000</v>
      </c>
      <c r="G17" s="3">
        <v>296000</v>
      </c>
      <c r="H17" s="3">
        <v>393000</v>
      </c>
    </row>
    <row r="18" spans="1:75" x14ac:dyDescent="0.15">
      <c r="A18" t="s">
        <v>151</v>
      </c>
      <c r="B18" t="s">
        <v>152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1008730073.6900001</v>
      </c>
      <c r="AJ18" s="1">
        <v>913917668.55999994</v>
      </c>
      <c r="AK18" s="1">
        <v>1384338727.78</v>
      </c>
      <c r="AL18" s="1">
        <v>783861000</v>
      </c>
      <c r="AM18" s="1">
        <v>586446856.05999994</v>
      </c>
      <c r="AN18" s="1">
        <v>655551235.88999999</v>
      </c>
      <c r="AO18" s="1">
        <v>703876103.28999996</v>
      </c>
      <c r="AP18" s="1">
        <v>549513658.85000002</v>
      </c>
      <c r="AQ18" s="1">
        <v>353286604.60000002</v>
      </c>
      <c r="AR18" s="1">
        <v>391763033.44999999</v>
      </c>
      <c r="AS18" s="1">
        <v>308908883.51999998</v>
      </c>
      <c r="AT18" s="1">
        <v>726712365.63</v>
      </c>
      <c r="AU18" s="1">
        <v>171639019.43000001</v>
      </c>
      <c r="AV18" s="1">
        <v>147650138.81999999</v>
      </c>
      <c r="AW18" s="1">
        <v>187756513.52000001</v>
      </c>
      <c r="AX18" s="1">
        <v>150428567.94</v>
      </c>
      <c r="AY18" s="1">
        <v>182575626.06</v>
      </c>
      <c r="AZ18" s="1">
        <v>152942211.41</v>
      </c>
      <c r="BA18" s="1">
        <v>212824621.00999999</v>
      </c>
      <c r="BB18" s="1">
        <v>124505719.94</v>
      </c>
      <c r="BC18" s="1">
        <v>154255274.88999999</v>
      </c>
      <c r="BD18" s="1">
        <v>134273663.83000001</v>
      </c>
      <c r="BE18" s="1">
        <v>189211840.47999999</v>
      </c>
      <c r="BF18" s="1">
        <v>130290314.2</v>
      </c>
      <c r="BG18" s="1">
        <v>137577897.56</v>
      </c>
      <c r="BH18" s="3">
        <v>99268666.709999993</v>
      </c>
      <c r="BI18" s="1">
        <v>154739403.88999999</v>
      </c>
      <c r="BJ18" s="1">
        <v>139235552.90000001</v>
      </c>
      <c r="BK18" s="1">
        <v>171081589.83000001</v>
      </c>
      <c r="BL18" s="1">
        <v>145751962.75</v>
      </c>
      <c r="BM18" s="1">
        <v>173001051.56999999</v>
      </c>
      <c r="BN18" s="1">
        <v>109939987.14</v>
      </c>
      <c r="BO18" s="1">
        <v>163289799.63999999</v>
      </c>
      <c r="BP18" s="1">
        <v>131685569.86</v>
      </c>
      <c r="BQ18" s="1">
        <v>172004458.41</v>
      </c>
      <c r="BR18" s="3">
        <v>69701434.359999999</v>
      </c>
      <c r="BS18" s="3">
        <v>92769827.390000001</v>
      </c>
      <c r="BT18" s="3">
        <v>50081265.270000003</v>
      </c>
      <c r="BU18" s="3">
        <v>23584980.390000001</v>
      </c>
      <c r="BV18" s="3">
        <v>14484642.49</v>
      </c>
      <c r="BW18" s="3">
        <v>57169556.479999997</v>
      </c>
    </row>
    <row r="19" spans="1:75" x14ac:dyDescent="0.15">
      <c r="A19" t="s">
        <v>153</v>
      </c>
      <c r="B19" t="s">
        <v>154</v>
      </c>
    </row>
    <row r="20" spans="1:75" x14ac:dyDescent="0.15">
      <c r="A20" t="s">
        <v>155</v>
      </c>
      <c r="B20" t="s">
        <v>156</v>
      </c>
    </row>
    <row r="21" spans="1:75" x14ac:dyDescent="0.15">
      <c r="A21" t="s">
        <v>157</v>
      </c>
      <c r="B21" t="s">
        <v>158</v>
      </c>
    </row>
    <row r="22" spans="1:75" x14ac:dyDescent="0.15">
      <c r="A22" t="s">
        <v>159</v>
      </c>
      <c r="B22" t="s">
        <v>160</v>
      </c>
    </row>
    <row r="23" spans="1:75" x14ac:dyDescent="0.15">
      <c r="A23" t="s">
        <v>161</v>
      </c>
      <c r="B23" t="s">
        <v>162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9927036008.9599991</v>
      </c>
      <c r="AJ23" s="1">
        <v>10224785092.969999</v>
      </c>
      <c r="AK23" s="1">
        <v>10293477030.719999</v>
      </c>
      <c r="AL23" s="1">
        <v>8134409000</v>
      </c>
      <c r="AM23" s="1">
        <v>9120278647.0799999</v>
      </c>
      <c r="AN23" s="1">
        <v>7802842043.1899996</v>
      </c>
      <c r="AO23" s="1">
        <v>7266529549.8699999</v>
      </c>
      <c r="AP23" s="1">
        <v>5687266405.0699997</v>
      </c>
      <c r="AQ23" s="1">
        <v>5169628952.1700001</v>
      </c>
      <c r="AR23" s="1">
        <v>4926774096.6000004</v>
      </c>
      <c r="AS23" s="1">
        <v>3966284444.21</v>
      </c>
      <c r="AT23" s="1">
        <v>3992917602.4299998</v>
      </c>
      <c r="AU23" s="1">
        <v>3155175028.1500001</v>
      </c>
      <c r="AV23" s="1">
        <v>3647955736.9699998</v>
      </c>
      <c r="AW23" s="1">
        <v>3617424854.21</v>
      </c>
      <c r="AX23" s="1">
        <v>3012577561.3499999</v>
      </c>
      <c r="AY23" s="1">
        <v>3193800471.21</v>
      </c>
      <c r="AZ23" s="1">
        <v>3430937978.54</v>
      </c>
      <c r="BA23" s="1">
        <v>2951004526.5799999</v>
      </c>
      <c r="BB23" s="1">
        <v>2342896833.8800001</v>
      </c>
      <c r="BC23" s="1">
        <v>1955693403.1900001</v>
      </c>
      <c r="BD23" s="1">
        <v>1722699537.45</v>
      </c>
      <c r="BE23" s="1">
        <v>1600692688.6600001</v>
      </c>
      <c r="BF23" s="1">
        <v>1591644646.72</v>
      </c>
      <c r="BG23" s="1">
        <v>1550449881.29</v>
      </c>
      <c r="BH23" s="1">
        <v>1412301327.3299999</v>
      </c>
      <c r="BI23" s="1">
        <v>1376638084.1400001</v>
      </c>
      <c r="BJ23" s="1">
        <v>1208710776.6099999</v>
      </c>
      <c r="BK23" s="1">
        <v>1271806367.0599999</v>
      </c>
      <c r="BL23" s="1">
        <v>1197219700.04</v>
      </c>
      <c r="BM23" s="1">
        <v>1137606855.3800001</v>
      </c>
      <c r="BN23" s="1">
        <v>1140679353.9300001</v>
      </c>
      <c r="BO23" s="1">
        <v>1148917655.03</v>
      </c>
      <c r="BP23" s="1">
        <v>976442081.66999996</v>
      </c>
      <c r="BQ23" s="1">
        <v>985161368.60000002</v>
      </c>
      <c r="BR23" s="1">
        <v>636831119.96000004</v>
      </c>
      <c r="BS23" s="1">
        <v>742455210.24000001</v>
      </c>
      <c r="BT23" s="1">
        <v>647270125.23000002</v>
      </c>
      <c r="BU23" s="1">
        <v>441546217.26999998</v>
      </c>
      <c r="BV23" s="1">
        <v>211641681.72</v>
      </c>
      <c r="BW23" s="1">
        <v>187714271.02000001</v>
      </c>
    </row>
    <row r="24" spans="1:75" x14ac:dyDescent="0.15">
      <c r="A24" t="s">
        <v>163</v>
      </c>
      <c r="B24" t="s">
        <v>164</v>
      </c>
    </row>
    <row r="25" spans="1:75" x14ac:dyDescent="0.15">
      <c r="A25" t="s">
        <v>165</v>
      </c>
      <c r="B25" t="s">
        <v>166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3">
        <v>99670000</v>
      </c>
      <c r="Z25" s="3">
        <v>87937000</v>
      </c>
      <c r="AA25" s="3">
        <v>61305000</v>
      </c>
      <c r="AB25" s="3">
        <v>67610000</v>
      </c>
      <c r="AC25" s="3">
        <v>71574000</v>
      </c>
      <c r="AD25" s="3">
        <v>71608000</v>
      </c>
    </row>
    <row r="26" spans="1:75" x14ac:dyDescent="0.15">
      <c r="A26" t="s">
        <v>167</v>
      </c>
      <c r="B26" t="s">
        <v>168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586605858.29999995</v>
      </c>
      <c r="AJ26" s="1">
        <v>512855629.97000003</v>
      </c>
      <c r="AK26" s="1">
        <v>407836974.31999999</v>
      </c>
      <c r="AL26" s="1">
        <v>264886000</v>
      </c>
      <c r="AP26" s="1">
        <v>111269141.13</v>
      </c>
    </row>
    <row r="27" spans="1:75" x14ac:dyDescent="0.15">
      <c r="A27" t="s">
        <v>169</v>
      </c>
      <c r="B27" t="s">
        <v>170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43507447402.580002</v>
      </c>
      <c r="AJ27" s="1">
        <v>48257119906.980003</v>
      </c>
      <c r="AK27" s="1">
        <v>41228242269.970001</v>
      </c>
      <c r="AL27" s="1">
        <v>33783783000</v>
      </c>
      <c r="AM27" s="1">
        <v>38834160918.370003</v>
      </c>
      <c r="AN27" s="1">
        <v>35806267939.449997</v>
      </c>
      <c r="AO27" s="1">
        <v>33282740489.419998</v>
      </c>
      <c r="AP27" s="1">
        <v>20548023446.759998</v>
      </c>
      <c r="AQ27" s="1">
        <v>20061531542.5</v>
      </c>
      <c r="AR27" s="1">
        <v>20051504735.060001</v>
      </c>
      <c r="AS27" s="1">
        <v>16360974084.18</v>
      </c>
      <c r="AT27" s="1">
        <v>14457588402.809999</v>
      </c>
      <c r="AU27" s="1">
        <v>11319972514.950001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10910616380.530001</v>
      </c>
      <c r="BA27" s="1">
        <v>9787095618.4899998</v>
      </c>
      <c r="BB27" s="1">
        <v>8381700203.9200001</v>
      </c>
      <c r="BC27" s="1">
        <v>8234962846.8699999</v>
      </c>
      <c r="BD27" s="1">
        <v>6079729270.1000004</v>
      </c>
      <c r="BE27" s="1">
        <v>5289313632.0500002</v>
      </c>
      <c r="BF27" s="1">
        <v>4569397438.4200001</v>
      </c>
      <c r="BG27" s="1">
        <v>3990644027.1599998</v>
      </c>
      <c r="BH27" s="1">
        <v>3362875461.1399999</v>
      </c>
      <c r="BI27" s="1">
        <v>3766977681.6700001</v>
      </c>
      <c r="BJ27" s="1">
        <v>3103553965.0599999</v>
      </c>
      <c r="BK27" s="1">
        <v>3292027853.5799999</v>
      </c>
      <c r="BL27" s="1">
        <v>3364504661.5999999</v>
      </c>
      <c r="BM27" s="1">
        <v>3189171681.9099998</v>
      </c>
      <c r="BN27" s="1">
        <v>2999189415.4499998</v>
      </c>
      <c r="BO27" s="1">
        <v>3184506298.73</v>
      </c>
      <c r="BP27" s="1">
        <v>2771359888.1599998</v>
      </c>
      <c r="BQ27" s="1">
        <v>2486357632.7199998</v>
      </c>
      <c r="BR27" s="1">
        <v>1894255952.3900001</v>
      </c>
      <c r="BS27" s="1">
        <v>1743078127.5999999</v>
      </c>
      <c r="BT27" s="1">
        <v>1978060726.28</v>
      </c>
      <c r="BU27" s="1">
        <v>790552553.00999999</v>
      </c>
      <c r="BV27" s="1">
        <v>449102999.00999999</v>
      </c>
      <c r="BW27" s="1">
        <v>422387525.60000002</v>
      </c>
    </row>
    <row r="28" spans="1:75" x14ac:dyDescent="0.15">
      <c r="A28" t="s">
        <v>171</v>
      </c>
      <c r="B28" t="s">
        <v>172</v>
      </c>
      <c r="C28" s="1">
        <v>4796975000</v>
      </c>
      <c r="F28" s="1">
        <v>4552146000</v>
      </c>
    </row>
    <row r="29" spans="1:75" x14ac:dyDescent="0.15">
      <c r="A29" t="s">
        <v>173</v>
      </c>
      <c r="B29" t="s">
        <v>174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75" x14ac:dyDescent="0.15">
      <c r="A30" t="s">
        <v>175</v>
      </c>
      <c r="B30" t="s">
        <v>176</v>
      </c>
      <c r="AI30" s="3">
        <v>9500380</v>
      </c>
    </row>
    <row r="31" spans="1:75" x14ac:dyDescent="0.15">
      <c r="A31" t="s">
        <v>177</v>
      </c>
      <c r="B31" t="s">
        <v>178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3">
        <v>11020494.02</v>
      </c>
    </row>
    <row r="32" spans="1:75" x14ac:dyDescent="0.15">
      <c r="A32" t="s">
        <v>179</v>
      </c>
      <c r="B32" t="s">
        <v>180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3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311135261.51999998</v>
      </c>
      <c r="AJ32" s="1">
        <v>284082382.22000003</v>
      </c>
      <c r="AK32" s="1">
        <v>290614342.27999997</v>
      </c>
      <c r="AL32" s="1">
        <v>328899000</v>
      </c>
      <c r="AM32" s="1">
        <v>242775690.22</v>
      </c>
      <c r="AN32" s="1">
        <v>232482856.84</v>
      </c>
      <c r="AO32" s="1">
        <v>184348899.80000001</v>
      </c>
      <c r="AP32" s="1">
        <v>197943104.55000001</v>
      </c>
      <c r="AQ32" s="1">
        <v>220528316.94999999</v>
      </c>
      <c r="AR32" s="1">
        <v>214419888.69999999</v>
      </c>
      <c r="AS32" s="1">
        <v>219165725.52000001</v>
      </c>
      <c r="AT32" s="1">
        <v>229356320.25</v>
      </c>
      <c r="AU32" s="1">
        <v>195413564.31</v>
      </c>
      <c r="AV32" s="1">
        <v>193718874.56</v>
      </c>
      <c r="AW32" s="1">
        <v>193405611.81999999</v>
      </c>
      <c r="AX32" s="1">
        <v>186205611.81999999</v>
      </c>
      <c r="AY32" s="1">
        <v>188016108.47999999</v>
      </c>
      <c r="AZ32" s="1">
        <v>183516108.47999999</v>
      </c>
      <c r="BA32" s="1">
        <v>169409629.94999999</v>
      </c>
      <c r="BB32" s="1">
        <v>169409629.94999999</v>
      </c>
      <c r="BC32" s="3">
        <v>46068148.189999998</v>
      </c>
      <c r="BD32" s="3">
        <v>48089063.380000003</v>
      </c>
      <c r="BE32" s="3">
        <v>47427208.909999996</v>
      </c>
      <c r="BF32" s="3">
        <v>47427208.909999996</v>
      </c>
      <c r="BG32" s="3">
        <v>70899586.109999999</v>
      </c>
      <c r="BH32" s="3">
        <v>64931661.109999999</v>
      </c>
      <c r="BI32" s="3">
        <v>60267823.729999997</v>
      </c>
      <c r="BJ32" s="3">
        <v>59482975.780000001</v>
      </c>
      <c r="BK32" s="3">
        <v>55292003.729999997</v>
      </c>
      <c r="BL32" s="3">
        <v>55292003.729999997</v>
      </c>
      <c r="BM32" s="3">
        <v>50279801.07</v>
      </c>
      <c r="BN32" s="3">
        <v>21296373.129999999</v>
      </c>
      <c r="BO32" s="3">
        <v>19545521.190000001</v>
      </c>
      <c r="BP32" s="3">
        <v>19512371.460000001</v>
      </c>
      <c r="BQ32" s="3">
        <v>-520778.27</v>
      </c>
      <c r="BR32" s="3">
        <v>-553928</v>
      </c>
      <c r="BS32" s="3">
        <v>-588181.74</v>
      </c>
      <c r="BT32" s="3">
        <v>-620227.44999999995</v>
      </c>
      <c r="BU32" s="3">
        <v>-686526.9</v>
      </c>
    </row>
    <row r="33" spans="1:75" x14ac:dyDescent="0.15">
      <c r="A33" t="s">
        <v>181</v>
      </c>
      <c r="B33" t="s">
        <v>182</v>
      </c>
      <c r="C33" s="1">
        <v>118675000</v>
      </c>
      <c r="D33" s="1">
        <v>124015000</v>
      </c>
      <c r="E33" s="1">
        <v>123845000</v>
      </c>
      <c r="F33" s="1">
        <v>126320000</v>
      </c>
      <c r="G33" s="3">
        <v>46504000</v>
      </c>
      <c r="H33" s="3">
        <v>47734000</v>
      </c>
      <c r="I33" s="3">
        <v>48781000</v>
      </c>
      <c r="J33" s="3">
        <v>50113000</v>
      </c>
      <c r="K33" s="3">
        <v>35174000</v>
      </c>
      <c r="L33" s="3">
        <v>36015000</v>
      </c>
      <c r="M33" s="3">
        <v>34819000</v>
      </c>
      <c r="N33" s="3">
        <v>37697000</v>
      </c>
    </row>
    <row r="34" spans="1:75" x14ac:dyDescent="0.15">
      <c r="A34" t="s">
        <v>183</v>
      </c>
      <c r="B34" t="s">
        <v>184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13202750672.559999</v>
      </c>
      <c r="AK34" s="1">
        <v>10869879668.24</v>
      </c>
      <c r="AL34" s="1">
        <v>10528839000</v>
      </c>
      <c r="AM34" s="1">
        <v>7575819326.1300001</v>
      </c>
      <c r="AN34" s="1">
        <v>7421789670.7200003</v>
      </c>
      <c r="AO34" s="1">
        <v>6924675404.2200003</v>
      </c>
      <c r="AP34" s="1">
        <v>6148382845.4799995</v>
      </c>
      <c r="AQ34" s="1">
        <v>5304649041.1800003</v>
      </c>
      <c r="AR34" s="1">
        <v>5049938578.3900003</v>
      </c>
      <c r="AS34" s="1">
        <v>3746406113.98</v>
      </c>
      <c r="AT34" s="1">
        <v>4333647190.5100002</v>
      </c>
      <c r="AU34" s="1">
        <v>2595079671.8299999</v>
      </c>
      <c r="AV34" s="1">
        <v>2465261975.3600001</v>
      </c>
      <c r="AW34" s="1">
        <v>2381825123.2800002</v>
      </c>
      <c r="AX34" s="1">
        <v>2419959768.0900002</v>
      </c>
      <c r="AY34" s="1">
        <v>2074562254.04</v>
      </c>
      <c r="AZ34" s="1">
        <v>1802077620.3900001</v>
      </c>
      <c r="BA34" s="1">
        <v>1707030383.1300001</v>
      </c>
      <c r="BB34" s="1">
        <v>1650545867.3299999</v>
      </c>
      <c r="BC34" s="1">
        <v>1422156774.75</v>
      </c>
      <c r="BD34" s="1">
        <v>1297202582.27</v>
      </c>
      <c r="BE34" s="1">
        <v>1345116165.6800001</v>
      </c>
      <c r="BF34" s="1">
        <v>1376168976.1900001</v>
      </c>
      <c r="BG34" s="1">
        <v>1187165513.1300001</v>
      </c>
      <c r="BH34" s="1">
        <v>1168377234.99</v>
      </c>
      <c r="BI34" s="1">
        <v>1178962688.71</v>
      </c>
      <c r="BJ34" s="1">
        <v>1160731063.3099999</v>
      </c>
      <c r="BK34" s="1">
        <v>842986941.62</v>
      </c>
      <c r="BL34" s="1">
        <v>714160383.01999998</v>
      </c>
      <c r="BM34" s="1">
        <v>673510754.50999999</v>
      </c>
      <c r="BN34" s="1">
        <v>682223138.00999999</v>
      </c>
      <c r="BO34" s="1">
        <v>624051087.33000004</v>
      </c>
      <c r="BP34" s="1">
        <v>579238963.51999998</v>
      </c>
      <c r="BQ34" s="1">
        <v>473618869.67000002</v>
      </c>
      <c r="BR34" s="1">
        <v>473006289.19999999</v>
      </c>
      <c r="BS34" s="1">
        <v>419345366.45999998</v>
      </c>
      <c r="BT34" s="1">
        <v>434915387.74000001</v>
      </c>
      <c r="BU34" s="1">
        <v>287162313.89999998</v>
      </c>
      <c r="BV34" s="1">
        <v>174180213.43000001</v>
      </c>
      <c r="BW34" s="1">
        <v>126131825.91</v>
      </c>
    </row>
    <row r="35" spans="1:75" x14ac:dyDescent="0.15">
      <c r="A35" t="s">
        <v>185</v>
      </c>
      <c r="B35" t="s">
        <v>186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3629522413.3099999</v>
      </c>
      <c r="AK35" s="1">
        <v>3569687041.8200002</v>
      </c>
      <c r="AL35" s="1">
        <v>3142306000</v>
      </c>
      <c r="AM35" s="1">
        <v>4090955819.9400001</v>
      </c>
      <c r="AN35" s="1">
        <v>3127452761.6100001</v>
      </c>
      <c r="AO35" s="1">
        <v>2495603316.6100001</v>
      </c>
      <c r="AP35" s="1">
        <v>2166485241.9099998</v>
      </c>
      <c r="AQ35" s="1">
        <v>2234561526.8800001</v>
      </c>
      <c r="AR35" s="1">
        <v>1538366056.6099999</v>
      </c>
      <c r="AS35" s="1">
        <v>1225992813.5999999</v>
      </c>
      <c r="AT35" s="1">
        <v>1318556386.9300001</v>
      </c>
      <c r="AU35" s="1">
        <v>1024042668.71</v>
      </c>
      <c r="AV35" s="1">
        <v>832842003.44000006</v>
      </c>
      <c r="AW35" s="1">
        <v>725277874.37</v>
      </c>
      <c r="AX35" s="1">
        <v>633174051.38</v>
      </c>
      <c r="AY35" s="1">
        <v>709404648.84000003</v>
      </c>
      <c r="AZ35" s="1">
        <v>635854500.46000004</v>
      </c>
      <c r="BA35" s="1">
        <v>514017382.80000001</v>
      </c>
      <c r="BB35" s="1">
        <v>459612544.95999998</v>
      </c>
      <c r="BC35" s="1">
        <v>338696806.83999997</v>
      </c>
      <c r="BD35" s="1">
        <v>119999789.43000001</v>
      </c>
      <c r="BE35" s="3">
        <v>97724761.079999998</v>
      </c>
      <c r="BF35" s="1">
        <v>116876446.65000001</v>
      </c>
      <c r="BG35" s="1">
        <v>188661145.62</v>
      </c>
      <c r="BH35" s="1">
        <v>165716807.88999999</v>
      </c>
      <c r="BI35" s="1">
        <v>141259933</v>
      </c>
      <c r="BJ35" s="1">
        <v>315882657.25</v>
      </c>
      <c r="BK35" s="1">
        <v>517235493.00999999</v>
      </c>
      <c r="BL35" s="1">
        <v>657463292.88999999</v>
      </c>
      <c r="BM35" s="1">
        <v>646744906.59000003</v>
      </c>
      <c r="BN35" s="1">
        <v>549879942.01999998</v>
      </c>
      <c r="BO35" s="1">
        <v>351573918.13999999</v>
      </c>
      <c r="BP35" s="1">
        <v>240718362.56999999</v>
      </c>
      <c r="BQ35" s="1">
        <v>260880642.88999999</v>
      </c>
      <c r="BR35" s="1">
        <v>203989447.87</v>
      </c>
      <c r="BS35" s="1">
        <v>120456867.04000001</v>
      </c>
      <c r="BT35" s="3">
        <v>46283770.729999997</v>
      </c>
      <c r="BU35" s="3">
        <v>46423954.219999999</v>
      </c>
      <c r="BV35" s="3">
        <v>25539558.02</v>
      </c>
      <c r="BW35" s="3">
        <v>36009184.5</v>
      </c>
    </row>
    <row r="36" spans="1:75" x14ac:dyDescent="0.15">
      <c r="A36" t="s">
        <v>187</v>
      </c>
      <c r="B36" t="s">
        <v>188</v>
      </c>
      <c r="L36" s="3">
        <v>73046000</v>
      </c>
      <c r="M36" s="3">
        <v>82111000</v>
      </c>
      <c r="N36" s="3">
        <v>72351000</v>
      </c>
      <c r="O36" s="3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765577237.71000004</v>
      </c>
      <c r="AJ36" s="1">
        <v>1032431426.61</v>
      </c>
      <c r="AK36" s="1">
        <v>1140402657.79</v>
      </c>
      <c r="AL36" s="1">
        <v>1163372000</v>
      </c>
      <c r="AM36" s="1">
        <v>1590803266.0599999</v>
      </c>
      <c r="AN36" s="1">
        <v>1263773289.9000001</v>
      </c>
      <c r="AO36" s="1">
        <v>867135157.67999995</v>
      </c>
      <c r="AP36" s="1">
        <v>674915079.09000003</v>
      </c>
      <c r="AQ36" s="1">
        <v>579279794.69000006</v>
      </c>
      <c r="AR36" s="1">
        <v>370651322.06</v>
      </c>
      <c r="AS36" s="1">
        <v>308243759.20999998</v>
      </c>
      <c r="AT36" s="1">
        <v>245921112.75999999</v>
      </c>
      <c r="AU36" s="1">
        <v>137074381.37</v>
      </c>
      <c r="AV36" s="1">
        <v>104705774.52</v>
      </c>
      <c r="AW36" s="1">
        <v>112407214.39</v>
      </c>
      <c r="AX36" s="3">
        <v>95482613.680000007</v>
      </c>
      <c r="AY36" s="3">
        <v>43644945.359999999</v>
      </c>
      <c r="AZ36" s="1">
        <v>121866503.12</v>
      </c>
      <c r="BA36" s="3">
        <v>82342204.060000002</v>
      </c>
      <c r="BB36" s="3">
        <v>58369280.140000001</v>
      </c>
      <c r="BC36" s="3">
        <v>62100558.090000004</v>
      </c>
      <c r="BD36" s="3">
        <v>76611667.700000003</v>
      </c>
      <c r="BF36" s="3">
        <v>34363068.310000002</v>
      </c>
      <c r="BG36" s="3">
        <v>98080426.140000001</v>
      </c>
      <c r="BH36" s="1">
        <v>107282957.18000001</v>
      </c>
      <c r="BI36" s="3">
        <v>75658454.879999995</v>
      </c>
      <c r="BJ36" s="3">
        <v>66056998.119999997</v>
      </c>
      <c r="BK36" s="3">
        <v>75622849.319999993</v>
      </c>
      <c r="BL36" s="3">
        <v>61691781.43</v>
      </c>
      <c r="BM36" s="3">
        <v>44540176.700000003</v>
      </c>
      <c r="BN36" s="3">
        <v>25883613.190000001</v>
      </c>
      <c r="BO36" s="3">
        <v>52025722.07</v>
      </c>
      <c r="BP36" s="3">
        <v>80129401.150000006</v>
      </c>
      <c r="BQ36" s="3">
        <v>81102727.790000007</v>
      </c>
      <c r="BR36" s="3">
        <v>65348022.969999999</v>
      </c>
      <c r="BS36" s="3">
        <v>52993877.060000002</v>
      </c>
      <c r="BT36" s="3">
        <v>33079747.170000002</v>
      </c>
      <c r="BU36" s="3">
        <v>7342542.6799999997</v>
      </c>
      <c r="BV36" s="3">
        <v>7174118.3200000003</v>
      </c>
    </row>
    <row r="37" spans="1:75" x14ac:dyDescent="0.15">
      <c r="A37" t="s">
        <v>189</v>
      </c>
      <c r="B37" t="s">
        <v>190</v>
      </c>
      <c r="BQ37" s="3">
        <v>15053.5</v>
      </c>
    </row>
    <row r="38" spans="1:75" x14ac:dyDescent="0.15">
      <c r="A38" t="s">
        <v>191</v>
      </c>
      <c r="B38" t="s">
        <v>192</v>
      </c>
    </row>
    <row r="39" spans="1:75" x14ac:dyDescent="0.15">
      <c r="A39" t="s">
        <v>193</v>
      </c>
      <c r="B39" t="s">
        <v>194</v>
      </c>
    </row>
    <row r="40" spans="1:75" x14ac:dyDescent="0.15">
      <c r="A40" t="s">
        <v>195</v>
      </c>
      <c r="B40" t="s">
        <v>196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3434472873.3299999</v>
      </c>
      <c r="AJ40" s="1">
        <v>3422944465.6199999</v>
      </c>
      <c r="AK40" s="1">
        <v>2292332549.6599998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1560099562.6099999</v>
      </c>
      <c r="AQ40" s="1">
        <v>1256148137.52</v>
      </c>
      <c r="AR40" s="1">
        <v>1258499612.3699999</v>
      </c>
      <c r="AS40" s="1">
        <v>796442047.04999995</v>
      </c>
      <c r="AT40" s="1">
        <v>1190774243.1300001</v>
      </c>
      <c r="AU40" s="1">
        <v>314068175.06999999</v>
      </c>
      <c r="AV40" s="1">
        <v>313149310.08999997</v>
      </c>
      <c r="AW40" s="1">
        <v>310765491.89999998</v>
      </c>
      <c r="AX40" s="1">
        <v>313952974.69999999</v>
      </c>
      <c r="AY40" s="1">
        <v>301466435.29000002</v>
      </c>
      <c r="AZ40" s="1">
        <v>302583314.51999998</v>
      </c>
      <c r="BA40" s="1">
        <v>294806038.88999999</v>
      </c>
      <c r="BB40" s="1">
        <v>279025896.32999998</v>
      </c>
      <c r="BC40" s="1">
        <v>203605318.38999999</v>
      </c>
      <c r="BD40" s="1">
        <v>162974431.06</v>
      </c>
      <c r="BE40" s="3">
        <v>82943761.629999995</v>
      </c>
      <c r="BF40" s="1">
        <v>153304913.66</v>
      </c>
      <c r="BG40" s="3">
        <v>61510067.359999999</v>
      </c>
      <c r="BH40" s="3">
        <v>53205619.990000002</v>
      </c>
      <c r="BI40" s="3">
        <v>51747431.530000001</v>
      </c>
      <c r="BJ40" s="3">
        <v>51998241.770000003</v>
      </c>
      <c r="BK40" s="3">
        <v>72387183.680000007</v>
      </c>
      <c r="BL40" s="3">
        <v>44987283.039999999</v>
      </c>
      <c r="BM40" s="3">
        <v>44682250.170000002</v>
      </c>
      <c r="BN40" s="3">
        <v>44483175.880000003</v>
      </c>
      <c r="BO40" s="3">
        <v>95902173.400000006</v>
      </c>
      <c r="BP40" s="3">
        <v>95726495.579999998</v>
      </c>
      <c r="BQ40" s="3">
        <v>66387403.460000001</v>
      </c>
      <c r="BR40" s="3">
        <v>44727650.57</v>
      </c>
      <c r="BS40" s="3">
        <v>44515747.479999997</v>
      </c>
      <c r="BT40" s="3">
        <v>21475153.550000001</v>
      </c>
      <c r="BU40" s="3">
        <v>21740010.280000001</v>
      </c>
      <c r="BV40" s="3">
        <v>21959616.68</v>
      </c>
      <c r="BW40" s="3">
        <v>22119339.920000002</v>
      </c>
    </row>
    <row r="41" spans="1:75" x14ac:dyDescent="0.15">
      <c r="A41" t="s">
        <v>197</v>
      </c>
      <c r="B41" t="s">
        <v>198</v>
      </c>
      <c r="C41" s="3">
        <v>96121000</v>
      </c>
      <c r="D41" s="3">
        <v>69446000</v>
      </c>
      <c r="E41" s="3">
        <v>61649000</v>
      </c>
      <c r="F41" s="3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3">
        <v>922713.97</v>
      </c>
      <c r="AJ41" s="3">
        <v>1237443.97</v>
      </c>
      <c r="AK41" s="3">
        <v>1237443.97</v>
      </c>
      <c r="AL41" s="3">
        <v>912000</v>
      </c>
      <c r="AM41" s="3">
        <v>597453.97</v>
      </c>
      <c r="AN41" s="3">
        <v>597454.01</v>
      </c>
      <c r="AO41" s="3">
        <v>4437421.05</v>
      </c>
      <c r="AP41" s="3">
        <v>3557421.05</v>
      </c>
      <c r="AQ41" s="3">
        <v>4071990.11</v>
      </c>
      <c r="AR41" s="3">
        <v>3970470.11</v>
      </c>
      <c r="AS41" s="3">
        <v>860750.56</v>
      </c>
      <c r="AT41" s="3">
        <v>860750.56</v>
      </c>
      <c r="AU41" s="3">
        <v>8975926.5</v>
      </c>
      <c r="AV41" s="3">
        <v>8975926.5</v>
      </c>
      <c r="AW41" s="3">
        <v>8975926.5</v>
      </c>
      <c r="AX41" s="3">
        <v>8115175.9400000004</v>
      </c>
    </row>
    <row r="42" spans="1:75" x14ac:dyDescent="0.15">
      <c r="A42" t="s">
        <v>199</v>
      </c>
      <c r="B42" s="42" t="s">
        <v>533</v>
      </c>
      <c r="C42" s="3">
        <v>50329000</v>
      </c>
      <c r="D42" s="3">
        <v>50165000</v>
      </c>
      <c r="E42" s="3">
        <v>49412000</v>
      </c>
      <c r="F42" s="3">
        <v>49445000</v>
      </c>
      <c r="G42" s="3">
        <v>49140000</v>
      </c>
      <c r="H42" s="3">
        <v>49452000</v>
      </c>
      <c r="I42" s="3">
        <v>49428000</v>
      </c>
      <c r="J42" s="3">
        <v>50847000</v>
      </c>
      <c r="K42" s="3">
        <v>51658000</v>
      </c>
      <c r="L42" s="3">
        <v>49878000</v>
      </c>
      <c r="M42" s="3">
        <v>50305000</v>
      </c>
      <c r="N42" s="3">
        <v>50624000</v>
      </c>
      <c r="O42" s="3">
        <v>48391000</v>
      </c>
      <c r="P42" s="3">
        <v>48027000</v>
      </c>
      <c r="Q42" s="3">
        <v>36497000</v>
      </c>
      <c r="R42" s="3">
        <v>36173000</v>
      </c>
      <c r="S42" s="3">
        <v>37070000</v>
      </c>
      <c r="T42" s="3">
        <v>36511000</v>
      </c>
      <c r="U42" s="3">
        <v>36219000</v>
      </c>
      <c r="V42" s="3">
        <v>35126000</v>
      </c>
      <c r="W42" s="3">
        <v>35451000</v>
      </c>
      <c r="X42" s="3">
        <v>34010000</v>
      </c>
      <c r="Y42" s="3">
        <v>32995000</v>
      </c>
      <c r="Z42" s="3">
        <v>36927000</v>
      </c>
      <c r="AA42" s="3">
        <v>61451000</v>
      </c>
      <c r="AB42" s="3">
        <v>41578000</v>
      </c>
      <c r="AC42" s="3">
        <v>41905000</v>
      </c>
      <c r="AD42" s="3">
        <v>41698000</v>
      </c>
      <c r="AE42" s="3">
        <v>41082000</v>
      </c>
      <c r="AF42" s="3">
        <v>39871000</v>
      </c>
      <c r="AG42" s="3">
        <v>39795000</v>
      </c>
      <c r="AH42" s="3">
        <v>41178000</v>
      </c>
      <c r="AI42" s="1">
        <v>369629093.11000001</v>
      </c>
      <c r="AJ42" s="1">
        <v>322915730.82999998</v>
      </c>
    </row>
    <row r="43" spans="1:75" x14ac:dyDescent="0.15">
      <c r="A43" t="s">
        <v>200</v>
      </c>
      <c r="B43" t="s">
        <v>201</v>
      </c>
      <c r="C43" s="3">
        <v>58999000</v>
      </c>
      <c r="D43" s="3">
        <v>81990000</v>
      </c>
      <c r="E43" s="3">
        <v>73754000</v>
      </c>
      <c r="F43" s="3">
        <v>76312000</v>
      </c>
      <c r="G43" s="3">
        <v>77115000</v>
      </c>
      <c r="H43" s="3">
        <v>36209000</v>
      </c>
      <c r="I43" s="3">
        <v>26683000</v>
      </c>
      <c r="J43" s="3">
        <v>27360000</v>
      </c>
      <c r="K43" s="3">
        <v>13291000</v>
      </c>
      <c r="L43" s="3">
        <v>14370000</v>
      </c>
      <c r="M43" s="3">
        <v>14720000</v>
      </c>
      <c r="N43" s="3">
        <v>16114000</v>
      </c>
      <c r="O43" s="3">
        <v>33599000</v>
      </c>
      <c r="P43" s="3">
        <v>34702000</v>
      </c>
      <c r="Q43" s="3">
        <v>37419000</v>
      </c>
      <c r="R43" s="3">
        <v>35794000</v>
      </c>
      <c r="S43" s="3">
        <v>15542000</v>
      </c>
      <c r="T43" s="3">
        <v>16911000</v>
      </c>
      <c r="U43" s="3">
        <v>8175000</v>
      </c>
      <c r="V43" s="3">
        <v>14629000</v>
      </c>
      <c r="W43" s="3">
        <v>10713000</v>
      </c>
      <c r="X43" s="3">
        <v>19935000</v>
      </c>
      <c r="Y43" s="3">
        <v>9448000</v>
      </c>
      <c r="Z43" s="3">
        <v>14966000</v>
      </c>
      <c r="AA43" s="3">
        <v>14410000</v>
      </c>
      <c r="AB43" s="3">
        <v>17678000</v>
      </c>
      <c r="AC43" s="3">
        <v>16651000</v>
      </c>
      <c r="AD43" s="3">
        <v>17822000</v>
      </c>
      <c r="AE43" s="3">
        <v>17362000</v>
      </c>
      <c r="AF43" s="3">
        <v>19087000</v>
      </c>
      <c r="AG43" s="3">
        <v>18124000</v>
      </c>
      <c r="AH43" s="3">
        <v>18122000</v>
      </c>
      <c r="AI43" s="3">
        <v>25703189.359999999</v>
      </c>
      <c r="AJ43" s="3">
        <v>26875094.690000001</v>
      </c>
      <c r="AK43" s="3">
        <v>20822038.379999999</v>
      </c>
      <c r="AL43" s="3">
        <v>16083000</v>
      </c>
      <c r="AM43" s="3">
        <v>22159215.370000001</v>
      </c>
      <c r="AN43" s="3">
        <v>13628431.220000001</v>
      </c>
      <c r="AO43" s="3">
        <v>2384728.7400000002</v>
      </c>
      <c r="AP43" s="3">
        <v>2178052.02</v>
      </c>
      <c r="AQ43" s="3">
        <v>2221833.7000000002</v>
      </c>
      <c r="AR43" s="3">
        <v>2790887.6</v>
      </c>
      <c r="AS43" s="3">
        <v>2856078.92</v>
      </c>
      <c r="AT43" s="3">
        <v>3627334.43</v>
      </c>
      <c r="AU43" s="3">
        <v>1435940.73</v>
      </c>
      <c r="AV43" s="3">
        <v>1671839.3</v>
      </c>
      <c r="AW43" s="3">
        <v>1908244.7</v>
      </c>
      <c r="AX43" s="3">
        <v>2133990.0499999998</v>
      </c>
      <c r="BD43" s="3">
        <v>1313788.74</v>
      </c>
      <c r="BE43">
        <v>3590.69</v>
      </c>
      <c r="BF43" s="3">
        <v>795919.28</v>
      </c>
      <c r="BJ43" s="3">
        <v>102410.3</v>
      </c>
      <c r="BK43" s="3">
        <v>465453.45</v>
      </c>
      <c r="BL43" s="3">
        <v>473370.9</v>
      </c>
      <c r="BM43" s="3">
        <v>529495.5</v>
      </c>
      <c r="BN43" s="3">
        <v>576966.56000000006</v>
      </c>
      <c r="BO43" s="3">
        <v>537892.78</v>
      </c>
      <c r="BP43" s="3">
        <v>593536.84</v>
      </c>
      <c r="BQ43" s="3">
        <v>649180.9</v>
      </c>
      <c r="BR43" s="3">
        <v>704824.96</v>
      </c>
      <c r="BS43" s="3">
        <v>760469.02</v>
      </c>
      <c r="BT43" s="3">
        <v>816113.08</v>
      </c>
      <c r="BU43" s="3">
        <v>890305.16</v>
      </c>
    </row>
    <row r="44" spans="1:75" x14ac:dyDescent="0.15">
      <c r="A44" t="s">
        <v>202</v>
      </c>
      <c r="B44" t="s">
        <v>203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408740101.26999998</v>
      </c>
      <c r="AJ44" s="1">
        <v>426860384.56999999</v>
      </c>
      <c r="AK44" s="1">
        <v>202794735.86000001</v>
      </c>
      <c r="AL44" s="1">
        <v>182586000</v>
      </c>
      <c r="AM44" s="1">
        <v>187143074.09</v>
      </c>
      <c r="AN44" s="1">
        <v>225066405.13999999</v>
      </c>
      <c r="AO44" s="1">
        <v>212681280.25999999</v>
      </c>
      <c r="AP44" s="1">
        <v>150450506.68000001</v>
      </c>
      <c r="AQ44" s="1">
        <v>229497433.08000001</v>
      </c>
      <c r="AR44" s="1">
        <v>253324879.53</v>
      </c>
      <c r="AS44" s="1">
        <v>373212223.81</v>
      </c>
      <c r="AT44" s="1">
        <v>293820439.26999998</v>
      </c>
      <c r="AU44" s="1">
        <v>294499469.95999998</v>
      </c>
      <c r="AV44" s="1">
        <v>287253942.04000002</v>
      </c>
      <c r="AW44" s="1">
        <v>241607226.03</v>
      </c>
      <c r="AX44" s="1">
        <v>232464937.02000001</v>
      </c>
      <c r="AY44" s="1">
        <v>251744039.13</v>
      </c>
      <c r="AZ44" s="1">
        <v>256165166.38999999</v>
      </c>
      <c r="BA44" s="1">
        <v>206582063.65000001</v>
      </c>
      <c r="BB44" s="1">
        <v>180463145.56</v>
      </c>
      <c r="BC44" s="1">
        <v>320335059.85000002</v>
      </c>
      <c r="BD44" s="1">
        <v>251729706.31</v>
      </c>
      <c r="BE44" s="3">
        <v>41770337.149999999</v>
      </c>
      <c r="BF44" s="3">
        <v>14138959.91</v>
      </c>
    </row>
    <row r="45" spans="1:75" x14ac:dyDescent="0.15">
      <c r="A45" t="s">
        <v>204</v>
      </c>
      <c r="B45" t="s">
        <v>205</v>
      </c>
      <c r="C45" s="3">
        <v>92769000</v>
      </c>
      <c r="D45" s="3">
        <v>98970000</v>
      </c>
      <c r="E45" s="1">
        <v>154997000</v>
      </c>
      <c r="F45" s="1">
        <v>150061000</v>
      </c>
      <c r="G45" s="3">
        <v>98243000</v>
      </c>
      <c r="H45" s="3">
        <v>97286000</v>
      </c>
      <c r="I45" s="3">
        <v>94345000</v>
      </c>
      <c r="J45" s="3">
        <v>98079000</v>
      </c>
      <c r="K45" s="3">
        <v>96606000</v>
      </c>
      <c r="L45" s="3">
        <v>90403000</v>
      </c>
      <c r="M45" s="3">
        <v>68681000</v>
      </c>
      <c r="N45" s="3">
        <v>86200000</v>
      </c>
      <c r="O45" s="3">
        <v>72771000</v>
      </c>
      <c r="P45" s="3">
        <v>76635000</v>
      </c>
      <c r="Q45" s="3">
        <v>80516000</v>
      </c>
      <c r="R45" s="3">
        <v>72736000</v>
      </c>
      <c r="S45" s="3">
        <v>69512000</v>
      </c>
      <c r="T45" s="3">
        <v>75999000</v>
      </c>
      <c r="U45" s="3">
        <v>98750000</v>
      </c>
      <c r="V45" s="3">
        <v>81378000</v>
      </c>
      <c r="W45" s="3">
        <v>35050000</v>
      </c>
      <c r="X45" s="3">
        <v>59705000</v>
      </c>
      <c r="Y45" s="3">
        <v>16918000</v>
      </c>
      <c r="Z45" s="3">
        <v>68369000</v>
      </c>
      <c r="AA45" s="3">
        <v>43691000</v>
      </c>
      <c r="AB45" s="3">
        <v>38430000</v>
      </c>
      <c r="AC45" s="3">
        <v>48650000</v>
      </c>
      <c r="AD45" s="3">
        <v>50123000</v>
      </c>
      <c r="AE45" s="1">
        <v>116207000</v>
      </c>
      <c r="AF45" s="3">
        <v>93449000</v>
      </c>
      <c r="AG45" s="3">
        <v>53571000</v>
      </c>
      <c r="AH45" s="3">
        <v>48975000</v>
      </c>
      <c r="AK45" s="1">
        <v>2719785600</v>
      </c>
      <c r="AS45" s="3">
        <v>1799561.2</v>
      </c>
      <c r="AT45" s="3">
        <v>1799561.2</v>
      </c>
    </row>
    <row r="46" spans="1:75" x14ac:dyDescent="0.15">
      <c r="A46" t="s">
        <v>206</v>
      </c>
      <c r="B46" t="s">
        <v>207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23180682278.330002</v>
      </c>
      <c r="AJ46" s="1">
        <v>22616839564.380001</v>
      </c>
      <c r="AK46" s="1">
        <v>21416997428</v>
      </c>
      <c r="AL46" s="1">
        <v>17522935000</v>
      </c>
      <c r="AM46" s="1">
        <v>15569959250.280001</v>
      </c>
      <c r="AN46" s="1">
        <v>13945287234.9</v>
      </c>
      <c r="AO46" s="1">
        <v>12413964966.08</v>
      </c>
      <c r="AP46" s="1">
        <v>10904011813.389999</v>
      </c>
      <c r="AQ46" s="1">
        <v>9830958074.1100006</v>
      </c>
      <c r="AR46" s="1">
        <v>8691961695.3700008</v>
      </c>
      <c r="AS46" s="1">
        <v>6674979073.8500004</v>
      </c>
      <c r="AT46" s="1">
        <v>7618363339.04</v>
      </c>
      <c r="AU46" s="1">
        <v>4570589798.4799995</v>
      </c>
      <c r="AV46" s="1">
        <v>4207579645.8099999</v>
      </c>
      <c r="AW46" s="1">
        <v>3976172712.9899998</v>
      </c>
      <c r="AX46" s="1">
        <v>3891489122.6799998</v>
      </c>
      <c r="AY46" s="1">
        <v>3568838431.1399999</v>
      </c>
      <c r="AZ46" s="1">
        <v>3302063213.3600001</v>
      </c>
      <c r="BA46" s="1">
        <v>2974187702.48</v>
      </c>
      <c r="BB46" s="1">
        <v>2797426364.27</v>
      </c>
      <c r="BC46" s="1">
        <v>2392962666.1100001</v>
      </c>
      <c r="BD46" s="1">
        <v>1957921028.8900001</v>
      </c>
      <c r="BE46" s="1">
        <v>1614985825.1400001</v>
      </c>
      <c r="BF46" s="1">
        <v>1743075492.9100001</v>
      </c>
      <c r="BG46" s="1">
        <v>1606316738.3599999</v>
      </c>
      <c r="BH46" s="1">
        <v>1559514281.1600001</v>
      </c>
      <c r="BI46" s="1">
        <v>1507896331.8499999</v>
      </c>
      <c r="BJ46" s="1">
        <v>1654254346.53</v>
      </c>
      <c r="BK46" s="1">
        <v>1563989924.8099999</v>
      </c>
      <c r="BL46" s="1">
        <v>1534068115.01</v>
      </c>
      <c r="BM46" s="1">
        <v>1460287384.54</v>
      </c>
      <c r="BN46" s="1">
        <v>1324343208.79</v>
      </c>
      <c r="BO46" s="1">
        <v>1143636314.9100001</v>
      </c>
      <c r="BP46" s="1">
        <v>1015919131.12</v>
      </c>
      <c r="BQ46" s="1">
        <v>882133099.94000006</v>
      </c>
      <c r="BR46" s="1">
        <v>787222307.57000005</v>
      </c>
      <c r="BS46" s="1">
        <v>637484145.32000005</v>
      </c>
      <c r="BT46" s="1">
        <v>535949944.81999999</v>
      </c>
      <c r="BU46" s="1">
        <v>362872599.33999997</v>
      </c>
      <c r="BV46" s="1">
        <v>228853506.44999999</v>
      </c>
      <c r="BW46" s="1">
        <v>184260350.33000001</v>
      </c>
    </row>
    <row r="47" spans="1:75" x14ac:dyDescent="0.15">
      <c r="A47" t="s">
        <v>208</v>
      </c>
      <c r="B47" t="s">
        <v>209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66688129680.910004</v>
      </c>
      <c r="AJ47" s="1">
        <v>70873959471.360001</v>
      </c>
      <c r="AK47" s="1">
        <v>62645239697.970001</v>
      </c>
      <c r="AL47" s="1">
        <v>51306718000</v>
      </c>
      <c r="AM47" s="1">
        <v>54404120168.650002</v>
      </c>
      <c r="AN47" s="1">
        <v>49751555174.349998</v>
      </c>
      <c r="AO47" s="1">
        <v>45696705455.5</v>
      </c>
      <c r="AP47" s="1">
        <v>31452035260.150002</v>
      </c>
      <c r="AQ47" s="1">
        <v>29892489616.610001</v>
      </c>
      <c r="AR47" s="1">
        <v>28743466430.43</v>
      </c>
      <c r="AS47" s="1">
        <v>23035953158.029999</v>
      </c>
      <c r="AT47" s="1">
        <v>22075951741.849998</v>
      </c>
      <c r="AU47" s="1">
        <v>15890562313.43</v>
      </c>
      <c r="AV47" s="1">
        <v>15260160219.540001</v>
      </c>
      <c r="AW47" s="1">
        <v>14947608164.74</v>
      </c>
      <c r="AX47" s="1">
        <v>13967341725.58</v>
      </c>
      <c r="AY47" s="1">
        <v>14469572065.299999</v>
      </c>
      <c r="AZ47" s="1">
        <v>14212679593.889999</v>
      </c>
      <c r="BA47" s="1">
        <v>12761283320.969999</v>
      </c>
      <c r="BB47" s="1">
        <v>11179126568.190001</v>
      </c>
      <c r="BC47" s="1">
        <v>10627925512.98</v>
      </c>
      <c r="BD47" s="1">
        <v>8037650299</v>
      </c>
      <c r="BE47" s="1">
        <v>6904299457.1899996</v>
      </c>
      <c r="BF47" s="1">
        <v>6312472931.3299999</v>
      </c>
      <c r="BG47" s="1">
        <v>5596960765.5200005</v>
      </c>
      <c r="BH47" s="1">
        <v>4922389742.3000002</v>
      </c>
      <c r="BI47" s="1">
        <v>5274874013.5200005</v>
      </c>
      <c r="BJ47" s="1">
        <v>4757808311.5900002</v>
      </c>
      <c r="BK47" s="1">
        <v>4856017778.3900003</v>
      </c>
      <c r="BL47" s="1">
        <v>4898572776.6099997</v>
      </c>
      <c r="BM47" s="1">
        <v>4649459066.4499998</v>
      </c>
      <c r="BN47" s="1">
        <v>4323532624.2399998</v>
      </c>
      <c r="BO47" s="1">
        <v>4328142613.6400003</v>
      </c>
      <c r="BP47" s="1">
        <v>3787279019.2800002</v>
      </c>
      <c r="BQ47" s="1">
        <v>3368490732.6599998</v>
      </c>
      <c r="BR47" s="1">
        <v>2681478259.96</v>
      </c>
      <c r="BS47" s="1">
        <v>2380562272.9200001</v>
      </c>
      <c r="BT47" s="1">
        <v>2514010671.0999999</v>
      </c>
      <c r="BU47" s="1">
        <v>1153425152.3499999</v>
      </c>
      <c r="BV47" s="1">
        <v>677956505.46000004</v>
      </c>
      <c r="BW47" s="1">
        <v>606647875.92999995</v>
      </c>
    </row>
    <row r="48" spans="1:75" x14ac:dyDescent="0.15">
      <c r="A48" t="s">
        <v>210</v>
      </c>
      <c r="B48" t="s">
        <v>211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9559592961.1399994</v>
      </c>
      <c r="AJ48" s="1">
        <v>11221664186.139999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4994435438.1400003</v>
      </c>
      <c r="AQ48" s="1">
        <v>4293986843.9899998</v>
      </c>
      <c r="AR48" s="1">
        <v>3982920477.3200002</v>
      </c>
      <c r="AS48" s="1">
        <v>2579350145.9000001</v>
      </c>
      <c r="AT48" s="1">
        <v>1699082041.22</v>
      </c>
      <c r="AU48" s="1">
        <v>970199618.40999997</v>
      </c>
      <c r="AV48" s="1">
        <v>995970300</v>
      </c>
      <c r="AW48" s="1">
        <v>1176671883.8599999</v>
      </c>
      <c r="AX48" s="1">
        <v>961763251.33000004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1028659742.4400001</v>
      </c>
      <c r="BP48" s="1">
        <v>729209742.44000006</v>
      </c>
      <c r="BQ48" s="1">
        <v>668709742.44000006</v>
      </c>
      <c r="BR48" s="1">
        <v>279314288.13999999</v>
      </c>
      <c r="BS48" s="3">
        <v>5248273.74</v>
      </c>
      <c r="BT48" s="1">
        <v>314860687</v>
      </c>
      <c r="BU48" s="1">
        <v>325036000</v>
      </c>
      <c r="BV48" s="1">
        <v>199770097.16999999</v>
      </c>
      <c r="BW48" s="1">
        <v>209000000</v>
      </c>
    </row>
    <row r="49" spans="1:75" x14ac:dyDescent="0.15">
      <c r="A49" t="s">
        <v>212</v>
      </c>
      <c r="B49" t="s">
        <v>213</v>
      </c>
    </row>
    <row r="50" spans="1:75" x14ac:dyDescent="0.15">
      <c r="A50" t="s">
        <v>214</v>
      </c>
      <c r="B50" t="s">
        <v>215</v>
      </c>
      <c r="L50">
        <v>0</v>
      </c>
      <c r="M50">
        <v>0</v>
      </c>
      <c r="N50">
        <v>0</v>
      </c>
      <c r="R50">
        <v>0</v>
      </c>
    </row>
    <row r="51" spans="1:75" x14ac:dyDescent="0.15">
      <c r="A51" t="s">
        <v>216</v>
      </c>
      <c r="B51" t="s">
        <v>217</v>
      </c>
      <c r="C51" s="1">
        <v>3142400000</v>
      </c>
      <c r="F51" s="1">
        <v>5712574000</v>
      </c>
    </row>
    <row r="52" spans="1:75" x14ac:dyDescent="0.15">
      <c r="A52" t="s">
        <v>218</v>
      </c>
      <c r="B52" t="s">
        <v>219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3">
        <v>93270774.480000004</v>
      </c>
      <c r="AJ52" s="1">
        <v>149548946.97999999</v>
      </c>
      <c r="AK52" s="3">
        <v>26439822.43</v>
      </c>
      <c r="AL52" s="3">
        <v>36463000</v>
      </c>
      <c r="AM52" s="3">
        <v>38074836.159999996</v>
      </c>
      <c r="AN52" s="3">
        <v>14030920.67</v>
      </c>
      <c r="AP52" s="3">
        <v>206900</v>
      </c>
      <c r="AR52" s="3">
        <v>28718984.899999999</v>
      </c>
      <c r="AU52" s="3">
        <v>12160782.380000001</v>
      </c>
      <c r="AV52" s="3">
        <v>26994299.989999998</v>
      </c>
      <c r="AW52" s="3">
        <v>61528886.689999998</v>
      </c>
      <c r="AX52" s="3">
        <v>56355679.149999999</v>
      </c>
      <c r="AY52" s="3">
        <v>39651450.399999999</v>
      </c>
      <c r="AZ52" s="3">
        <v>19180246.710000001</v>
      </c>
      <c r="BA52" s="3">
        <v>34801452</v>
      </c>
      <c r="BB52" s="3">
        <v>10423000</v>
      </c>
      <c r="BC52" s="3">
        <v>-26371640.75</v>
      </c>
      <c r="BD52" s="3">
        <v>15092509.199999999</v>
      </c>
      <c r="BE52" s="3">
        <v>-719753.06</v>
      </c>
    </row>
    <row r="53" spans="1:75" x14ac:dyDescent="0.15">
      <c r="A53" t="s">
        <v>220</v>
      </c>
      <c r="B53" t="s">
        <v>221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3">
        <v>93270774.480000004</v>
      </c>
      <c r="AJ53" s="1">
        <v>149548946.97999999</v>
      </c>
      <c r="AK53" s="3">
        <v>26439822.43</v>
      </c>
      <c r="AL53" s="3">
        <v>36463000</v>
      </c>
      <c r="AM53" s="3">
        <v>38074836.159999996</v>
      </c>
      <c r="AN53" s="3">
        <v>14030920.67</v>
      </c>
      <c r="AP53" s="3">
        <v>206900</v>
      </c>
      <c r="AR53" s="3">
        <v>28718984.899999999</v>
      </c>
      <c r="AS53">
        <v>0</v>
      </c>
      <c r="AU53" s="3">
        <v>12160782.380000001</v>
      </c>
      <c r="AV53" s="3">
        <v>26994299.989999998</v>
      </c>
      <c r="AW53" s="3">
        <v>61528886.689999998</v>
      </c>
      <c r="AX53" s="3">
        <v>56355679.149999999</v>
      </c>
      <c r="AY53" s="3">
        <v>39651450.399999999</v>
      </c>
      <c r="AZ53" s="3">
        <v>19180246.710000001</v>
      </c>
      <c r="BA53" s="3">
        <v>34801452</v>
      </c>
      <c r="BB53" s="3">
        <v>10423000</v>
      </c>
      <c r="BC53" s="3">
        <v>-26371640.75</v>
      </c>
      <c r="BD53" s="3">
        <v>15092509.199999999</v>
      </c>
      <c r="BE53" s="3">
        <v>-719753.06</v>
      </c>
    </row>
    <row r="54" spans="1:75" x14ac:dyDescent="0.15">
      <c r="A54" t="s">
        <v>222</v>
      </c>
      <c r="B54" t="s">
        <v>223</v>
      </c>
    </row>
    <row r="55" spans="1:75" x14ac:dyDescent="0.15">
      <c r="A55" t="s">
        <v>224</v>
      </c>
      <c r="B55" t="s">
        <v>225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7008336513.8400002</v>
      </c>
      <c r="AJ55" s="1">
        <v>9654461036.8700008</v>
      </c>
      <c r="AK55" s="1">
        <v>9175992200.1900005</v>
      </c>
      <c r="AL55" s="1">
        <v>6670308000</v>
      </c>
      <c r="AM55" s="1">
        <v>8343633064.1899996</v>
      </c>
      <c r="AN55" s="1">
        <v>9450352835.5100002</v>
      </c>
      <c r="AO55" s="1">
        <v>8335795819.9700003</v>
      </c>
      <c r="AP55" s="1">
        <v>6665743504</v>
      </c>
      <c r="AQ55" s="1">
        <v>6553482454.5699997</v>
      </c>
      <c r="AR55" s="1">
        <v>6553498698.6499996</v>
      </c>
      <c r="AS55" s="1">
        <v>3996831565.4000001</v>
      </c>
      <c r="AT55" s="1">
        <v>3546669522.3499999</v>
      </c>
      <c r="AU55" s="1">
        <v>2492384921.1500001</v>
      </c>
      <c r="AV55" s="1">
        <v>2439625664.8899999</v>
      </c>
      <c r="AW55" s="1">
        <v>2141382046.6199999</v>
      </c>
      <c r="AX55" s="1">
        <v>1570550171.45</v>
      </c>
      <c r="AY55" s="1">
        <v>2139664088.03</v>
      </c>
      <c r="AZ55" s="1">
        <v>2653954542.27</v>
      </c>
      <c r="BA55" s="1">
        <v>2200000300.4699998</v>
      </c>
      <c r="BB55" s="1">
        <v>1508719704.0799999</v>
      </c>
      <c r="BC55" s="1">
        <v>1708870089.3299999</v>
      </c>
      <c r="BD55" s="1">
        <v>1108436393.3199999</v>
      </c>
      <c r="BE55" s="1">
        <v>932058646.53999996</v>
      </c>
      <c r="BF55" s="1">
        <v>879790750.03999996</v>
      </c>
      <c r="BG55" s="1">
        <v>917187283.36000001</v>
      </c>
      <c r="BH55" s="1">
        <v>863426643.75999999</v>
      </c>
      <c r="BI55" s="1">
        <v>808569103.35000002</v>
      </c>
      <c r="BJ55" s="1">
        <v>600483402.70000005</v>
      </c>
      <c r="BK55" s="1">
        <v>633061979.84000003</v>
      </c>
      <c r="BL55" s="1">
        <v>620240540.79999995</v>
      </c>
      <c r="BM55" s="1">
        <v>627314424.57000005</v>
      </c>
      <c r="BN55" s="1">
        <v>685780941.09000003</v>
      </c>
      <c r="BO55" s="1">
        <v>682905252.59000003</v>
      </c>
      <c r="BP55" s="1">
        <v>652799838.26999998</v>
      </c>
      <c r="BQ55" s="1">
        <v>507909389.57999998</v>
      </c>
      <c r="BR55" s="1">
        <v>379615498.49000001</v>
      </c>
      <c r="BS55" s="1">
        <v>390773621.49000001</v>
      </c>
      <c r="BT55" s="1">
        <v>334914721.87</v>
      </c>
      <c r="BU55" s="1">
        <v>223322984.63999999</v>
      </c>
      <c r="BV55" s="1">
        <v>124047976.58</v>
      </c>
      <c r="BW55" s="1">
        <v>125806447.70999999</v>
      </c>
    </row>
    <row r="56" spans="1:75" x14ac:dyDescent="0.15">
      <c r="A56" t="s">
        <v>226</v>
      </c>
      <c r="B56" t="s">
        <v>227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2000689887.6600001</v>
      </c>
      <c r="AK56" s="1">
        <v>1540806892.8900001</v>
      </c>
      <c r="AL56" s="1">
        <v>2603483000</v>
      </c>
      <c r="AM56" s="1">
        <v>2631467612.73</v>
      </c>
      <c r="AN56" s="1">
        <v>2712906481.2600002</v>
      </c>
      <c r="AO56" s="1">
        <v>2731365144.96</v>
      </c>
      <c r="AP56" s="1">
        <v>2276999098.6599998</v>
      </c>
      <c r="AQ56" s="1">
        <v>3056133374.4099998</v>
      </c>
      <c r="AR56" s="1">
        <v>2724631690.27</v>
      </c>
      <c r="AS56" s="1">
        <v>1037687760.23</v>
      </c>
      <c r="AT56" s="1">
        <v>1202900866.1700001</v>
      </c>
      <c r="AU56" s="1">
        <v>795504666</v>
      </c>
      <c r="AV56" s="1">
        <v>882614348.5</v>
      </c>
      <c r="AW56" s="1">
        <v>847792782.03999996</v>
      </c>
      <c r="AX56" s="1">
        <v>369087719</v>
      </c>
      <c r="AY56" s="1">
        <v>738385517.5</v>
      </c>
      <c r="AZ56" s="1">
        <v>1043609961.67</v>
      </c>
      <c r="BA56" s="1">
        <v>710829458.39999998</v>
      </c>
      <c r="BB56" s="1">
        <v>433727722.89999998</v>
      </c>
      <c r="BC56" s="1">
        <v>462810493.05000001</v>
      </c>
      <c r="BD56" s="1">
        <v>340831809.02999997</v>
      </c>
      <c r="BE56" s="1">
        <v>263153120.05000001</v>
      </c>
      <c r="BF56" s="1">
        <v>296471235.56</v>
      </c>
      <c r="BG56" s="1">
        <v>288563528.22000003</v>
      </c>
      <c r="BH56" s="1">
        <v>279464686.80000001</v>
      </c>
      <c r="BI56" s="1">
        <v>198416767.21000001</v>
      </c>
      <c r="BJ56" s="1">
        <v>210016291.33000001</v>
      </c>
      <c r="BK56" s="1">
        <v>144724018.25999999</v>
      </c>
      <c r="BL56" s="1">
        <v>169457759.87</v>
      </c>
      <c r="BM56" s="1">
        <v>283850657.52999997</v>
      </c>
      <c r="BN56" s="1">
        <v>263326080.97999999</v>
      </c>
      <c r="BO56" s="1">
        <v>333856915.89999998</v>
      </c>
      <c r="BP56" s="1">
        <v>281367880.88</v>
      </c>
      <c r="BQ56" s="1">
        <v>160164946.80000001</v>
      </c>
      <c r="BR56" s="1">
        <v>124441981.8</v>
      </c>
      <c r="BS56" s="1">
        <v>159223748</v>
      </c>
      <c r="BT56" s="1">
        <v>128270941</v>
      </c>
      <c r="BU56" s="3">
        <v>93947290</v>
      </c>
      <c r="BV56" s="3">
        <v>55420609.630000003</v>
      </c>
      <c r="BW56" s="3">
        <v>63763000</v>
      </c>
    </row>
    <row r="57" spans="1:75" x14ac:dyDescent="0.15">
      <c r="A57" t="s">
        <v>228</v>
      </c>
      <c r="B57" t="s">
        <v>229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5989735861.8500004</v>
      </c>
      <c r="AJ57" s="1">
        <v>7653771149.21</v>
      </c>
      <c r="AK57" s="1">
        <v>7635185307.3000002</v>
      </c>
      <c r="AL57" s="1">
        <v>4066825000</v>
      </c>
      <c r="AM57" s="1">
        <v>5712165451.46</v>
      </c>
      <c r="AN57" s="1">
        <v>6737446354.25</v>
      </c>
      <c r="AO57" s="1">
        <v>5604430675.0100002</v>
      </c>
      <c r="AP57" s="1">
        <v>4388744405.3400002</v>
      </c>
      <c r="AQ57" s="1">
        <v>3497349080.1599998</v>
      </c>
      <c r="AR57" s="1">
        <v>3828867008.3800001</v>
      </c>
      <c r="AS57" s="1">
        <v>2959143805.1700001</v>
      </c>
      <c r="AT57" s="1">
        <v>2343768656.1799998</v>
      </c>
      <c r="AU57" s="1">
        <v>1696880255.1500001</v>
      </c>
      <c r="AV57" s="1">
        <v>1557011316.3900001</v>
      </c>
      <c r="AW57" s="1">
        <v>1293589264.5799999</v>
      </c>
      <c r="AX57" s="1">
        <v>1201462452.45</v>
      </c>
      <c r="AY57" s="1">
        <v>1401278570.53</v>
      </c>
      <c r="AZ57" s="1">
        <v>1610344580.5999999</v>
      </c>
      <c r="BA57" s="1">
        <v>1489170842.0699999</v>
      </c>
      <c r="BB57" s="1">
        <v>1074991981.1800001</v>
      </c>
      <c r="BC57" s="1">
        <v>1246059596.28</v>
      </c>
      <c r="BD57" s="1">
        <v>767604584.28999996</v>
      </c>
      <c r="BE57" s="1">
        <v>668905526.49000001</v>
      </c>
      <c r="BF57" s="1">
        <v>583319514.48000002</v>
      </c>
      <c r="BG57" s="1">
        <v>628623755.13999999</v>
      </c>
      <c r="BH57" s="1">
        <v>583961956.96000004</v>
      </c>
      <c r="BI57" s="1">
        <v>610152336.13999999</v>
      </c>
      <c r="BJ57" s="1">
        <v>390467111.37</v>
      </c>
      <c r="BK57" s="1">
        <v>488337961.57999998</v>
      </c>
      <c r="BL57" s="1">
        <v>450782780.93000001</v>
      </c>
      <c r="BM57" s="1">
        <v>343463767.04000002</v>
      </c>
      <c r="BN57" s="1">
        <v>422454860.11000001</v>
      </c>
      <c r="BO57" s="1">
        <v>349048336.69</v>
      </c>
      <c r="BP57" s="1">
        <v>371431957.38999999</v>
      </c>
      <c r="BQ57" s="1">
        <v>347744442.77999997</v>
      </c>
      <c r="BR57" s="1">
        <v>255173516.69</v>
      </c>
      <c r="BS57" s="1">
        <v>231549873.49000001</v>
      </c>
      <c r="BT57" s="1">
        <v>206643780.87</v>
      </c>
      <c r="BU57" s="1">
        <v>129375694.64</v>
      </c>
      <c r="BV57" s="3">
        <v>68627366.950000003</v>
      </c>
      <c r="BW57" s="3">
        <v>62043447.710000001</v>
      </c>
    </row>
    <row r="58" spans="1:75" x14ac:dyDescent="0.15">
      <c r="A58" t="s">
        <v>230</v>
      </c>
      <c r="B58" t="s">
        <v>231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824236707.85000002</v>
      </c>
      <c r="AO58" s="1">
        <v>1157447742.8199999</v>
      </c>
      <c r="AP58" s="1">
        <v>958488521.71000004</v>
      </c>
      <c r="AQ58" s="1">
        <v>709670337.86000001</v>
      </c>
      <c r="AR58" s="1">
        <v>1082547993.48</v>
      </c>
      <c r="AS58" s="1">
        <v>633462750.87</v>
      </c>
      <c r="AT58" s="1">
        <v>531934698.19999999</v>
      </c>
      <c r="AU58" s="1">
        <v>346041669.01999998</v>
      </c>
      <c r="AV58" s="1">
        <v>424425964.49000001</v>
      </c>
      <c r="AW58" s="1">
        <v>410493539.19999999</v>
      </c>
      <c r="AX58" s="1">
        <v>592800110.44000006</v>
      </c>
      <c r="AY58" s="1">
        <v>542543733.62</v>
      </c>
      <c r="AZ58" s="1">
        <v>411941750.25999999</v>
      </c>
      <c r="BA58" s="1">
        <v>492424978.06</v>
      </c>
      <c r="BB58" s="1">
        <v>523839033.85000002</v>
      </c>
      <c r="BC58" s="1">
        <v>202650432</v>
      </c>
      <c r="BD58" s="1">
        <v>169586224.78</v>
      </c>
      <c r="BE58" s="1">
        <v>169450615.5</v>
      </c>
      <c r="BF58" s="1">
        <v>154300628.91999999</v>
      </c>
      <c r="BG58" s="1">
        <v>134468902.06</v>
      </c>
      <c r="BH58" s="3">
        <v>94103843.560000002</v>
      </c>
      <c r="BI58" s="1">
        <v>139453303.68000001</v>
      </c>
      <c r="BJ58" s="3">
        <v>99460903.189999998</v>
      </c>
      <c r="BK58" s="3">
        <v>90044829.549999997</v>
      </c>
      <c r="BL58" s="3">
        <v>89225759.090000004</v>
      </c>
      <c r="BM58" s="3">
        <v>77590511.709999993</v>
      </c>
      <c r="BN58" s="1">
        <v>131605755.88</v>
      </c>
      <c r="BO58" s="1">
        <v>133368745.40000001</v>
      </c>
      <c r="BP58" s="1">
        <v>147120110.84999999</v>
      </c>
      <c r="BQ58" s="1">
        <v>211862487.15000001</v>
      </c>
      <c r="BR58" s="1">
        <v>123385231.39</v>
      </c>
      <c r="BS58" s="1">
        <v>204005489.90000001</v>
      </c>
      <c r="BT58" s="1">
        <v>112061354.55</v>
      </c>
      <c r="BU58" s="3">
        <v>36940241.619999997</v>
      </c>
      <c r="BV58" s="3">
        <v>15060087.810000001</v>
      </c>
      <c r="BW58" s="3">
        <v>18612901.899999999</v>
      </c>
    </row>
    <row r="59" spans="1:75" x14ac:dyDescent="0.15">
      <c r="A59" t="s">
        <v>232</v>
      </c>
      <c r="B59" t="s">
        <v>233</v>
      </c>
    </row>
    <row r="60" spans="1:75" x14ac:dyDescent="0.15">
      <c r="A60" t="s">
        <v>234</v>
      </c>
      <c r="B60" t="s">
        <v>235</v>
      </c>
    </row>
    <row r="61" spans="1:75" x14ac:dyDescent="0.15">
      <c r="A61" t="s">
        <v>236</v>
      </c>
      <c r="B61" t="s">
        <v>237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370470626.77999997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313633603.42000002</v>
      </c>
      <c r="AQ61" s="1">
        <v>121510599.34</v>
      </c>
      <c r="AR61" s="1">
        <v>140061373.75999999</v>
      </c>
      <c r="AS61" s="3">
        <v>97974060.150000006</v>
      </c>
      <c r="AT61" s="3">
        <v>87273560.890000001</v>
      </c>
      <c r="AU61" s="3">
        <v>43808138.189999998</v>
      </c>
      <c r="AV61" s="3">
        <v>38374907.270000003</v>
      </c>
      <c r="AW61" s="3">
        <v>33243893.800000001</v>
      </c>
      <c r="AX61" s="3">
        <v>33200878.280000001</v>
      </c>
      <c r="AY61" s="3">
        <v>27916328.960000001</v>
      </c>
      <c r="AZ61" s="3">
        <v>29794024.199999999</v>
      </c>
      <c r="BA61" s="3">
        <v>29791665.699999999</v>
      </c>
      <c r="BB61" s="3">
        <v>28563159.629999999</v>
      </c>
      <c r="BC61" s="3">
        <v>30874733.039999999</v>
      </c>
      <c r="BD61" s="3">
        <v>30640761.59</v>
      </c>
      <c r="BE61" s="3">
        <v>22792579.73</v>
      </c>
      <c r="BF61" s="3">
        <v>24425621.100000001</v>
      </c>
      <c r="BG61" s="3">
        <v>19009414.98</v>
      </c>
      <c r="BH61" s="3">
        <v>15859495.529999999</v>
      </c>
      <c r="BI61" s="3">
        <v>10254832.35</v>
      </c>
      <c r="BJ61" s="3">
        <v>10114343.92</v>
      </c>
      <c r="BK61" s="3">
        <v>15593818.32</v>
      </c>
      <c r="BL61" s="3">
        <v>18179597.289999999</v>
      </c>
      <c r="BM61" s="3">
        <v>30469263.609999999</v>
      </c>
      <c r="BN61" s="3">
        <v>29567426.77</v>
      </c>
      <c r="BO61" s="3">
        <v>28731592.489999998</v>
      </c>
      <c r="BP61" s="3">
        <v>26429110.050000001</v>
      </c>
      <c r="BQ61" s="3">
        <v>27490941.690000001</v>
      </c>
      <c r="BR61" s="3">
        <v>24834269.440000001</v>
      </c>
      <c r="BS61" s="3">
        <v>20689267.260000002</v>
      </c>
      <c r="BT61" s="3">
        <v>21194360.57</v>
      </c>
      <c r="BU61" s="3">
        <v>16302070.630000001</v>
      </c>
      <c r="BV61" s="3">
        <v>8418736.3399999999</v>
      </c>
      <c r="BW61" s="3">
        <v>4803752.66</v>
      </c>
    </row>
    <row r="62" spans="1:75" x14ac:dyDescent="0.15">
      <c r="A62" t="s">
        <v>238</v>
      </c>
      <c r="B62" t="s">
        <v>239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735007585.11000001</v>
      </c>
      <c r="AJ62" s="1">
        <v>877480706.63999999</v>
      </c>
      <c r="AK62" s="1">
        <v>858139600.26999998</v>
      </c>
      <c r="AL62" s="1">
        <v>1005722000</v>
      </c>
      <c r="AM62" s="1">
        <v>1138794386.8699999</v>
      </c>
      <c r="AN62" s="1">
        <v>1252428842.05</v>
      </c>
      <c r="AO62" s="1">
        <v>1425533050.26</v>
      </c>
      <c r="AP62" s="1">
        <v>846215464.13</v>
      </c>
      <c r="AQ62" s="1">
        <v>886820106.52999997</v>
      </c>
      <c r="AR62" s="1">
        <v>713214822.5</v>
      </c>
      <c r="AS62" s="1">
        <v>725094730.82000005</v>
      </c>
      <c r="AT62" s="1">
        <v>381138545.97000003</v>
      </c>
      <c r="AU62" s="1">
        <v>453518792.82999998</v>
      </c>
      <c r="AV62" s="1">
        <v>231386023.46000001</v>
      </c>
      <c r="AW62" s="1">
        <v>250351264.93000001</v>
      </c>
      <c r="AX62" s="1">
        <v>229816944.55000001</v>
      </c>
      <c r="AY62" s="1">
        <v>145527799.27000001</v>
      </c>
      <c r="AZ62" s="1">
        <v>194204888.87</v>
      </c>
      <c r="BA62" s="1">
        <v>165285541.91999999</v>
      </c>
      <c r="BB62" s="3">
        <v>74684265.400000006</v>
      </c>
      <c r="BC62" s="3">
        <v>22699883.620000001</v>
      </c>
      <c r="BD62" s="3">
        <v>98657865.980000004</v>
      </c>
      <c r="BE62" s="3">
        <v>-49118405.460000001</v>
      </c>
      <c r="BF62" s="1">
        <v>101133846.86</v>
      </c>
      <c r="BG62" s="3">
        <v>65772572.549999997</v>
      </c>
      <c r="BH62" s="3">
        <v>26881811.030000001</v>
      </c>
      <c r="BI62" s="3">
        <v>32513539.210000001</v>
      </c>
      <c r="BJ62" s="3">
        <v>25962319.739999998</v>
      </c>
      <c r="BK62" s="3">
        <v>42696882.32</v>
      </c>
      <c r="BL62" s="3">
        <v>45145070.869999997</v>
      </c>
      <c r="BM62" s="3">
        <v>46509062.899999999</v>
      </c>
      <c r="BN62" s="3">
        <v>41045458.909999996</v>
      </c>
      <c r="BO62" s="3">
        <v>35840660.649999999</v>
      </c>
      <c r="BP62" s="3">
        <v>47907928.920000002</v>
      </c>
      <c r="BQ62" s="3">
        <v>69356160.069999993</v>
      </c>
      <c r="BR62" s="3">
        <v>98183482.840000004</v>
      </c>
      <c r="BS62" s="3">
        <v>36907534.890000001</v>
      </c>
      <c r="BT62" s="3">
        <v>21198321.300000001</v>
      </c>
      <c r="BU62" s="3">
        <v>16722285.199999999</v>
      </c>
      <c r="BV62" s="3">
        <v>17450645.48</v>
      </c>
      <c r="BW62" s="3">
        <v>13678490.550000001</v>
      </c>
    </row>
    <row r="63" spans="1:75" x14ac:dyDescent="0.15">
      <c r="A63" t="s">
        <v>145</v>
      </c>
      <c r="B63" t="s">
        <v>240</v>
      </c>
    </row>
    <row r="64" spans="1:75" x14ac:dyDescent="0.15">
      <c r="A64" t="s">
        <v>241</v>
      </c>
      <c r="B64" t="s">
        <v>242</v>
      </c>
      <c r="G64" s="3">
        <v>19163000</v>
      </c>
      <c r="H64" s="3">
        <v>21799000</v>
      </c>
      <c r="I64" s="3">
        <v>23174000</v>
      </c>
      <c r="J64" s="3">
        <v>54115000</v>
      </c>
      <c r="K64" s="3">
        <v>47473000</v>
      </c>
      <c r="L64" s="3">
        <v>46614000</v>
      </c>
      <c r="M64" s="3">
        <v>37643000</v>
      </c>
      <c r="N64" s="3">
        <v>47999000</v>
      </c>
      <c r="O64" s="3">
        <v>54610000</v>
      </c>
      <c r="P64" s="3">
        <v>69667000</v>
      </c>
      <c r="Q64" s="3">
        <v>66077000</v>
      </c>
      <c r="R64" s="3">
        <v>69634000</v>
      </c>
      <c r="S64" s="3">
        <v>52448000</v>
      </c>
      <c r="T64" s="3">
        <v>48936000</v>
      </c>
      <c r="U64" s="3">
        <v>60456000</v>
      </c>
      <c r="V64" s="3">
        <v>44701000</v>
      </c>
      <c r="W64" s="3">
        <v>64732000</v>
      </c>
      <c r="X64" s="3">
        <v>63592000</v>
      </c>
      <c r="Y64" s="3">
        <v>89619000</v>
      </c>
      <c r="Z64" s="3">
        <v>38852000</v>
      </c>
      <c r="AA64" s="3">
        <v>90411000</v>
      </c>
      <c r="AB64" s="3">
        <v>61061000</v>
      </c>
      <c r="AC64" s="3">
        <v>99643000</v>
      </c>
      <c r="AD64" s="3">
        <v>48934000</v>
      </c>
      <c r="AE64" s="3">
        <v>79904000</v>
      </c>
      <c r="AF64" s="1">
        <v>103329000</v>
      </c>
      <c r="AG64" s="1">
        <v>107491000</v>
      </c>
      <c r="AH64" s="3">
        <v>75919000</v>
      </c>
      <c r="AI64" s="1">
        <v>118925774.66</v>
      </c>
      <c r="AJ64" s="1">
        <v>131900702.14</v>
      </c>
      <c r="AK64" s="3">
        <v>87733180.260000005</v>
      </c>
      <c r="AL64" s="3">
        <v>69257000</v>
      </c>
      <c r="AM64" s="3">
        <v>76571516.680000007</v>
      </c>
      <c r="AN64" s="3">
        <v>79039006.930000007</v>
      </c>
      <c r="AO64" s="3">
        <v>29647525.940000001</v>
      </c>
      <c r="AP64" s="3">
        <v>20768943.75</v>
      </c>
      <c r="AQ64" s="3">
        <v>11054779.74</v>
      </c>
      <c r="AR64" s="3">
        <v>30834994.48</v>
      </c>
      <c r="AS64" s="3">
        <v>23787984.48</v>
      </c>
      <c r="AT64" s="3">
        <v>18920240.32</v>
      </c>
      <c r="AU64" s="3">
        <v>7327040.75</v>
      </c>
      <c r="AV64" s="3">
        <v>30758708.199999999</v>
      </c>
      <c r="AW64" s="3">
        <v>24838622.649999999</v>
      </c>
      <c r="AX64" s="3">
        <v>19798609.190000001</v>
      </c>
      <c r="AY64" s="3">
        <v>10084494.029999999</v>
      </c>
      <c r="AZ64" s="3">
        <v>25147835.920000002</v>
      </c>
      <c r="BA64" s="3">
        <v>18489325</v>
      </c>
      <c r="BB64" s="3">
        <v>11989325</v>
      </c>
      <c r="BC64" s="3">
        <v>5416700</v>
      </c>
    </row>
    <row r="65" spans="1:75" x14ac:dyDescent="0.15">
      <c r="A65" t="s">
        <v>243</v>
      </c>
      <c r="B65" t="s">
        <v>244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3">
        <v>91157000</v>
      </c>
      <c r="K65" s="3">
        <v>91157000</v>
      </c>
      <c r="L65" s="1">
        <v>1350007000</v>
      </c>
      <c r="M65" s="3">
        <v>85639000</v>
      </c>
      <c r="N65" s="3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3">
        <v>100000000</v>
      </c>
      <c r="AH65" s="3">
        <v>100000000</v>
      </c>
      <c r="AI65" s="3">
        <v>100000000</v>
      </c>
      <c r="AJ65" s="1">
        <v>2378111841.0999999</v>
      </c>
      <c r="AK65" s="3">
        <v>100000000</v>
      </c>
      <c r="AL65" s="3">
        <v>100000000</v>
      </c>
      <c r="AM65" s="3">
        <v>100000000</v>
      </c>
      <c r="AN65" s="3">
        <v>100000000</v>
      </c>
      <c r="AO65" s="1">
        <v>298032082.05000001</v>
      </c>
      <c r="AP65" s="1">
        <v>517315000</v>
      </c>
      <c r="AQ65" s="1">
        <v>452141046.93000001</v>
      </c>
      <c r="AR65" s="1">
        <v>360569300</v>
      </c>
      <c r="AS65" s="3">
        <v>100000000</v>
      </c>
      <c r="AT65" s="3">
        <v>100000000</v>
      </c>
      <c r="AY65" s="3">
        <v>85380705.840000004</v>
      </c>
      <c r="AZ65" s="3">
        <v>53980810.359999999</v>
      </c>
      <c r="BA65" s="3">
        <v>4380810.3600000003</v>
      </c>
      <c r="BB65" s="3">
        <v>4380810.3600000003</v>
      </c>
      <c r="BC65" s="3">
        <v>4380810.3600000003</v>
      </c>
      <c r="BD65" s="3">
        <v>1163107.1200000001</v>
      </c>
      <c r="BH65" s="3">
        <v>2313616.7999999998</v>
      </c>
      <c r="BI65" s="3">
        <v>2313616.7999999998</v>
      </c>
      <c r="BJ65" s="3">
        <v>2313616.7999999998</v>
      </c>
      <c r="BK65" s="3">
        <v>2313616.7999999998</v>
      </c>
      <c r="BL65" s="3">
        <v>49673200</v>
      </c>
      <c r="BM65" s="3">
        <v>1673200</v>
      </c>
      <c r="BN65" s="3">
        <v>1673200</v>
      </c>
      <c r="BO65" s="3">
        <v>1673200</v>
      </c>
      <c r="BP65" s="3">
        <v>1673200</v>
      </c>
      <c r="BV65" s="3">
        <v>61538.28</v>
      </c>
      <c r="BW65" s="3">
        <v>4032059.47</v>
      </c>
    </row>
    <row r="66" spans="1:75" x14ac:dyDescent="0.15">
      <c r="A66" t="s">
        <v>245</v>
      </c>
      <c r="B66" t="s">
        <v>246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3666089120.5500002</v>
      </c>
      <c r="AK66" s="1">
        <v>3354147066.96</v>
      </c>
      <c r="AL66" s="1">
        <v>3084606000</v>
      </c>
      <c r="AM66" s="1">
        <v>2997910997.1100001</v>
      </c>
      <c r="AN66" s="1">
        <v>2972986628.79</v>
      </c>
      <c r="AO66" s="1">
        <v>2604759974.4400001</v>
      </c>
      <c r="AP66" s="1">
        <v>2293104400.4299998</v>
      </c>
      <c r="AQ66" s="1">
        <v>2614229078.7800002</v>
      </c>
      <c r="AR66" s="1">
        <v>3306353870.6199999</v>
      </c>
      <c r="AS66" s="1">
        <v>1866168479.4400001</v>
      </c>
      <c r="AT66" s="1">
        <v>3212681536.2800002</v>
      </c>
      <c r="AU66" s="1">
        <v>1134172270.4100001</v>
      </c>
      <c r="AV66" s="1">
        <v>902318262.69000006</v>
      </c>
      <c r="AW66" s="1">
        <v>1097520301.8699999</v>
      </c>
      <c r="AX66" s="1">
        <v>1041536461.5599999</v>
      </c>
      <c r="AY66" s="1">
        <v>1035721933.17</v>
      </c>
      <c r="AZ66" s="1">
        <v>745471802.17999995</v>
      </c>
      <c r="BA66" s="1">
        <v>679068041.52999997</v>
      </c>
      <c r="BB66" s="1">
        <v>657663462.49000001</v>
      </c>
      <c r="BC66" s="1">
        <v>697857136.78999996</v>
      </c>
      <c r="BD66" s="1">
        <v>706299428.59000003</v>
      </c>
      <c r="BE66" s="1">
        <v>481528847.25999999</v>
      </c>
      <c r="BF66" s="1">
        <v>159900288.96000001</v>
      </c>
      <c r="BG66" s="1">
        <v>158071856.53999999</v>
      </c>
      <c r="BH66" s="1">
        <v>155612858.33000001</v>
      </c>
      <c r="BI66" s="1">
        <v>116224313.38</v>
      </c>
      <c r="BJ66" s="3">
        <v>98895755.340000004</v>
      </c>
      <c r="BK66" s="1">
        <v>121743208.65000001</v>
      </c>
      <c r="BL66" s="1">
        <v>122064956.06999999</v>
      </c>
      <c r="BM66" s="1">
        <v>103036588.5</v>
      </c>
      <c r="BN66" s="3">
        <v>85971862.730000004</v>
      </c>
      <c r="BO66" s="1">
        <v>140085054.58000001</v>
      </c>
      <c r="BP66" s="3">
        <v>90141890.930000007</v>
      </c>
      <c r="BQ66" s="3">
        <v>67222003.680000007</v>
      </c>
      <c r="BR66" s="3">
        <v>49428326.280000001</v>
      </c>
      <c r="BS66" s="3">
        <v>82955867.299999997</v>
      </c>
      <c r="BT66" s="3">
        <v>55532276.75</v>
      </c>
      <c r="BU66" s="3">
        <v>31396848.789999999</v>
      </c>
      <c r="BV66" s="3">
        <v>11887037.92</v>
      </c>
      <c r="BW66" s="3">
        <v>5404870.96</v>
      </c>
    </row>
    <row r="67" spans="1:75" x14ac:dyDescent="0.15">
      <c r="A67" t="s">
        <v>247</v>
      </c>
      <c r="B67" t="s">
        <v>248</v>
      </c>
    </row>
    <row r="68" spans="1:75" x14ac:dyDescent="0.15">
      <c r="A68" t="s">
        <v>249</v>
      </c>
      <c r="B68" t="s">
        <v>250</v>
      </c>
    </row>
    <row r="69" spans="1:75" x14ac:dyDescent="0.15">
      <c r="A69" t="s">
        <v>251</v>
      </c>
      <c r="B69" t="s">
        <v>252</v>
      </c>
    </row>
    <row r="70" spans="1:75" x14ac:dyDescent="0.15">
      <c r="A70" t="s">
        <v>253</v>
      </c>
      <c r="B70" t="s">
        <v>254</v>
      </c>
    </row>
    <row r="71" spans="1:75" x14ac:dyDescent="0.15">
      <c r="A71" t="s">
        <v>255</v>
      </c>
      <c r="B71" t="s">
        <v>256</v>
      </c>
    </row>
    <row r="72" spans="1:75" x14ac:dyDescent="0.15">
      <c r="A72" t="s">
        <v>257</v>
      </c>
      <c r="B72" t="s">
        <v>258</v>
      </c>
    </row>
    <row r="73" spans="1:75" x14ac:dyDescent="0.15">
      <c r="A73" t="s">
        <v>259</v>
      </c>
      <c r="B73" t="s">
        <v>260</v>
      </c>
      <c r="AV73">
        <v>0</v>
      </c>
      <c r="AW73">
        <v>0</v>
      </c>
      <c r="BA73">
        <v>0</v>
      </c>
    </row>
    <row r="74" spans="1:75" x14ac:dyDescent="0.15">
      <c r="A74" t="s">
        <v>261</v>
      </c>
      <c r="B74" t="s">
        <v>262</v>
      </c>
    </row>
    <row r="75" spans="1:75" x14ac:dyDescent="0.15">
      <c r="A75" t="s">
        <v>263</v>
      </c>
      <c r="B75" t="s">
        <v>264</v>
      </c>
    </row>
    <row r="76" spans="1:75" x14ac:dyDescent="0.15">
      <c r="A76" t="s">
        <v>265</v>
      </c>
      <c r="B76" t="s">
        <v>266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3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3">
        <v>68346000</v>
      </c>
      <c r="AY76" s="1">
        <v>630692750</v>
      </c>
      <c r="AZ76" s="1">
        <v>565875750</v>
      </c>
      <c r="BA76" s="3">
        <v>56152000</v>
      </c>
      <c r="BB76" s="3">
        <v>58436800</v>
      </c>
      <c r="BF76" s="3">
        <v>100000000</v>
      </c>
      <c r="BG76" s="1">
        <v>200000000</v>
      </c>
      <c r="BH76" s="1">
        <v>200000000</v>
      </c>
      <c r="BI76" s="3">
        <v>100000000</v>
      </c>
      <c r="BO76" s="3">
        <v>14000000</v>
      </c>
      <c r="BP76" s="3">
        <v>10000000</v>
      </c>
      <c r="BQ76" s="3">
        <v>14000000</v>
      </c>
      <c r="BR76" s="3">
        <v>15000000</v>
      </c>
      <c r="BU76" s="3">
        <v>7055555.4800000004</v>
      </c>
      <c r="BV76" s="3">
        <v>10000000</v>
      </c>
      <c r="BW76" s="3">
        <v>15000000</v>
      </c>
    </row>
    <row r="77" spans="1:75" x14ac:dyDescent="0.15">
      <c r="A77" t="s">
        <v>267</v>
      </c>
      <c r="B77" t="s">
        <v>268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3">
        <v>23200</v>
      </c>
    </row>
    <row r="78" spans="1:75" x14ac:dyDescent="0.15">
      <c r="A78" t="s">
        <v>269</v>
      </c>
      <c r="B78" t="s">
        <v>270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27732643205.299999</v>
      </c>
      <c r="AN78" s="1">
        <v>27922361811.400002</v>
      </c>
      <c r="AO78" s="1">
        <v>26399689283.240002</v>
      </c>
      <c r="AP78" s="1">
        <v>17642255875.580002</v>
      </c>
      <c r="AQ78" s="1">
        <v>16360704347.74</v>
      </c>
      <c r="AR78" s="1">
        <v>16921019615.709999</v>
      </c>
      <c r="AS78" s="1">
        <v>10312787267.059999</v>
      </c>
      <c r="AT78" s="1">
        <v>10038603645.23</v>
      </c>
      <c r="AU78" s="1">
        <v>5920570733.1400003</v>
      </c>
      <c r="AV78" s="1">
        <v>5995080880.9899998</v>
      </c>
      <c r="AW78" s="1">
        <v>5435286939.6199999</v>
      </c>
      <c r="AX78" s="1">
        <v>4574168105.9499998</v>
      </c>
      <c r="AY78" s="1">
        <v>5782494633.5600004</v>
      </c>
      <c r="AZ78" s="1">
        <v>5848870991.5699997</v>
      </c>
      <c r="BA78" s="1">
        <v>4851931015.04</v>
      </c>
      <c r="BB78" s="1">
        <v>4065992220.8099999</v>
      </c>
      <c r="BC78" s="1">
        <v>4015614184.3899999</v>
      </c>
      <c r="BD78" s="1">
        <v>2861886160.5799999</v>
      </c>
      <c r="BE78" s="1">
        <v>2740331279.29</v>
      </c>
      <c r="BF78" s="1">
        <v>2483969344.79</v>
      </c>
      <c r="BG78" s="1">
        <v>2569972091.4899998</v>
      </c>
      <c r="BH78" s="1">
        <v>2153648941.6999998</v>
      </c>
      <c r="BI78" s="1">
        <v>2705774297.6599998</v>
      </c>
      <c r="BJ78" s="1">
        <v>2160817285.9299998</v>
      </c>
      <c r="BK78" s="1">
        <v>2278948677.4299998</v>
      </c>
      <c r="BL78" s="1">
        <v>2421682427.0599999</v>
      </c>
      <c r="BM78" s="1">
        <v>2289902888.7800002</v>
      </c>
      <c r="BN78" s="1">
        <v>2164840854.2199998</v>
      </c>
      <c r="BO78" s="1">
        <v>2066631968.5799999</v>
      </c>
      <c r="BP78" s="1">
        <v>1707999537.4000001</v>
      </c>
      <c r="BQ78" s="1">
        <v>1568392996.6600001</v>
      </c>
      <c r="BR78" s="1">
        <v>969952978.85000002</v>
      </c>
      <c r="BS78" s="1">
        <v>748565294.45000005</v>
      </c>
      <c r="BT78" s="1">
        <v>863099282.05999994</v>
      </c>
      <c r="BU78" s="1">
        <v>657037847.09000003</v>
      </c>
      <c r="BV78" s="1">
        <v>386696119.57999998</v>
      </c>
      <c r="BW78" s="1">
        <v>396338523.25</v>
      </c>
    </row>
    <row r="79" spans="1:75" x14ac:dyDescent="0.15">
      <c r="A79" t="s">
        <v>271</v>
      </c>
      <c r="B79" t="s">
        <v>272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7807832309.6000004</v>
      </c>
      <c r="AL79" s="1">
        <v>6680376000</v>
      </c>
      <c r="AM79" s="1">
        <v>6075739468.8800001</v>
      </c>
      <c r="AN79" s="1">
        <v>3412374000</v>
      </c>
      <c r="AO79" s="1">
        <v>3915417409.2199998</v>
      </c>
      <c r="AP79" s="1">
        <v>1212233200.8</v>
      </c>
      <c r="AQ79" s="1">
        <v>1636195515.9200001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3">
        <v>8000000</v>
      </c>
      <c r="BR79" s="3">
        <v>8000000</v>
      </c>
      <c r="BS79" s="3">
        <v>26000000</v>
      </c>
      <c r="BT79" s="1">
        <v>126000000</v>
      </c>
      <c r="BU79" s="3">
        <v>22000000</v>
      </c>
      <c r="BV79" s="3">
        <v>30388888.84</v>
      </c>
      <c r="BW79" s="3">
        <v>40722222.200000003</v>
      </c>
    </row>
    <row r="80" spans="1:75" x14ac:dyDescent="0.15">
      <c r="A80" t="s">
        <v>273</v>
      </c>
      <c r="B80" t="s">
        <v>274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491271108.00999999</v>
      </c>
      <c r="AJ80" s="1">
        <v>490861238.56999999</v>
      </c>
      <c r="AK80" s="1">
        <v>490473219.32999998</v>
      </c>
      <c r="AL80" s="1">
        <v>490085000</v>
      </c>
      <c r="AM80" s="1">
        <v>489697180.85000002</v>
      </c>
      <c r="AN80" s="1">
        <v>489309161.61000001</v>
      </c>
      <c r="AO80" s="1">
        <v>488928037.5</v>
      </c>
      <c r="AP80" s="1">
        <v>488560703.63999999</v>
      </c>
      <c r="AQ80" s="1">
        <v>488193369.77999997</v>
      </c>
      <c r="AR80" s="1">
        <v>487826035.92000002</v>
      </c>
      <c r="AS80" s="1">
        <v>487444911.81</v>
      </c>
      <c r="AT80" s="1">
        <v>487097160.57999998</v>
      </c>
      <c r="AU80" s="1">
        <v>486749409.35000002</v>
      </c>
      <c r="AV80" s="1">
        <v>486407837.68000001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75" x14ac:dyDescent="0.15">
      <c r="A81" t="s">
        <v>275</v>
      </c>
      <c r="B81" t="s">
        <v>276</v>
      </c>
    </row>
    <row r="82" spans="1:75" x14ac:dyDescent="0.15">
      <c r="A82" t="s">
        <v>277</v>
      </c>
      <c r="B82" t="s">
        <v>278</v>
      </c>
    </row>
    <row r="83" spans="1:75" x14ac:dyDescent="0.15">
      <c r="A83" t="s">
        <v>279</v>
      </c>
      <c r="B83" t="s">
        <v>280</v>
      </c>
      <c r="C83" s="3">
        <v>49065000</v>
      </c>
      <c r="D83" s="3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3">
        <v>40550000</v>
      </c>
      <c r="T83" s="3">
        <v>46379000</v>
      </c>
      <c r="U83" s="3">
        <v>59022000</v>
      </c>
      <c r="V83" s="3">
        <v>49835000</v>
      </c>
      <c r="W83" s="3">
        <v>53778000</v>
      </c>
      <c r="X83" s="3">
        <v>57298000</v>
      </c>
      <c r="Y83" s="3">
        <v>59881000</v>
      </c>
      <c r="Z83" s="3">
        <v>68567000</v>
      </c>
      <c r="AA83" s="3">
        <v>96296000</v>
      </c>
      <c r="AB83" s="3">
        <v>93120000</v>
      </c>
      <c r="AC83" s="3">
        <v>86255000</v>
      </c>
      <c r="AD83" s="3">
        <v>80524000</v>
      </c>
      <c r="AE83" s="3">
        <v>45873000</v>
      </c>
      <c r="AF83" s="3">
        <v>44518000</v>
      </c>
      <c r="AG83" s="3">
        <v>45742000</v>
      </c>
      <c r="AH83" s="3">
        <v>50033000</v>
      </c>
      <c r="AI83" s="3">
        <v>65775005.030000001</v>
      </c>
      <c r="AJ83" s="3">
        <v>67845505.75</v>
      </c>
    </row>
    <row r="84" spans="1:75" x14ac:dyDescent="0.15">
      <c r="A84" t="s">
        <v>281</v>
      </c>
      <c r="B84" t="s">
        <v>282</v>
      </c>
      <c r="C84" s="3">
        <v>83204000</v>
      </c>
      <c r="D84" s="3">
        <v>84200000</v>
      </c>
      <c r="E84" s="3">
        <v>82964000</v>
      </c>
      <c r="F84" s="3">
        <v>83972000</v>
      </c>
      <c r="G84" s="3">
        <v>74146000</v>
      </c>
      <c r="H84" s="3">
        <v>76238000</v>
      </c>
      <c r="I84" s="3">
        <v>76126000</v>
      </c>
      <c r="J84" s="3">
        <v>78997000</v>
      </c>
      <c r="K84" s="3">
        <v>81432000</v>
      </c>
      <c r="L84" s="3">
        <v>78956000</v>
      </c>
      <c r="M84" s="3">
        <v>79616000</v>
      </c>
      <c r="N84" s="3">
        <v>79813000</v>
      </c>
      <c r="O84" s="3">
        <v>84764000</v>
      </c>
      <c r="P84" s="3">
        <v>83126000</v>
      </c>
      <c r="Q84" s="3">
        <v>79401000</v>
      </c>
      <c r="R84" s="3">
        <v>79447000</v>
      </c>
      <c r="S84" s="3">
        <v>80024000</v>
      </c>
      <c r="T84" s="3">
        <v>78424000</v>
      </c>
      <c r="U84" s="3">
        <v>74337000</v>
      </c>
      <c r="V84" s="3">
        <v>74163000</v>
      </c>
      <c r="W84" s="3">
        <v>82113000</v>
      </c>
      <c r="X84" s="3">
        <v>79844000</v>
      </c>
      <c r="Y84" s="3">
        <v>90609000</v>
      </c>
      <c r="Z84" s="3">
        <v>90061000</v>
      </c>
      <c r="AD84" s="3">
        <v>84209000</v>
      </c>
    </row>
    <row r="85" spans="1:75" x14ac:dyDescent="0.15">
      <c r="A85" t="s">
        <v>283</v>
      </c>
      <c r="B85" t="s">
        <v>284</v>
      </c>
      <c r="BC85" s="3">
        <v>100000</v>
      </c>
    </row>
    <row r="86" spans="1:75" x14ac:dyDescent="0.15">
      <c r="A86" t="s">
        <v>285</v>
      </c>
      <c r="B86" t="s">
        <v>286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3">
        <v>85862000</v>
      </c>
      <c r="M86" s="3">
        <v>86033000</v>
      </c>
      <c r="N86" s="3">
        <v>92277000</v>
      </c>
      <c r="O86" s="3">
        <v>94433000</v>
      </c>
      <c r="P86" s="1">
        <v>100738000</v>
      </c>
      <c r="Q86" s="3">
        <v>78762000</v>
      </c>
      <c r="R86" s="1">
        <v>102513000</v>
      </c>
      <c r="S86" s="3">
        <v>82167000</v>
      </c>
      <c r="T86" s="3">
        <v>90282000</v>
      </c>
      <c r="U86" s="3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322701871.29000002</v>
      </c>
      <c r="AJ86" s="1">
        <v>324113922.19</v>
      </c>
      <c r="AK86" s="3">
        <v>99646457.930000007</v>
      </c>
      <c r="AL86" s="1">
        <v>105108000</v>
      </c>
      <c r="AM86" s="1">
        <v>103836721.43000001</v>
      </c>
      <c r="AN86" s="1">
        <v>104725050</v>
      </c>
      <c r="AO86" s="3">
        <v>91475738.829999998</v>
      </c>
      <c r="AP86" s="3">
        <v>87171606.489999995</v>
      </c>
      <c r="AQ86" s="3">
        <v>76742651.390000001</v>
      </c>
      <c r="AR86" s="3">
        <v>55851179.149999999</v>
      </c>
      <c r="AS86" s="3">
        <v>53066608.490000002</v>
      </c>
      <c r="AT86" s="3">
        <v>38242445.659999996</v>
      </c>
      <c r="AU86" s="3">
        <v>24364880</v>
      </c>
      <c r="AV86" s="3">
        <v>22111059.859999999</v>
      </c>
      <c r="AW86" s="3">
        <v>17718596.109999999</v>
      </c>
      <c r="AX86" s="3">
        <v>17422584.100000001</v>
      </c>
      <c r="AY86" s="3">
        <v>16696316.66</v>
      </c>
      <c r="AZ86" s="3">
        <v>15409216.66</v>
      </c>
      <c r="BA86" s="3">
        <v>11767170.890000001</v>
      </c>
      <c r="BB86" s="3">
        <v>11140000</v>
      </c>
      <c r="BC86" s="3">
        <v>1520000</v>
      </c>
    </row>
    <row r="87" spans="1:75" x14ac:dyDescent="0.15">
      <c r="A87" t="s">
        <v>287</v>
      </c>
      <c r="B87" t="s">
        <v>288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3">
        <v>97373000</v>
      </c>
      <c r="Z87" s="1">
        <v>104079000</v>
      </c>
      <c r="AD87" s="1">
        <v>110673000</v>
      </c>
      <c r="AU87" s="3">
        <v>5678100</v>
      </c>
      <c r="AV87" s="3">
        <v>5691975</v>
      </c>
      <c r="AW87" s="3">
        <v>5705850</v>
      </c>
      <c r="AY87" s="3">
        <v>4262925</v>
      </c>
      <c r="AZ87" s="3">
        <v>4276800</v>
      </c>
      <c r="BA87" s="3">
        <v>5820000</v>
      </c>
      <c r="BB87" s="3">
        <v>5820000</v>
      </c>
    </row>
    <row r="88" spans="1:75" x14ac:dyDescent="0.15">
      <c r="A88" t="s">
        <v>289</v>
      </c>
      <c r="B88" t="s">
        <v>290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578666129.53999996</v>
      </c>
      <c r="AJ88" s="1">
        <v>502221291.41000003</v>
      </c>
      <c r="AK88" s="1">
        <v>202632672.36000001</v>
      </c>
      <c r="AL88" s="3">
        <v>40581000</v>
      </c>
      <c r="AO88" s="3">
        <v>6104464.8899999997</v>
      </c>
      <c r="AP88" s="3">
        <v>33082658.440000001</v>
      </c>
      <c r="AQ88" s="1">
        <v>118312218.45</v>
      </c>
      <c r="AR88" s="1">
        <v>102938464.44</v>
      </c>
      <c r="AS88" s="1">
        <v>246681799.13</v>
      </c>
      <c r="AT88" s="1">
        <v>185219461.24000001</v>
      </c>
      <c r="AU88" s="1">
        <v>213645353.78</v>
      </c>
      <c r="AV88" s="1">
        <v>201278553.94999999</v>
      </c>
      <c r="AW88" s="1">
        <v>172600339.37</v>
      </c>
      <c r="AX88" s="1">
        <v>166343678.77000001</v>
      </c>
      <c r="AY88" s="1">
        <v>214704300.47</v>
      </c>
      <c r="AZ88" s="1">
        <v>232349197.06</v>
      </c>
      <c r="BA88" s="1">
        <v>211153096.49000001</v>
      </c>
      <c r="BB88" s="1">
        <v>185090475.61000001</v>
      </c>
      <c r="BC88" s="1">
        <v>367340756.20999998</v>
      </c>
      <c r="BD88" s="1">
        <v>260842444.15000001</v>
      </c>
      <c r="BE88" s="3">
        <v>65391091.43</v>
      </c>
      <c r="BF88" s="3">
        <v>4495255.45</v>
      </c>
    </row>
    <row r="89" spans="1:75" x14ac:dyDescent="0.15">
      <c r="A89" t="s">
        <v>291</v>
      </c>
      <c r="B89" t="s">
        <v>292</v>
      </c>
      <c r="C89" s="3">
        <v>8826000</v>
      </c>
      <c r="D89" s="3">
        <v>6273000</v>
      </c>
      <c r="E89" s="3">
        <v>8111000</v>
      </c>
      <c r="F89" s="3">
        <v>7371000</v>
      </c>
      <c r="G89" s="3">
        <v>2913000</v>
      </c>
      <c r="H89" s="3">
        <v>1554000</v>
      </c>
      <c r="I89" s="3">
        <v>3970000</v>
      </c>
      <c r="J89" s="3">
        <v>2571000</v>
      </c>
      <c r="K89" s="3">
        <v>3955000</v>
      </c>
      <c r="L89" s="3">
        <v>3955000</v>
      </c>
      <c r="M89" s="3">
        <v>3955000</v>
      </c>
      <c r="N89" s="3">
        <v>3956000</v>
      </c>
      <c r="O89" s="3">
        <v>4516000</v>
      </c>
      <c r="P89" s="3">
        <v>3904000</v>
      </c>
      <c r="Q89" s="3">
        <v>5664000</v>
      </c>
      <c r="R89" s="3">
        <v>3056000</v>
      </c>
      <c r="S89" s="3">
        <v>3264000</v>
      </c>
      <c r="T89" s="3">
        <v>2649000</v>
      </c>
      <c r="W89" s="3">
        <v>19633000</v>
      </c>
      <c r="Y89" s="3">
        <v>17754000</v>
      </c>
      <c r="Z89" s="3">
        <v>19860000</v>
      </c>
      <c r="AA89" s="1">
        <v>136855000</v>
      </c>
      <c r="AB89" s="1">
        <v>133587000</v>
      </c>
      <c r="AC89" s="1">
        <v>146109000</v>
      </c>
      <c r="AD89" s="3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275993525.72000003</v>
      </c>
      <c r="AJ89" s="1">
        <v>213012360.78</v>
      </c>
      <c r="AK89" s="1">
        <v>120133905.78</v>
      </c>
      <c r="AL89" s="1">
        <v>105158000</v>
      </c>
      <c r="AM89" s="1">
        <v>339060409.41000003</v>
      </c>
      <c r="AN89" s="3">
        <v>68776451.079999998</v>
      </c>
      <c r="AO89" s="3">
        <v>69492492.75</v>
      </c>
      <c r="AP89" s="3">
        <v>70208534.420000002</v>
      </c>
      <c r="AQ89" s="3">
        <v>52581583.32</v>
      </c>
      <c r="AR89" s="3">
        <v>53297624.990000002</v>
      </c>
      <c r="AS89" s="3">
        <v>42330333.329999998</v>
      </c>
      <c r="AT89" s="3">
        <v>19743233.329999998</v>
      </c>
      <c r="AX89" s="3">
        <v>7219725</v>
      </c>
      <c r="BB89" s="3">
        <v>5820000</v>
      </c>
    </row>
    <row r="90" spans="1:75" x14ac:dyDescent="0.15">
      <c r="A90" t="s">
        <v>293</v>
      </c>
      <c r="B90" t="s">
        <v>294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16365781387.950001</v>
      </c>
      <c r="AK90" s="1">
        <v>8720718565</v>
      </c>
      <c r="AL90" s="1">
        <v>7421308000</v>
      </c>
      <c r="AM90" s="1">
        <v>7008333780.5699997</v>
      </c>
      <c r="AN90" s="1">
        <v>4075184662.6900001</v>
      </c>
      <c r="AO90" s="1">
        <v>4571418143.1899996</v>
      </c>
      <c r="AP90" s="1">
        <v>1891256703.79</v>
      </c>
      <c r="AQ90" s="1">
        <v>2372025338.8600001</v>
      </c>
      <c r="AR90" s="1">
        <v>2081657704.5</v>
      </c>
      <c r="AS90" s="1">
        <v>2598905552.7600002</v>
      </c>
      <c r="AT90" s="1">
        <v>2389986100.8099999</v>
      </c>
      <c r="AU90" s="1">
        <v>2216248743.1300001</v>
      </c>
      <c r="AV90" s="1">
        <v>2404240026.4899998</v>
      </c>
      <c r="AW90" s="1">
        <v>3043091160.5999999</v>
      </c>
      <c r="AX90" s="1">
        <v>3208298900.4299998</v>
      </c>
      <c r="AY90" s="1">
        <v>2697253492.1300001</v>
      </c>
      <c r="AZ90" s="1">
        <v>2450412063.7199998</v>
      </c>
      <c r="BA90" s="1">
        <v>2532261667.3800001</v>
      </c>
      <c r="BB90" s="1">
        <v>2065909375.6099999</v>
      </c>
      <c r="BC90" s="1">
        <v>1942136756.21</v>
      </c>
      <c r="BD90" s="1">
        <v>1566773944.1500001</v>
      </c>
      <c r="BE90" s="1">
        <v>937264691.42999995</v>
      </c>
      <c r="BF90" s="1">
        <v>776964855.45000005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3">
        <v>8000000</v>
      </c>
      <c r="BR90" s="3">
        <v>8000000</v>
      </c>
      <c r="BS90" s="3">
        <v>26000000</v>
      </c>
      <c r="BT90" s="1">
        <v>126000000</v>
      </c>
      <c r="BU90" s="3">
        <v>22000000</v>
      </c>
      <c r="BV90" s="3">
        <v>30388888.84</v>
      </c>
      <c r="BW90" s="3">
        <v>40722222.200000003</v>
      </c>
    </row>
    <row r="91" spans="1:75" x14ac:dyDescent="0.15">
      <c r="A91" t="s">
        <v>295</v>
      </c>
      <c r="B91" t="s">
        <v>296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47142368797.790001</v>
      </c>
      <c r="AK91" s="1">
        <v>38662170460.480003</v>
      </c>
      <c r="AL91" s="1">
        <v>30553108000</v>
      </c>
      <c r="AM91" s="1">
        <v>34740976985.870003</v>
      </c>
      <c r="AN91" s="1">
        <v>31997546474.09</v>
      </c>
      <c r="AO91" s="1">
        <v>30971107426.43</v>
      </c>
      <c r="AP91" s="1">
        <v>19533512579.369999</v>
      </c>
      <c r="AQ91" s="1">
        <v>18732729686.599998</v>
      </c>
      <c r="AR91" s="1">
        <v>19002677320.209999</v>
      </c>
      <c r="AS91" s="1">
        <v>12911692819.82</v>
      </c>
      <c r="AT91" s="1">
        <v>12428589746.040001</v>
      </c>
      <c r="AU91" s="1">
        <v>8136819476.2700005</v>
      </c>
      <c r="AV91" s="1">
        <v>8399320907.4799995</v>
      </c>
      <c r="AW91" s="1">
        <v>8478378100.2200003</v>
      </c>
      <c r="AX91" s="1">
        <v>7782467006.3800001</v>
      </c>
      <c r="AY91" s="1">
        <v>8479748125.6899996</v>
      </c>
      <c r="AZ91" s="1">
        <v>8299283055.29</v>
      </c>
      <c r="BA91" s="1">
        <v>7384192682.4200001</v>
      </c>
      <c r="BB91" s="1">
        <v>6131901596.4200001</v>
      </c>
      <c r="BC91" s="1">
        <v>5957750940.6000004</v>
      </c>
      <c r="BD91" s="1">
        <v>4428660104.7299995</v>
      </c>
      <c r="BE91" s="1">
        <v>3677595970.7199998</v>
      </c>
      <c r="BF91" s="1">
        <v>3260934200.2399998</v>
      </c>
      <c r="BG91" s="1">
        <v>2979972091.4899998</v>
      </c>
      <c r="BH91" s="1">
        <v>2503648941.6999998</v>
      </c>
      <c r="BI91" s="1">
        <v>3055774297.6599998</v>
      </c>
      <c r="BJ91" s="1">
        <v>2610817285.9299998</v>
      </c>
      <c r="BK91" s="1">
        <v>2728948677.4299998</v>
      </c>
      <c r="BL91" s="1">
        <v>2821682427.0599999</v>
      </c>
      <c r="BM91" s="1">
        <v>2636902888.7800002</v>
      </c>
      <c r="BN91" s="1">
        <v>2364840854.2199998</v>
      </c>
      <c r="BO91" s="1">
        <v>2424631968.5799999</v>
      </c>
      <c r="BP91" s="1">
        <v>1969999537.4000001</v>
      </c>
      <c r="BQ91" s="1">
        <v>1576392996.6600001</v>
      </c>
      <c r="BR91" s="1">
        <v>977952978.85000002</v>
      </c>
      <c r="BS91" s="1">
        <v>774565294.45000005</v>
      </c>
      <c r="BT91" s="1">
        <v>989099282.05999994</v>
      </c>
      <c r="BU91" s="1">
        <v>679037847.09000003</v>
      </c>
      <c r="BV91" s="1">
        <v>417085008.42000002</v>
      </c>
      <c r="BW91" s="1">
        <v>437060745.44999999</v>
      </c>
    </row>
    <row r="92" spans="1:75" x14ac:dyDescent="0.15">
      <c r="A92" t="s">
        <v>297</v>
      </c>
      <c r="B92" t="s">
        <v>298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75" x14ac:dyDescent="0.15">
      <c r="A93" t="s">
        <v>299</v>
      </c>
      <c r="B93" t="s">
        <v>300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75" x14ac:dyDescent="0.15">
      <c r="A94" t="s">
        <v>301</v>
      </c>
      <c r="B94" t="s">
        <v>276</v>
      </c>
    </row>
    <row r="95" spans="1:75" x14ac:dyDescent="0.15">
      <c r="A95" t="s">
        <v>302</v>
      </c>
      <c r="B95" t="s">
        <v>278</v>
      </c>
    </row>
    <row r="96" spans="1:75" x14ac:dyDescent="0.15">
      <c r="A96" t="s">
        <v>303</v>
      </c>
      <c r="B96" t="s">
        <v>300</v>
      </c>
    </row>
    <row r="97" spans="1:75" x14ac:dyDescent="0.15">
      <c r="A97" t="s">
        <v>304</v>
      </c>
      <c r="B97" t="s">
        <v>305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3">
        <v>89497000</v>
      </c>
      <c r="AG97" s="1">
        <v>104228000</v>
      </c>
      <c r="AH97" s="3">
        <v>2842000</v>
      </c>
      <c r="AI97" s="3">
        <v>-49332591.039999999</v>
      </c>
      <c r="AJ97" s="3">
        <v>-18166236.039999999</v>
      </c>
      <c r="AK97" s="3">
        <v>17722293.960000001</v>
      </c>
      <c r="AL97" s="3">
        <v>9695000</v>
      </c>
      <c r="AM97" s="3">
        <v>9694596.4600000009</v>
      </c>
      <c r="AN97" s="3">
        <v>9694596.4600000009</v>
      </c>
      <c r="AO97" s="3">
        <v>9694596.4600000009</v>
      </c>
      <c r="AP97" s="3">
        <v>9694596.4600000009</v>
      </c>
      <c r="AQ97" s="3">
        <v>9694596.4600000009</v>
      </c>
      <c r="AR97" s="3">
        <v>9694596.4600000009</v>
      </c>
      <c r="AS97" s="1">
        <v>583984317.97000003</v>
      </c>
      <c r="AT97" s="1">
        <v>1238203258.6300001</v>
      </c>
      <c r="AU97" s="1">
        <v>721109937.55999994</v>
      </c>
      <c r="AV97" s="1">
        <v>721109937.55999994</v>
      </c>
      <c r="AW97" s="1">
        <v>721109937.55999994</v>
      </c>
      <c r="AX97" s="1">
        <v>721109937.55999994</v>
      </c>
      <c r="AY97" s="1">
        <v>721109937.55999994</v>
      </c>
      <c r="AZ97" s="1">
        <v>1018709937.5599999</v>
      </c>
      <c r="BA97" s="1">
        <v>1018709937.5599999</v>
      </c>
      <c r="BB97" s="1">
        <v>1018709937.5599999</v>
      </c>
      <c r="BC97" s="1">
        <v>866129655.11000001</v>
      </c>
      <c r="BD97" s="1">
        <v>139364337.56</v>
      </c>
      <c r="BE97" s="1">
        <v>619364337.55999994</v>
      </c>
      <c r="BF97" s="1">
        <v>860663018.63</v>
      </c>
      <c r="BG97" s="1">
        <v>611797274.97000003</v>
      </c>
      <c r="BH97" s="1">
        <v>610161326.54999995</v>
      </c>
      <c r="BI97" s="1">
        <v>610161326.54999995</v>
      </c>
      <c r="BJ97" s="1">
        <v>603858272.76999998</v>
      </c>
      <c r="BK97" s="1">
        <v>603378880.67999995</v>
      </c>
      <c r="BL97" s="1">
        <v>603527352.73000002</v>
      </c>
      <c r="BM97" s="1">
        <v>843520558.13</v>
      </c>
      <c r="BN97" s="1">
        <v>843520558.13</v>
      </c>
      <c r="BO97" s="1">
        <v>845958902.17999995</v>
      </c>
      <c r="BP97" s="1">
        <v>845248823.27999997</v>
      </c>
      <c r="BQ97" s="1">
        <v>845162581.32000005</v>
      </c>
      <c r="BR97" s="1">
        <v>844945420.64999998</v>
      </c>
      <c r="BS97" s="1">
        <v>841119813.32000005</v>
      </c>
      <c r="BT97" s="1">
        <v>841055643.99000001</v>
      </c>
      <c r="BU97" s="3">
        <v>596168.68999999994</v>
      </c>
      <c r="BV97" s="3">
        <v>38291</v>
      </c>
    </row>
    <row r="98" spans="1:75" x14ac:dyDescent="0.15">
      <c r="A98" t="s">
        <v>306</v>
      </c>
      <c r="B98" t="s">
        <v>307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75" x14ac:dyDescent="0.15">
      <c r="A99" t="s">
        <v>308</v>
      </c>
      <c r="B99" t="s">
        <v>309</v>
      </c>
      <c r="L99" s="3">
        <v>9851000</v>
      </c>
      <c r="M99" s="3">
        <v>9258000</v>
      </c>
      <c r="O99" s="3">
        <v>13924000</v>
      </c>
      <c r="P99" s="3">
        <v>13717000</v>
      </c>
      <c r="Q99" s="3">
        <v>3408000</v>
      </c>
      <c r="R99" s="3">
        <v>3408000</v>
      </c>
      <c r="S99" s="3">
        <v>4771000</v>
      </c>
      <c r="T99" s="3">
        <v>5227000</v>
      </c>
      <c r="U99" s="3">
        <v>5004000</v>
      </c>
      <c r="V99" s="3">
        <v>4560000</v>
      </c>
      <c r="W99" s="3">
        <v>3729000</v>
      </c>
      <c r="X99" s="3">
        <v>3896000</v>
      </c>
      <c r="Y99" s="3">
        <v>4188000</v>
      </c>
      <c r="Z99" s="3">
        <v>4122000</v>
      </c>
      <c r="AA99" s="3">
        <v>3282000</v>
      </c>
      <c r="AB99" s="3">
        <v>1456000</v>
      </c>
      <c r="AC99" s="3">
        <v>4267000</v>
      </c>
      <c r="AD99" s="3">
        <v>3479000</v>
      </c>
    </row>
    <row r="100" spans="1:75" x14ac:dyDescent="0.15">
      <c r="A100" t="s">
        <v>310</v>
      </c>
      <c r="B100" t="s">
        <v>311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1835002955.0999999</v>
      </c>
      <c r="AJ100" s="1">
        <v>1835002955.0999999</v>
      </c>
      <c r="AK100" s="1">
        <v>1835002955.0999999</v>
      </c>
      <c r="AL100" s="1">
        <v>1835003000</v>
      </c>
      <c r="AM100" s="1">
        <v>1371878205.3599999</v>
      </c>
      <c r="AN100" s="1">
        <v>1371878205.3599999</v>
      </c>
      <c r="AO100" s="1">
        <v>1371878205.3599999</v>
      </c>
      <c r="AP100" s="1">
        <v>1371878205.3599999</v>
      </c>
      <c r="AQ100" s="1">
        <v>770469815.09000003</v>
      </c>
      <c r="AR100" s="1">
        <v>770469815.09000003</v>
      </c>
      <c r="AS100" s="1">
        <v>804937224.00999999</v>
      </c>
      <c r="AT100" s="1">
        <v>857929257.62</v>
      </c>
      <c r="AU100" s="1">
        <v>608678965.03999996</v>
      </c>
      <c r="AV100" s="1">
        <v>608678965.03999996</v>
      </c>
      <c r="AW100" s="1">
        <v>608678965.03999996</v>
      </c>
      <c r="AX100" s="1">
        <v>608678965.03999996</v>
      </c>
      <c r="AY100" s="1">
        <v>485455532.80000001</v>
      </c>
      <c r="AZ100" s="1">
        <v>485455532.80000001</v>
      </c>
      <c r="BA100" s="1">
        <v>485455532.80000001</v>
      </c>
      <c r="BB100" s="1">
        <v>485455532.80000001</v>
      </c>
      <c r="BC100" s="1">
        <v>347529333.64999998</v>
      </c>
      <c r="BD100" s="1">
        <v>358102857.5</v>
      </c>
      <c r="BE100" s="1">
        <v>350093666.94</v>
      </c>
      <c r="BF100" s="1">
        <v>358102857.5</v>
      </c>
      <c r="BG100" s="1">
        <v>268542842.18000001</v>
      </c>
      <c r="BH100" s="1">
        <v>268542842.18000001</v>
      </c>
      <c r="BI100" s="1">
        <v>268542842.18000001</v>
      </c>
      <c r="BJ100" s="1">
        <v>268542842.18000001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3">
        <v>91432287.799999997</v>
      </c>
      <c r="BP100" s="3">
        <v>91432287.799999997</v>
      </c>
      <c r="BQ100" s="3">
        <v>91432287.799999997</v>
      </c>
      <c r="BR100" s="3">
        <v>91432287.799999997</v>
      </c>
      <c r="BS100" s="3">
        <v>46033334.5</v>
      </c>
      <c r="BT100" s="3">
        <v>46033334.5</v>
      </c>
      <c r="BU100" s="3">
        <v>46033334.5</v>
      </c>
      <c r="BV100" s="3">
        <v>14541390.050000001</v>
      </c>
      <c r="BW100" s="3">
        <v>854478.71</v>
      </c>
    </row>
    <row r="101" spans="1:75" x14ac:dyDescent="0.15">
      <c r="A101" t="s">
        <v>312</v>
      </c>
      <c r="B101" t="s">
        <v>313</v>
      </c>
      <c r="C101" s="3">
        <v>59244000</v>
      </c>
      <c r="F101" s="3">
        <v>59244000</v>
      </c>
    </row>
    <row r="102" spans="1:75" x14ac:dyDescent="0.15">
      <c r="A102" t="s">
        <v>314</v>
      </c>
      <c r="B102" t="s">
        <v>315</v>
      </c>
    </row>
    <row r="103" spans="1:75" x14ac:dyDescent="0.15">
      <c r="A103" t="s">
        <v>316</v>
      </c>
      <c r="B103" t="s">
        <v>317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13954911088.540001</v>
      </c>
      <c r="AJ103" s="1">
        <v>13240670632.91</v>
      </c>
      <c r="AK103" s="1">
        <v>13162907674.42</v>
      </c>
      <c r="AL103" s="1">
        <v>10358593000</v>
      </c>
      <c r="AM103" s="1">
        <v>9844152808.9099998</v>
      </c>
      <c r="AN103" s="1">
        <v>8112110034.46</v>
      </c>
      <c r="AO103" s="1">
        <v>7670872189.8500004</v>
      </c>
      <c r="AP103" s="1">
        <v>5007802883.9700003</v>
      </c>
      <c r="AQ103" s="1">
        <v>7156559570.1999998</v>
      </c>
      <c r="AR103" s="1">
        <v>5900346935.6499996</v>
      </c>
      <c r="AS103" s="1">
        <v>6342796949.1499996</v>
      </c>
      <c r="AT103" s="1">
        <v>5441126206.4200001</v>
      </c>
      <c r="AU103" s="1">
        <v>4388079015.1599998</v>
      </c>
      <c r="AV103" s="1">
        <v>3645362405.71</v>
      </c>
      <c r="AW103" s="1">
        <v>3357146471.7199998</v>
      </c>
      <c r="AX103" s="1">
        <v>3120681935.6500001</v>
      </c>
      <c r="AY103" s="1">
        <v>3094931301.3400002</v>
      </c>
      <c r="AZ103" s="1">
        <v>3026138247.0799999</v>
      </c>
      <c r="BA103" s="1">
        <v>2562216065.71</v>
      </c>
      <c r="BB103" s="1">
        <v>2259671045.4200001</v>
      </c>
      <c r="BC103" s="1">
        <v>2217537905.25</v>
      </c>
      <c r="BD103" s="1">
        <v>1963806243.9300001</v>
      </c>
      <c r="BE103" s="1">
        <v>1609664216.77</v>
      </c>
      <c r="BF103" s="1">
        <v>1243632802.6600001</v>
      </c>
      <c r="BG103" s="1">
        <v>1136811103.3599999</v>
      </c>
      <c r="BH103" s="1">
        <v>964894314.41999996</v>
      </c>
      <c r="BI103" s="1">
        <v>779373307.15999997</v>
      </c>
      <c r="BJ103" s="1">
        <v>722516877.5</v>
      </c>
      <c r="BK103" s="1">
        <v>793106087.83000004</v>
      </c>
      <c r="BL103" s="1">
        <v>744968617.38</v>
      </c>
      <c r="BM103" s="1">
        <v>686505227.09000003</v>
      </c>
      <c r="BN103" s="1">
        <v>634836087.32000005</v>
      </c>
      <c r="BO103" s="1">
        <v>680283319.5</v>
      </c>
      <c r="BP103" s="1">
        <v>608392108.77999997</v>
      </c>
      <c r="BQ103" s="1">
        <v>596301818.5</v>
      </c>
      <c r="BR103" s="1">
        <v>524056149.94</v>
      </c>
      <c r="BS103" s="1">
        <v>475867986.54000002</v>
      </c>
      <c r="BT103" s="1">
        <v>394898733.77999997</v>
      </c>
      <c r="BU103" s="1">
        <v>244655222.77000001</v>
      </c>
      <c r="BV103" s="3">
        <v>66291815.990000002</v>
      </c>
      <c r="BW103" s="3">
        <v>-11267348.23</v>
      </c>
    </row>
    <row r="104" spans="1:75" x14ac:dyDescent="0.15">
      <c r="A104" t="s">
        <v>318</v>
      </c>
      <c r="B104" t="s">
        <v>319</v>
      </c>
    </row>
    <row r="105" spans="1:75" x14ac:dyDescent="0.15">
      <c r="A105" t="s">
        <v>320</v>
      </c>
      <c r="B105" t="s">
        <v>321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-300470793.38999999</v>
      </c>
      <c r="AJ105" s="1">
        <v>-352695579.55000001</v>
      </c>
      <c r="AK105" s="1">
        <v>-142285602.99000001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-101529060.06999999</v>
      </c>
      <c r="AQ105" s="1">
        <v>-112991824.54000001</v>
      </c>
      <c r="AR105" s="3">
        <v>-99252318.260000005</v>
      </c>
      <c r="AS105" s="1">
        <v>-101173068.42</v>
      </c>
      <c r="AT105" s="3">
        <v>-98406690.290000007</v>
      </c>
      <c r="AU105" s="1">
        <v>-116138117.39</v>
      </c>
      <c r="AV105" s="1">
        <v>-116862196.77</v>
      </c>
      <c r="AW105" s="1">
        <v>-110514890.58</v>
      </c>
      <c r="AX105" s="1">
        <v>-100415279.29000001</v>
      </c>
      <c r="AY105" s="1">
        <v>-103176132.3</v>
      </c>
      <c r="AZ105" s="3">
        <v>-63268187.210000001</v>
      </c>
      <c r="BA105" s="3">
        <v>-47193910.850000001</v>
      </c>
      <c r="BB105" s="3">
        <v>-24305711.07</v>
      </c>
      <c r="BC105" s="3">
        <v>4532736.5</v>
      </c>
      <c r="BD105" s="3">
        <v>3594176.96</v>
      </c>
      <c r="BE105" s="3">
        <v>-3081490.88</v>
      </c>
      <c r="BF105" s="3">
        <v>-1302502.8600000001</v>
      </c>
    </row>
    <row r="106" spans="1:75" x14ac:dyDescent="0.15">
      <c r="A106" t="s">
        <v>322</v>
      </c>
      <c r="B106" t="s">
        <v>323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23033816796.209999</v>
      </c>
      <c r="AJ106" s="1">
        <v>22298517909.419998</v>
      </c>
      <c r="AK106" s="1">
        <v>22467053457.490002</v>
      </c>
      <c r="AL106" s="1">
        <v>19662714000</v>
      </c>
      <c r="AM106" s="1">
        <v>18705647159.619999</v>
      </c>
      <c r="AN106" s="1">
        <v>16955936558.940001</v>
      </c>
      <c r="AO106" s="1">
        <v>13991752975.389999</v>
      </c>
      <c r="AP106" s="1">
        <v>11350317383.719999</v>
      </c>
      <c r="AQ106" s="1">
        <v>10234432518.209999</v>
      </c>
      <c r="AR106" s="1">
        <v>8991959389.9400005</v>
      </c>
      <c r="AS106" s="1">
        <v>9237678996.7099991</v>
      </c>
      <c r="AT106" s="1">
        <v>8926852032.3799992</v>
      </c>
      <c r="AU106" s="1">
        <v>7089729800.3699999</v>
      </c>
      <c r="AV106" s="1">
        <v>6346289111.54</v>
      </c>
      <c r="AW106" s="1">
        <v>6064420483.7399998</v>
      </c>
      <c r="AX106" s="1">
        <v>5838055558.96</v>
      </c>
      <c r="AY106" s="1">
        <v>5686320639.3999996</v>
      </c>
      <c r="AZ106" s="1">
        <v>5459035530.2299995</v>
      </c>
      <c r="BA106" s="1">
        <v>5011187625.2200003</v>
      </c>
      <c r="BB106" s="1">
        <v>4731530804.71</v>
      </c>
      <c r="BC106" s="1">
        <v>4427729630.5100002</v>
      </c>
      <c r="BD106" s="1">
        <v>3424867615.9499998</v>
      </c>
      <c r="BE106" s="1">
        <v>3056040730.3899999</v>
      </c>
      <c r="BF106" s="1">
        <v>2941096175.9299998</v>
      </c>
      <c r="BG106" s="1">
        <v>2497151220.5100002</v>
      </c>
      <c r="BH106" s="1">
        <v>2323598483.1500001</v>
      </c>
      <c r="BI106" s="1">
        <v>2138077475.8900001</v>
      </c>
      <c r="BJ106" s="1">
        <v>2074917992.45</v>
      </c>
      <c r="BK106" s="1">
        <v>2064434919.26</v>
      </c>
      <c r="BL106" s="1">
        <v>2016445920.8599999</v>
      </c>
      <c r="BM106" s="1">
        <v>1957975735.97</v>
      </c>
      <c r="BN106" s="1">
        <v>1906306596.2</v>
      </c>
      <c r="BO106" s="1">
        <v>1857674509.48</v>
      </c>
      <c r="BP106" s="1">
        <v>1785073219.8599999</v>
      </c>
      <c r="BQ106" s="1">
        <v>1772896687.6199999</v>
      </c>
      <c r="BR106" s="1">
        <v>1700433858.3900001</v>
      </c>
      <c r="BS106" s="1">
        <v>1603021134.3599999</v>
      </c>
      <c r="BT106" s="1">
        <v>1521987712.27</v>
      </c>
      <c r="BU106" s="1">
        <v>471284725.95999998</v>
      </c>
      <c r="BV106" s="1">
        <v>260871497.03999999</v>
      </c>
      <c r="BW106" s="1">
        <v>169587130.47999999</v>
      </c>
    </row>
    <row r="107" spans="1:75" x14ac:dyDescent="0.15">
      <c r="A107" t="s">
        <v>324</v>
      </c>
      <c r="B107" t="s">
        <v>325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1504637005.8800001</v>
      </c>
      <c r="AJ107" s="1">
        <v>1433072764.1500001</v>
      </c>
      <c r="AK107" s="1">
        <v>1516015780</v>
      </c>
      <c r="AL107" s="1">
        <v>1090896000</v>
      </c>
      <c r="AM107" s="1">
        <v>957496023.15999997</v>
      </c>
      <c r="AN107" s="1">
        <v>798072141.32000005</v>
      </c>
      <c r="AO107" s="1">
        <v>733845053.67999995</v>
      </c>
      <c r="AP107" s="1">
        <v>568205297.05999994</v>
      </c>
      <c r="AQ107" s="1">
        <v>925327411.79999995</v>
      </c>
      <c r="AR107" s="1">
        <v>748829720.27999997</v>
      </c>
      <c r="AS107" s="1">
        <v>886581341.5</v>
      </c>
      <c r="AT107" s="1">
        <v>720509963.42999995</v>
      </c>
      <c r="AU107" s="1">
        <v>664013036.78999996</v>
      </c>
      <c r="AV107" s="1">
        <v>514550200.51999998</v>
      </c>
      <c r="AW107" s="1">
        <v>404809580.77999997</v>
      </c>
      <c r="AX107" s="1">
        <v>346819160.24000001</v>
      </c>
      <c r="AY107" s="1">
        <v>303503300.20999998</v>
      </c>
      <c r="AZ107" s="1">
        <v>454361008.37</v>
      </c>
      <c r="BA107" s="1">
        <v>365903013.32999998</v>
      </c>
      <c r="BB107" s="1">
        <v>315694167.06</v>
      </c>
      <c r="BC107" s="1">
        <v>242444941.87</v>
      </c>
      <c r="BD107" s="1">
        <v>184122578.31999999</v>
      </c>
      <c r="BE107" s="1">
        <v>170662756.08000001</v>
      </c>
      <c r="BF107" s="1">
        <v>110442555.16</v>
      </c>
      <c r="BG107" s="1">
        <v>119837453.52</v>
      </c>
      <c r="BH107" s="3">
        <v>95142317.450000003</v>
      </c>
      <c r="BI107" s="3">
        <v>81022239.969999999</v>
      </c>
      <c r="BJ107" s="3">
        <v>72073033.209999993</v>
      </c>
      <c r="BK107" s="3">
        <v>62634181.700000003</v>
      </c>
      <c r="BL107" s="3">
        <v>60444428.689999998</v>
      </c>
      <c r="BM107" s="3">
        <v>54580441.700000003</v>
      </c>
      <c r="BN107" s="3">
        <v>52385173.82</v>
      </c>
      <c r="BO107" s="3">
        <v>45836135.579999998</v>
      </c>
      <c r="BP107" s="3">
        <v>32206262.02</v>
      </c>
      <c r="BQ107" s="3">
        <v>19201048.379999999</v>
      </c>
      <c r="BR107" s="3">
        <v>3091422.72</v>
      </c>
      <c r="BS107" s="3">
        <v>2975844.11</v>
      </c>
      <c r="BT107" s="3">
        <v>2923676.77</v>
      </c>
      <c r="BU107" s="3">
        <v>3102579.3</v>
      </c>
    </row>
    <row r="108" spans="1:75" x14ac:dyDescent="0.15">
      <c r="A108" t="s">
        <v>326</v>
      </c>
      <c r="B108" s="2" t="s">
        <v>17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23983069237.490002</v>
      </c>
      <c r="AL108" s="1">
        <v>20753610000</v>
      </c>
      <c r="AM108" s="1">
        <v>19663143182.779999</v>
      </c>
      <c r="AN108" s="1">
        <v>17754008700.259998</v>
      </c>
      <c r="AO108" s="1">
        <v>14725598029.07</v>
      </c>
      <c r="AP108" s="1">
        <v>11918522680.780001</v>
      </c>
      <c r="AQ108" s="1">
        <v>11159759930.01</v>
      </c>
      <c r="AR108" s="1">
        <v>9740789110.2199993</v>
      </c>
      <c r="AS108" s="1">
        <v>10124260338.209999</v>
      </c>
      <c r="AT108" s="1">
        <v>9647361995.8099995</v>
      </c>
      <c r="AU108" s="1">
        <v>7753742837.1599998</v>
      </c>
      <c r="AV108" s="1">
        <v>6860839312.0600004</v>
      </c>
      <c r="AW108" s="1">
        <v>6469230064.5200005</v>
      </c>
      <c r="AX108" s="1">
        <v>6184874719.1999998</v>
      </c>
      <c r="AY108" s="1">
        <v>5989823939.6099997</v>
      </c>
      <c r="AZ108" s="1">
        <v>5913396538.6000004</v>
      </c>
      <c r="BA108" s="1">
        <v>5377090638.5500002</v>
      </c>
      <c r="BB108" s="1">
        <v>5047224971.7700005</v>
      </c>
      <c r="BC108" s="1">
        <v>4670174572.3800001</v>
      </c>
      <c r="BD108" s="1">
        <v>3608990194.27</v>
      </c>
      <c r="BE108" s="1">
        <v>3226703486.4699998</v>
      </c>
      <c r="BF108" s="1">
        <v>3051538731.0900002</v>
      </c>
      <c r="BG108" s="1">
        <v>2616988674.0300002</v>
      </c>
      <c r="BH108" s="1">
        <v>2418740800.5999999</v>
      </c>
      <c r="BI108" s="1">
        <v>2219099715.8600001</v>
      </c>
      <c r="BJ108" s="1">
        <v>2146991025.6600001</v>
      </c>
      <c r="BK108" s="1">
        <v>2127069100.96</v>
      </c>
      <c r="BL108" s="1">
        <v>2076890349.55</v>
      </c>
      <c r="BM108" s="1">
        <v>2012556177.6700001</v>
      </c>
      <c r="BN108" s="1">
        <v>1958691770.02</v>
      </c>
      <c r="BO108" s="1">
        <v>1903510645.0599999</v>
      </c>
      <c r="BP108" s="1">
        <v>1817279481.8800001</v>
      </c>
      <c r="BQ108" s="1">
        <v>1792097736</v>
      </c>
      <c r="BR108" s="1">
        <v>1703525281.1099999</v>
      </c>
      <c r="BS108" s="1">
        <v>1605996978.47</v>
      </c>
      <c r="BT108" s="1">
        <v>1524911389.04</v>
      </c>
      <c r="BU108" s="1">
        <v>474387305.25999999</v>
      </c>
      <c r="BV108" s="1">
        <v>260871497.03999999</v>
      </c>
      <c r="BW108" s="1">
        <v>169587130.47999999</v>
      </c>
    </row>
    <row r="109" spans="1:75" x14ac:dyDescent="0.15">
      <c r="A109" t="s">
        <v>327</v>
      </c>
      <c r="B109" s="2" t="s">
        <v>16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66688129680.910004</v>
      </c>
      <c r="AJ109" s="1">
        <v>70873959471.360001</v>
      </c>
      <c r="AK109" s="1">
        <v>62645239697.970001</v>
      </c>
      <c r="AL109" s="1">
        <v>51306718000</v>
      </c>
      <c r="AM109" s="1">
        <v>54404120168.650002</v>
      </c>
      <c r="AN109" s="1">
        <v>49751555174.349998</v>
      </c>
      <c r="AO109" s="1">
        <v>45696705455.5</v>
      </c>
      <c r="AP109" s="1">
        <v>31452035260.150002</v>
      </c>
      <c r="AQ109" s="1">
        <v>29892489616.610001</v>
      </c>
      <c r="AR109" s="1">
        <v>28743466430.43</v>
      </c>
      <c r="AS109" s="1">
        <v>23035953158.029999</v>
      </c>
      <c r="AT109" s="1">
        <v>22075951741.849998</v>
      </c>
      <c r="AU109" s="1">
        <v>15890562313.43</v>
      </c>
      <c r="AV109" s="1">
        <v>15260160219.540001</v>
      </c>
      <c r="AW109" s="1">
        <v>14947608164.74</v>
      </c>
      <c r="AX109" s="1">
        <v>13967341725.58</v>
      </c>
      <c r="AY109" s="1">
        <v>14469572065.299999</v>
      </c>
      <c r="AZ109" s="1">
        <v>14212679593.889999</v>
      </c>
      <c r="BA109" s="1">
        <v>12761283320.969999</v>
      </c>
      <c r="BB109" s="1">
        <v>11179126568.190001</v>
      </c>
      <c r="BC109" s="1">
        <v>10627925512.98</v>
      </c>
      <c r="BD109" s="1">
        <v>8037650299</v>
      </c>
      <c r="BE109" s="1">
        <v>6904299457.1899996</v>
      </c>
      <c r="BF109" s="1">
        <v>6312472931.3299999</v>
      </c>
      <c r="BG109" s="1">
        <v>5596960765.5200005</v>
      </c>
      <c r="BH109" s="1">
        <v>4922389742.3000002</v>
      </c>
      <c r="BI109" s="1">
        <v>5274874013.5200005</v>
      </c>
      <c r="BJ109" s="1">
        <v>4757808311.5900002</v>
      </c>
      <c r="BK109" s="1">
        <v>4856017778.3900003</v>
      </c>
      <c r="BL109" s="1">
        <v>4898572776.6099997</v>
      </c>
      <c r="BM109" s="1">
        <v>4649459066.4499998</v>
      </c>
      <c r="BN109" s="1">
        <v>4323532624.2399998</v>
      </c>
      <c r="BO109" s="1">
        <v>4328142613.6400003</v>
      </c>
      <c r="BP109" s="1">
        <v>3787279019.2800002</v>
      </c>
      <c r="BQ109" s="1">
        <v>3368490732.6599998</v>
      </c>
      <c r="BR109" s="1">
        <v>2681478259.96</v>
      </c>
      <c r="BS109" s="1">
        <v>2380562272.9200001</v>
      </c>
      <c r="BT109" s="1">
        <v>2514010671.0999999</v>
      </c>
      <c r="BU109" s="1">
        <v>1153425152.3499999</v>
      </c>
      <c r="BV109" s="1">
        <v>677956505.46000004</v>
      </c>
      <c r="BW109" s="1">
        <v>606647875.92999995</v>
      </c>
    </row>
  </sheetData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6" workbookViewId="0">
      <selection activeCell="B9" sqref="B9"/>
    </sheetView>
  </sheetViews>
  <sheetFormatPr defaultColWidth="9.125" defaultRowHeight="14.25" x14ac:dyDescent="0.15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 x14ac:dyDescent="0.15">
      <c r="A1" t="s">
        <v>44</v>
      </c>
      <c r="B1" s="2" t="s">
        <v>45</v>
      </c>
      <c r="C1" t="s">
        <v>328</v>
      </c>
      <c r="D1" t="s">
        <v>49</v>
      </c>
      <c r="E1" t="s">
        <v>53</v>
      </c>
      <c r="F1" t="s">
        <v>57</v>
      </c>
      <c r="G1" t="s">
        <v>61</v>
      </c>
      <c r="H1" t="s">
        <v>65</v>
      </c>
      <c r="I1" t="s">
        <v>69</v>
      </c>
      <c r="J1" t="s">
        <v>73</v>
      </c>
      <c r="K1" t="s">
        <v>77</v>
      </c>
      <c r="L1" t="s">
        <v>81</v>
      </c>
      <c r="M1" t="s">
        <v>85</v>
      </c>
      <c r="N1" t="s">
        <v>89</v>
      </c>
      <c r="O1" t="s">
        <v>93</v>
      </c>
      <c r="P1" t="s">
        <v>97</v>
      </c>
      <c r="Q1" t="s">
        <v>101</v>
      </c>
      <c r="R1" t="s">
        <v>105</v>
      </c>
      <c r="S1" t="s">
        <v>109</v>
      </c>
      <c r="T1" t="s">
        <v>113</v>
      </c>
      <c r="U1" t="s">
        <v>116</v>
      </c>
      <c r="V1" t="s">
        <v>117</v>
      </c>
      <c r="W1" t="s">
        <v>118</v>
      </c>
    </row>
    <row r="2" spans="1:23" x14ac:dyDescent="0.15">
      <c r="A2" t="s">
        <v>329</v>
      </c>
      <c r="B2" t="s">
        <v>330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33954939086.189999</v>
      </c>
      <c r="N2" s="1">
        <v>18975814774.599998</v>
      </c>
      <c r="O2" s="1">
        <v>13745256113.43</v>
      </c>
      <c r="P2" s="1">
        <v>9144950843.9899998</v>
      </c>
      <c r="Q2" s="1">
        <v>5210190938.1099997</v>
      </c>
      <c r="R2" s="1">
        <v>2537397262.04</v>
      </c>
      <c r="S2" s="1">
        <v>2656229801.4299998</v>
      </c>
      <c r="T2" s="1">
        <v>2088012347.3699999</v>
      </c>
      <c r="U2" s="1">
        <v>984562359.05999994</v>
      </c>
      <c r="V2" s="1">
        <v>550345110.29999995</v>
      </c>
      <c r="W2" s="1">
        <v>392611056.55000001</v>
      </c>
    </row>
    <row r="3" spans="1:23" x14ac:dyDescent="0.15">
      <c r="A3" t="s">
        <v>331</v>
      </c>
      <c r="B3" s="2" t="s">
        <v>19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33954939086.189999</v>
      </c>
      <c r="N3" s="1">
        <v>18975814774.599998</v>
      </c>
      <c r="O3" s="1">
        <v>13745256113.43</v>
      </c>
      <c r="P3" s="1">
        <v>9144950843.9899998</v>
      </c>
      <c r="Q3" s="1">
        <v>5210190938.1099997</v>
      </c>
      <c r="R3" s="1">
        <v>2537397262.04</v>
      </c>
      <c r="S3" s="1">
        <v>2656229801.4299998</v>
      </c>
      <c r="T3" s="1">
        <v>2088012347.3699999</v>
      </c>
      <c r="U3" s="1">
        <v>984562359.05999994</v>
      </c>
      <c r="V3" s="1">
        <v>550345110.29999995</v>
      </c>
      <c r="W3" s="1">
        <v>392611056.55000001</v>
      </c>
    </row>
    <row r="4" spans="1:23" x14ac:dyDescent="0.15">
      <c r="A4" t="s">
        <v>332</v>
      </c>
      <c r="B4" t="s">
        <v>333</v>
      </c>
    </row>
    <row r="5" spans="1:23" x14ac:dyDescent="0.15">
      <c r="A5" t="s">
        <v>334</v>
      </c>
      <c r="B5" t="s">
        <v>335</v>
      </c>
    </row>
    <row r="6" spans="1:23" x14ac:dyDescent="0.15">
      <c r="A6" t="s">
        <v>336</v>
      </c>
      <c r="B6" t="s">
        <v>337</v>
      </c>
    </row>
    <row r="7" spans="1:23" x14ac:dyDescent="0.15">
      <c r="A7" t="s">
        <v>338</v>
      </c>
      <c r="B7" t="s">
        <v>339</v>
      </c>
    </row>
    <row r="8" spans="1:23" x14ac:dyDescent="0.15">
      <c r="A8" t="s">
        <v>340</v>
      </c>
      <c r="B8" t="s">
        <v>341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27150687777.900002</v>
      </c>
      <c r="N8" s="1">
        <v>15592998776.9</v>
      </c>
      <c r="O8" s="1">
        <v>11965716167.42</v>
      </c>
      <c r="P8" s="1">
        <v>7579933513.3900003</v>
      </c>
      <c r="Q8" s="1">
        <v>4515990089.29</v>
      </c>
      <c r="R8" s="1">
        <v>2298665306.1399999</v>
      </c>
      <c r="S8" s="1">
        <v>2323096555.5999999</v>
      </c>
      <c r="T8" s="1">
        <v>1713848742.1400001</v>
      </c>
      <c r="U8" s="1">
        <v>759248190.15999997</v>
      </c>
      <c r="V8" s="1">
        <v>454175031.54000002</v>
      </c>
      <c r="W8" s="1">
        <v>327554147.94999999</v>
      </c>
    </row>
    <row r="9" spans="1:23" x14ac:dyDescent="0.15">
      <c r="A9" t="s">
        <v>342</v>
      </c>
      <c r="B9" s="42" t="s">
        <v>536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12232083538.290001</v>
      </c>
      <c r="O9" s="1">
        <v>9627563791.0599995</v>
      </c>
      <c r="P9" s="1">
        <v>5984197545.5500002</v>
      </c>
      <c r="Q9" s="1">
        <v>3397398959.5</v>
      </c>
      <c r="R9" s="1">
        <v>1649150440.8699999</v>
      </c>
      <c r="S9" s="1">
        <v>1802829020.9400001</v>
      </c>
      <c r="T9" s="1">
        <v>1229119261.9000001</v>
      </c>
      <c r="U9" s="1">
        <v>481563605.69999999</v>
      </c>
      <c r="V9" s="1">
        <v>267622770.36000001</v>
      </c>
      <c r="W9" s="1">
        <v>208857335.02000001</v>
      </c>
    </row>
    <row r="10" spans="1:23" x14ac:dyDescent="0.15">
      <c r="A10" t="s">
        <v>343</v>
      </c>
      <c r="B10" t="s">
        <v>344</v>
      </c>
    </row>
    <row r="11" spans="1:23" x14ac:dyDescent="0.15">
      <c r="A11" t="s">
        <v>345</v>
      </c>
      <c r="B11" t="s">
        <v>346</v>
      </c>
    </row>
    <row r="12" spans="1:23" x14ac:dyDescent="0.15">
      <c r="A12" t="s">
        <v>347</v>
      </c>
      <c r="B12" t="s">
        <v>348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3" x14ac:dyDescent="0.15">
      <c r="A13" t="s">
        <v>349</v>
      </c>
      <c r="B13" t="s">
        <v>350</v>
      </c>
    </row>
    <row r="14" spans="1:23" x14ac:dyDescent="0.15">
      <c r="A14" t="s">
        <v>351</v>
      </c>
      <c r="B14" t="s">
        <v>352</v>
      </c>
    </row>
    <row r="15" spans="1:23" x14ac:dyDescent="0.15">
      <c r="A15" t="s">
        <v>353</v>
      </c>
      <c r="B15" t="s">
        <v>354</v>
      </c>
      <c r="F15">
        <v>0</v>
      </c>
      <c r="G15">
        <v>0</v>
      </c>
    </row>
    <row r="16" spans="1:23" x14ac:dyDescent="0.15">
      <c r="A16" t="s">
        <v>355</v>
      </c>
      <c r="B16" t="s">
        <v>356</v>
      </c>
    </row>
    <row r="17" spans="1:23" x14ac:dyDescent="0.15">
      <c r="A17" t="s">
        <v>357</v>
      </c>
      <c r="B17" t="s">
        <v>358</v>
      </c>
    </row>
    <row r="18" spans="1:23" x14ac:dyDescent="0.15">
      <c r="A18" t="s">
        <v>359</v>
      </c>
      <c r="B18" t="s">
        <v>360</v>
      </c>
    </row>
    <row r="19" spans="1:23" x14ac:dyDescent="0.15">
      <c r="A19" t="s">
        <v>361</v>
      </c>
      <c r="B19" t="s">
        <v>362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131236358.23999999</v>
      </c>
      <c r="N19" s="3">
        <v>58856428.159999996</v>
      </c>
      <c r="O19" s="3">
        <v>17779549.649999999</v>
      </c>
      <c r="P19" s="3">
        <v>6922655.6699999999</v>
      </c>
      <c r="Q19" s="3">
        <v>20457109.030000001</v>
      </c>
      <c r="R19" s="3">
        <v>10100183.640000001</v>
      </c>
      <c r="S19" s="3">
        <v>14169132.939999999</v>
      </c>
      <c r="T19" s="3">
        <v>10400064.539999999</v>
      </c>
      <c r="U19" s="3">
        <v>6809525</v>
      </c>
      <c r="V19" s="3">
        <v>4607045.3899999997</v>
      </c>
      <c r="W19" s="3">
        <v>3216045.46</v>
      </c>
    </row>
    <row r="20" spans="1:23" x14ac:dyDescent="0.15">
      <c r="A20" t="s">
        <v>363</v>
      </c>
      <c r="B20" t="s">
        <v>364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3204830452.0700002</v>
      </c>
      <c r="N20" s="1">
        <v>2041582899.74</v>
      </c>
      <c r="O20" s="1">
        <v>1331461615.1500001</v>
      </c>
      <c r="P20" s="1">
        <v>882913514.03999996</v>
      </c>
      <c r="Q20" s="1">
        <v>593777090.91999996</v>
      </c>
      <c r="R20" s="1">
        <v>322815149.01999998</v>
      </c>
      <c r="S20" s="1">
        <v>230238413.61000001</v>
      </c>
      <c r="T20" s="1">
        <v>232006898.13999999</v>
      </c>
      <c r="U20" s="1">
        <v>146155133.31</v>
      </c>
      <c r="V20" s="3">
        <v>86532666.510000005</v>
      </c>
      <c r="W20" s="3">
        <v>50383333.600000001</v>
      </c>
    </row>
    <row r="21" spans="1:23" x14ac:dyDescent="0.15">
      <c r="A21" t="s">
        <v>365</v>
      </c>
      <c r="B21" t="s">
        <v>366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1921501525.3699999</v>
      </c>
      <c r="N21" s="1">
        <v>1001508095.01</v>
      </c>
      <c r="O21" s="1">
        <v>771779548.27999997</v>
      </c>
      <c r="P21" s="1">
        <v>503929452.5</v>
      </c>
      <c r="Q21" s="1">
        <v>345993122.94</v>
      </c>
      <c r="R21" s="1">
        <v>213555438.22999999</v>
      </c>
      <c r="S21" s="1">
        <v>222533043.19</v>
      </c>
      <c r="T21" s="1">
        <v>221109063.30000001</v>
      </c>
      <c r="U21" s="1">
        <v>105746044.25</v>
      </c>
      <c r="V21" s="3">
        <v>77656998.879999995</v>
      </c>
      <c r="W21" s="3">
        <v>48640249.149999999</v>
      </c>
    </row>
    <row r="22" spans="1:23" x14ac:dyDescent="0.15">
      <c r="A22" t="s">
        <v>367</v>
      </c>
      <c r="B22" t="s">
        <v>368</v>
      </c>
      <c r="C22" s="1">
        <v>347044000</v>
      </c>
      <c r="D22" s="3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298327253.42000002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3">
        <v>53326944.920000002</v>
      </c>
      <c r="T22" s="3">
        <v>21213454.260000002</v>
      </c>
      <c r="U22" s="3">
        <v>18973881.899999999</v>
      </c>
      <c r="V22" s="3">
        <v>17755550.399999999</v>
      </c>
      <c r="W22" s="3">
        <v>16457184.720000001</v>
      </c>
    </row>
    <row r="23" spans="1:23" x14ac:dyDescent="0.15">
      <c r="A23" t="s">
        <v>369</v>
      </c>
      <c r="B23" t="s">
        <v>370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3">
        <v>-74754000</v>
      </c>
      <c r="L23" s="1">
        <v>403518000</v>
      </c>
      <c r="M23" s="1">
        <v>152954644.56999999</v>
      </c>
      <c r="N23" s="1">
        <v>125623192.34</v>
      </c>
      <c r="O23" s="3">
        <v>84242025.909999996</v>
      </c>
      <c r="P23" s="3">
        <v>80997312.260000005</v>
      </c>
      <c r="Q23" s="3">
        <v>39896520.270000003</v>
      </c>
    </row>
    <row r="24" spans="1:23" x14ac:dyDescent="0.15">
      <c r="A24" t="s">
        <v>371</v>
      </c>
      <c r="B24" t="s">
        <v>372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3">
        <v>-15276000</v>
      </c>
      <c r="J24" s="1">
        <v>143151000</v>
      </c>
      <c r="K24" s="1">
        <v>-139363000</v>
      </c>
      <c r="L24" s="3">
        <v>-68664000</v>
      </c>
      <c r="M24" s="3">
        <v>50346645.310000002</v>
      </c>
      <c r="N24" s="3">
        <v>45152045.020000003</v>
      </c>
      <c r="O24" s="1">
        <v>-184033483.62</v>
      </c>
      <c r="P24" s="3">
        <v>99503986.219999999</v>
      </c>
      <c r="Q24" s="3">
        <v>32831496.350000001</v>
      </c>
    </row>
    <row r="25" spans="1:23" x14ac:dyDescent="0.15">
      <c r="A25" t="s">
        <v>373</v>
      </c>
      <c r="B25" t="s">
        <v>374</v>
      </c>
      <c r="C25" s="1">
        <v>780216000</v>
      </c>
      <c r="D25" s="1">
        <v>382852000</v>
      </c>
      <c r="E25" s="1">
        <v>637456000</v>
      </c>
      <c r="F25" s="3">
        <v>-19294000</v>
      </c>
      <c r="G25" s="1">
        <v>2181468000</v>
      </c>
      <c r="H25" s="3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3">
        <v>42286007.149999999</v>
      </c>
      <c r="N25" s="3">
        <v>-73029260.439999998</v>
      </c>
      <c r="O25" s="3">
        <v>-63518001.68</v>
      </c>
      <c r="P25" s="1">
        <v>398740672.69999999</v>
      </c>
      <c r="Q25" s="3">
        <v>87783110.510000005</v>
      </c>
      <c r="R25" s="3">
        <v>7481523.9299999997</v>
      </c>
      <c r="S25" s="3">
        <v>2002568.93</v>
      </c>
      <c r="T25" s="3">
        <v>503073.41</v>
      </c>
      <c r="U25" s="3">
        <v>47398.89</v>
      </c>
      <c r="V25" s="3">
        <v>-509551.25</v>
      </c>
      <c r="W25" s="3">
        <v>-329292.61</v>
      </c>
    </row>
    <row r="26" spans="1:23" x14ac:dyDescent="0.15">
      <c r="A26" t="s">
        <v>375</v>
      </c>
      <c r="B26" t="s">
        <v>376</v>
      </c>
      <c r="C26" s="3">
        <v>73845000</v>
      </c>
      <c r="D26" s="1">
        <v>139528000</v>
      </c>
      <c r="E26" s="1">
        <v>128265000</v>
      </c>
      <c r="F26" s="1">
        <v>102240000</v>
      </c>
      <c r="G26" s="3">
        <v>53474000</v>
      </c>
      <c r="H26" s="3">
        <v>62483000</v>
      </c>
      <c r="I26" s="3">
        <v>23214000</v>
      </c>
      <c r="J26" s="3">
        <v>-3605000</v>
      </c>
      <c r="K26" s="3">
        <v>25057000</v>
      </c>
      <c r="L26" s="3">
        <v>38119000</v>
      </c>
      <c r="M26" s="3">
        <v>16424476.58</v>
      </c>
      <c r="N26" s="3">
        <v>6146052.2300000004</v>
      </c>
      <c r="O26" s="3">
        <v>1284161.3999999999</v>
      </c>
      <c r="P26" s="3">
        <v>1953336.22</v>
      </c>
    </row>
    <row r="27" spans="1:23" x14ac:dyDescent="0.15">
      <c r="A27" t="s">
        <v>377</v>
      </c>
      <c r="B27" t="s">
        <v>378</v>
      </c>
    </row>
    <row r="28" spans="1:23" x14ac:dyDescent="0.15">
      <c r="A28" t="s">
        <v>379</v>
      </c>
      <c r="B28" t="s">
        <v>380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3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3354938782.2800002</v>
      </c>
      <c r="O28" s="1">
        <v>1531988460.71</v>
      </c>
      <c r="P28" s="1">
        <v>2063261989.52</v>
      </c>
      <c r="Q28" s="1">
        <v>814815455.67999995</v>
      </c>
      <c r="R28" s="1">
        <v>254188825.22999999</v>
      </c>
      <c r="S28" s="1">
        <v>354327592.81</v>
      </c>
      <c r="T28" s="1">
        <v>389765124</v>
      </c>
      <c r="U28" s="1">
        <v>227425686.63</v>
      </c>
      <c r="V28" s="1">
        <v>100782641.34999999</v>
      </c>
      <c r="W28" s="3">
        <v>67887890.790000007</v>
      </c>
    </row>
    <row r="29" spans="1:23" x14ac:dyDescent="0.15">
      <c r="A29" t="s">
        <v>381</v>
      </c>
      <c r="B29" t="s">
        <v>382</v>
      </c>
      <c r="C29" s="1">
        <v>145777000</v>
      </c>
      <c r="D29" s="1">
        <v>182694000</v>
      </c>
      <c r="E29" s="1">
        <v>123184000</v>
      </c>
      <c r="F29" s="3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150816746.97999999</v>
      </c>
      <c r="N29" s="3">
        <v>52585705.130000003</v>
      </c>
      <c r="O29" s="3">
        <v>43976186.810000002</v>
      </c>
      <c r="P29" s="3">
        <v>33683762.310000002</v>
      </c>
      <c r="Q29" s="3">
        <v>11042172.92</v>
      </c>
      <c r="R29" s="3">
        <v>15768693.199999999</v>
      </c>
      <c r="S29" s="3">
        <v>7562901.9400000004</v>
      </c>
      <c r="T29" s="3">
        <v>3118992.24</v>
      </c>
      <c r="U29" s="3">
        <v>3092677.52</v>
      </c>
      <c r="V29" s="3">
        <v>1408685.72</v>
      </c>
      <c r="W29" s="3">
        <v>350733.21</v>
      </c>
    </row>
    <row r="30" spans="1:23" x14ac:dyDescent="0.15">
      <c r="A30" t="s">
        <v>383</v>
      </c>
      <c r="B30" t="s">
        <v>384</v>
      </c>
      <c r="G30" s="1">
        <v>125386000</v>
      </c>
      <c r="H30" s="3">
        <v>45486000</v>
      </c>
      <c r="I30" s="3">
        <v>52399000</v>
      </c>
      <c r="J30" s="1">
        <v>129947000</v>
      </c>
    </row>
    <row r="31" spans="1:23" x14ac:dyDescent="0.15">
      <c r="A31" t="s">
        <v>385</v>
      </c>
      <c r="B31" t="s">
        <v>386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3">
        <v>77004000</v>
      </c>
      <c r="M31" s="1">
        <v>109455071.54000001</v>
      </c>
      <c r="N31" s="3">
        <v>51011791.240000002</v>
      </c>
      <c r="O31" s="3">
        <v>35422887.590000004</v>
      </c>
      <c r="P31" s="3">
        <v>13857384.77</v>
      </c>
      <c r="Q31" s="3">
        <v>4918000.68</v>
      </c>
      <c r="R31" s="3">
        <v>4595713.18</v>
      </c>
      <c r="S31" s="3">
        <v>3166779.12</v>
      </c>
      <c r="T31" s="3">
        <v>4362083.21</v>
      </c>
      <c r="U31" s="3">
        <v>1621611.27</v>
      </c>
      <c r="V31" s="3">
        <v>1900845.31</v>
      </c>
      <c r="W31" s="3">
        <v>3698774.46</v>
      </c>
    </row>
    <row r="32" spans="1:23" x14ac:dyDescent="0.15">
      <c r="A32" t="s">
        <v>387</v>
      </c>
      <c r="B32" t="s">
        <v>388</v>
      </c>
      <c r="G32" s="3">
        <v>73957000</v>
      </c>
      <c r="H32" s="1">
        <v>263637000</v>
      </c>
      <c r="I32" s="3">
        <v>55104000</v>
      </c>
      <c r="J32" s="3">
        <v>52930000</v>
      </c>
      <c r="K32" s="3">
        <v>25247000</v>
      </c>
      <c r="L32" s="3">
        <v>32175000</v>
      </c>
      <c r="M32" s="3">
        <v>15964759</v>
      </c>
      <c r="N32" s="3">
        <v>11989713.32</v>
      </c>
      <c r="O32" s="3">
        <v>9847775.6300000008</v>
      </c>
      <c r="P32" s="3">
        <v>1017413.88</v>
      </c>
    </row>
    <row r="33" spans="1:23" x14ac:dyDescent="0.15">
      <c r="A33" t="s">
        <v>389</v>
      </c>
      <c r="B33" t="s">
        <v>390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3">
        <v>62969000</v>
      </c>
      <c r="H33" s="3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6938245636.1899996</v>
      </c>
      <c r="N33" s="1">
        <v>3356512696.1700001</v>
      </c>
      <c r="O33" s="1">
        <v>1540541759.9300001</v>
      </c>
      <c r="P33" s="1">
        <v>2083088367.0599999</v>
      </c>
      <c r="Q33" s="1">
        <v>820939627.91999996</v>
      </c>
      <c r="R33" s="1">
        <v>269699805.25</v>
      </c>
      <c r="S33" s="1">
        <v>358723715.63</v>
      </c>
      <c r="T33" s="1">
        <v>391073776.02999997</v>
      </c>
      <c r="U33" s="1">
        <v>228916777.88</v>
      </c>
      <c r="V33" s="1">
        <v>100290481.76000001</v>
      </c>
      <c r="W33" s="3">
        <v>64539849.539999999</v>
      </c>
    </row>
    <row r="34" spans="1:23" x14ac:dyDescent="0.15">
      <c r="A34" t="s">
        <v>391</v>
      </c>
      <c r="B34" t="s">
        <v>392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3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774218140.05999994</v>
      </c>
      <c r="N34" s="1">
        <v>334076712.06999999</v>
      </c>
      <c r="O34" s="3">
        <v>66136158.350000001</v>
      </c>
      <c r="P34" s="1">
        <v>177302983.38</v>
      </c>
      <c r="Q34" s="3">
        <v>79738016.599999994</v>
      </c>
      <c r="R34" s="3">
        <v>35860053.109999999</v>
      </c>
      <c r="S34" s="3">
        <v>18657693.449999999</v>
      </c>
      <c r="T34" s="3">
        <v>66285052.140000001</v>
      </c>
      <c r="U34" s="3">
        <v>19794847.350000001</v>
      </c>
      <c r="V34" s="3">
        <v>9044406.1999999993</v>
      </c>
      <c r="W34" s="3">
        <v>4589131.78</v>
      </c>
    </row>
    <row r="35" spans="1:23" x14ac:dyDescent="0.15">
      <c r="A35" t="s">
        <v>393</v>
      </c>
      <c r="B35" t="s">
        <v>394</v>
      </c>
    </row>
    <row r="36" spans="1:23" x14ac:dyDescent="0.15">
      <c r="A36" t="s">
        <v>395</v>
      </c>
      <c r="B36" t="s">
        <v>18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3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6164027496.1300001</v>
      </c>
      <c r="N36" s="1">
        <v>3022435984.0999999</v>
      </c>
      <c r="O36" s="1">
        <v>1474405601.5799999</v>
      </c>
      <c r="P36" s="1">
        <v>1905785383.6800001</v>
      </c>
      <c r="Q36" s="1">
        <v>741201611.32000005</v>
      </c>
      <c r="R36" s="1">
        <v>233839752.13999999</v>
      </c>
      <c r="S36" s="1">
        <v>340066022.18000001</v>
      </c>
      <c r="T36" s="1">
        <v>324788723.88999999</v>
      </c>
      <c r="U36" s="1">
        <v>209121930.53</v>
      </c>
      <c r="V36" s="3">
        <v>91246075.560000002</v>
      </c>
      <c r="W36" s="3">
        <v>59950717.759999998</v>
      </c>
    </row>
    <row r="37" spans="1:23" x14ac:dyDescent="0.15">
      <c r="A37" t="s">
        <v>396</v>
      </c>
      <c r="B37" t="s">
        <v>397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3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5615461622.8800001</v>
      </c>
      <c r="N37" s="1">
        <v>2639904732.6100001</v>
      </c>
      <c r="O37" s="1">
        <v>1232234322.48</v>
      </c>
      <c r="P37" s="1">
        <v>1606160035.6199999</v>
      </c>
      <c r="Q37" s="1">
        <v>592004326.72000003</v>
      </c>
      <c r="R37" s="1">
        <v>216273681.61000001</v>
      </c>
      <c r="S37" s="1">
        <v>327297600.32999998</v>
      </c>
      <c r="T37" s="1">
        <v>324799880.47000003</v>
      </c>
      <c r="U37" s="1">
        <v>209855351.22999999</v>
      </c>
      <c r="V37" s="3">
        <v>91246075.560000002</v>
      </c>
      <c r="W37" s="3">
        <v>59950717.759999998</v>
      </c>
    </row>
    <row r="38" spans="1:23" x14ac:dyDescent="0.15">
      <c r="A38" t="s">
        <v>398</v>
      </c>
      <c r="B38" t="s">
        <v>399</v>
      </c>
      <c r="C38" s="1">
        <v>319144000</v>
      </c>
      <c r="D38" s="1">
        <v>287786000</v>
      </c>
      <c r="E38" s="1">
        <v>187199000</v>
      </c>
      <c r="F38" s="1">
        <v>134832000</v>
      </c>
      <c r="G38" s="3">
        <v>-39658000</v>
      </c>
      <c r="H38" s="3">
        <v>-435000</v>
      </c>
      <c r="I38" s="3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382531251.49000001</v>
      </c>
      <c r="O38" s="1">
        <v>242171279.09999999</v>
      </c>
      <c r="P38" s="1">
        <v>227587546.68000001</v>
      </c>
      <c r="Q38" s="3">
        <v>55880233.119999997</v>
      </c>
      <c r="R38" s="3">
        <v>17566070.530000001</v>
      </c>
      <c r="S38" s="3">
        <v>12768421.85</v>
      </c>
      <c r="T38" s="3">
        <v>-11156.58</v>
      </c>
      <c r="U38" s="3">
        <v>-733420.7</v>
      </c>
    </row>
    <row r="39" spans="1:23" x14ac:dyDescent="0.15">
      <c r="A39" t="s">
        <v>400</v>
      </c>
      <c r="B39" t="s">
        <v>401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3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485306288.07999998</v>
      </c>
      <c r="R39" s="1">
        <v>196053884.16999999</v>
      </c>
      <c r="S39" s="1">
        <v>310596392.63999999</v>
      </c>
      <c r="T39" s="1">
        <v>322273572.91000003</v>
      </c>
      <c r="U39" s="1">
        <v>208631983.88</v>
      </c>
      <c r="V39">
        <v>0</v>
      </c>
      <c r="W39">
        <v>0</v>
      </c>
    </row>
    <row r="40" spans="1:23" x14ac:dyDescent="0.15">
      <c r="A40" t="s">
        <v>402</v>
      </c>
      <c r="B40" s="2" t="s">
        <v>21</v>
      </c>
      <c r="C40">
        <v>1.7042999999999999</v>
      </c>
      <c r="D40">
        <v>1.3594999999999999</v>
      </c>
      <c r="E40">
        <v>0.79069999999999996</v>
      </c>
      <c r="F40">
        <v>0.27329999999999999</v>
      </c>
      <c r="G40">
        <v>2.6700000000000002E-2</v>
      </c>
      <c r="H40">
        <v>6.9999999999999999E-4</v>
      </c>
      <c r="I40">
        <v>9.2999999999999999E-2</v>
      </c>
      <c r="J40">
        <v>0.38100000000000001</v>
      </c>
      <c r="K40">
        <v>0.75</v>
      </c>
      <c r="L40">
        <v>1.1399999999999999</v>
      </c>
      <c r="M40">
        <v>0.73899999999999999</v>
      </c>
      <c r="N40">
        <v>0.52</v>
      </c>
      <c r="O40">
        <v>0.83</v>
      </c>
      <c r="P40">
        <v>1.1000000000000001</v>
      </c>
      <c r="Q40">
        <v>0.62</v>
      </c>
      <c r="R40">
        <v>0.45</v>
      </c>
      <c r="S40">
        <v>1.36</v>
      </c>
      <c r="T40">
        <v>1.5469999999999999</v>
      </c>
      <c r="U40">
        <v>1.17</v>
      </c>
      <c r="V40">
        <v>0.51</v>
      </c>
      <c r="W40">
        <v>0.33</v>
      </c>
    </row>
    <row r="41" spans="1:23" x14ac:dyDescent="0.15">
      <c r="A41" t="s">
        <v>403</v>
      </c>
      <c r="B41" t="s">
        <v>404</v>
      </c>
      <c r="C41">
        <v>1.7012</v>
      </c>
      <c r="D41">
        <v>1.3520000000000001</v>
      </c>
      <c r="E41">
        <v>0.74660000000000004</v>
      </c>
      <c r="F41">
        <v>0.26740000000000003</v>
      </c>
      <c r="G41">
        <v>2.6700000000000002E-2</v>
      </c>
      <c r="H41">
        <v>6.9999999999999999E-4</v>
      </c>
      <c r="I41">
        <v>9.2999999999999999E-2</v>
      </c>
      <c r="J41">
        <v>0.38100000000000001</v>
      </c>
      <c r="K41">
        <v>0.75</v>
      </c>
      <c r="L41">
        <v>1.1399999999999999</v>
      </c>
      <c r="M41">
        <v>0.73899999999999999</v>
      </c>
      <c r="N41">
        <v>0.52</v>
      </c>
      <c r="O41">
        <v>0.83</v>
      </c>
      <c r="P41">
        <v>1.1000000000000001</v>
      </c>
      <c r="Q41">
        <v>0.62</v>
      </c>
    </row>
    <row r="42" spans="1:23" x14ac:dyDescent="0.15">
      <c r="A42" t="s">
        <v>405</v>
      </c>
      <c r="B42" t="s">
        <v>406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3">
        <v>-56301000</v>
      </c>
      <c r="L42" s="3">
        <v>-32458000</v>
      </c>
      <c r="M42" s="3">
        <v>5706558.8399999999</v>
      </c>
      <c r="N42" s="3">
        <v>-6288179.4400000004</v>
      </c>
    </row>
    <row r="43" spans="1:23" x14ac:dyDescent="0.15">
      <c r="A43" t="s">
        <v>407</v>
      </c>
      <c r="B43" t="s">
        <v>408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23" x14ac:dyDescent="0.15">
      <c r="A44" t="s">
        <v>409</v>
      </c>
      <c r="B44" t="s">
        <v>410</v>
      </c>
      <c r="C44" s="3">
        <v>-13393000</v>
      </c>
      <c r="D44" s="3">
        <v>4115000</v>
      </c>
      <c r="E44" s="3">
        <v>-5047000</v>
      </c>
      <c r="F44" s="3">
        <v>68000</v>
      </c>
      <c r="G44" s="3">
        <v>-179000</v>
      </c>
      <c r="H44" s="3">
        <v>-193000</v>
      </c>
      <c r="I44" s="3">
        <v>-43000</v>
      </c>
      <c r="J44" s="3">
        <v>-80000</v>
      </c>
    </row>
    <row r="45" spans="1:23" x14ac:dyDescent="0.15">
      <c r="A45" t="s">
        <v>411</v>
      </c>
      <c r="B45" t="s">
        <v>412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3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6169734054.9700003</v>
      </c>
      <c r="N45" s="1">
        <v>3016147804.6599998</v>
      </c>
      <c r="O45" s="1">
        <v>1474405601.5799999</v>
      </c>
    </row>
    <row r="46" spans="1:23" x14ac:dyDescent="0.15">
      <c r="A46" t="s">
        <v>413</v>
      </c>
      <c r="B46" t="s">
        <v>414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3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5620036673.8400002</v>
      </c>
      <c r="N46" s="1">
        <v>2633250444.8200002</v>
      </c>
      <c r="O46" s="1">
        <v>1232234322.48</v>
      </c>
    </row>
    <row r="47" spans="1:23" x14ac:dyDescent="0.15">
      <c r="A47" t="s">
        <v>415</v>
      </c>
      <c r="B47" t="s">
        <v>416</v>
      </c>
      <c r="C47" s="1">
        <v>305751000</v>
      </c>
      <c r="D47" s="1">
        <v>291901000</v>
      </c>
      <c r="E47" s="1">
        <v>182152000</v>
      </c>
      <c r="F47" s="1">
        <v>134900000</v>
      </c>
      <c r="G47" s="3">
        <v>-39837000</v>
      </c>
      <c r="H47" s="3">
        <v>-628000</v>
      </c>
      <c r="I47" s="3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382897359.83999997</v>
      </c>
      <c r="O47" s="1">
        <v>242171279.09999999</v>
      </c>
    </row>
  </sheetData>
  <phoneticPr fontId="1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B27" sqref="B27"/>
    </sheetView>
  </sheetViews>
  <sheetFormatPr defaultColWidth="9.125" defaultRowHeight="14.25" x14ac:dyDescent="0.15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 x14ac:dyDescent="0.15">
      <c r="A1" t="s">
        <v>44</v>
      </c>
      <c r="B1" t="s">
        <v>45</v>
      </c>
      <c r="C1" t="s">
        <v>328</v>
      </c>
      <c r="D1" t="s">
        <v>49</v>
      </c>
      <c r="E1" t="s">
        <v>53</v>
      </c>
      <c r="F1" t="s">
        <v>57</v>
      </c>
      <c r="G1" t="s">
        <v>61</v>
      </c>
      <c r="H1" t="s">
        <v>65</v>
      </c>
      <c r="I1" t="s">
        <v>69</v>
      </c>
      <c r="J1" t="s">
        <v>73</v>
      </c>
      <c r="K1" t="s">
        <v>77</v>
      </c>
      <c r="L1" t="s">
        <v>81</v>
      </c>
      <c r="M1" t="s">
        <v>85</v>
      </c>
      <c r="N1" t="s">
        <v>89</v>
      </c>
      <c r="O1" t="s">
        <v>93</v>
      </c>
      <c r="P1" t="s">
        <v>97</v>
      </c>
      <c r="Q1" t="s">
        <v>101</v>
      </c>
      <c r="R1" t="s">
        <v>105</v>
      </c>
      <c r="S1" t="s">
        <v>109</v>
      </c>
      <c r="T1" t="s">
        <v>113</v>
      </c>
      <c r="U1" t="s">
        <v>116</v>
      </c>
    </row>
    <row r="2" spans="1:21" x14ac:dyDescent="0.15">
      <c r="A2" t="s">
        <v>417</v>
      </c>
      <c r="B2" t="s">
        <v>418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19100697204.779999</v>
      </c>
      <c r="O2" s="1">
        <v>14204927251.110001</v>
      </c>
      <c r="P2" s="1">
        <v>8044249285.9399996</v>
      </c>
      <c r="Q2" s="1">
        <v>5966938118.6999998</v>
      </c>
      <c r="R2" s="1">
        <v>3057190360.1399999</v>
      </c>
      <c r="S2" s="1">
        <v>2959629520.2800002</v>
      </c>
      <c r="T2" s="1">
        <v>2288588982.7800002</v>
      </c>
      <c r="U2" s="1">
        <v>1149333753.98</v>
      </c>
    </row>
    <row r="3" spans="1:21" x14ac:dyDescent="0.15">
      <c r="A3" t="s">
        <v>419</v>
      </c>
      <c r="B3" t="s">
        <v>420</v>
      </c>
    </row>
    <row r="4" spans="1:21" x14ac:dyDescent="0.15">
      <c r="A4" t="s">
        <v>421</v>
      </c>
      <c r="B4" t="s">
        <v>422</v>
      </c>
    </row>
    <row r="5" spans="1:21" x14ac:dyDescent="0.15">
      <c r="A5" t="s">
        <v>423</v>
      </c>
      <c r="B5" t="s">
        <v>424</v>
      </c>
    </row>
    <row r="6" spans="1:21" x14ac:dyDescent="0.15">
      <c r="A6" t="s">
        <v>139</v>
      </c>
      <c r="B6" t="s">
        <v>425</v>
      </c>
    </row>
    <row r="7" spans="1:21" x14ac:dyDescent="0.15">
      <c r="A7" t="s">
        <v>426</v>
      </c>
      <c r="B7" t="s">
        <v>427</v>
      </c>
    </row>
    <row r="8" spans="1:21" x14ac:dyDescent="0.15">
      <c r="A8" t="s">
        <v>428</v>
      </c>
      <c r="B8" t="s">
        <v>429</v>
      </c>
    </row>
    <row r="9" spans="1:21" x14ac:dyDescent="0.15">
      <c r="A9" t="s">
        <v>430</v>
      </c>
      <c r="B9" t="s">
        <v>431</v>
      </c>
    </row>
    <row r="10" spans="1:21" x14ac:dyDescent="0.15">
      <c r="A10" t="s">
        <v>432</v>
      </c>
      <c r="B10" t="s">
        <v>433</v>
      </c>
    </row>
    <row r="11" spans="1:21" x14ac:dyDescent="0.15">
      <c r="A11" t="s">
        <v>434</v>
      </c>
      <c r="B11" t="s">
        <v>435</v>
      </c>
    </row>
    <row r="12" spans="1:21" x14ac:dyDescent="0.15">
      <c r="A12" t="s">
        <v>436</v>
      </c>
      <c r="B12" t="s">
        <v>437</v>
      </c>
      <c r="I12">
        <v>0</v>
      </c>
      <c r="J12">
        <v>0</v>
      </c>
    </row>
    <row r="13" spans="1:21" x14ac:dyDescent="0.15">
      <c r="A13" t="s">
        <v>438</v>
      </c>
      <c r="B13" t="s">
        <v>439</v>
      </c>
    </row>
    <row r="14" spans="1:21" x14ac:dyDescent="0.15">
      <c r="A14" t="s">
        <v>440</v>
      </c>
      <c r="B14" t="s">
        <v>441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3">
        <v>81393272.019999996</v>
      </c>
      <c r="N14" s="1">
        <v>111417588.48999999</v>
      </c>
      <c r="O14" s="1">
        <v>222385798.87</v>
      </c>
      <c r="P14" s="3">
        <v>48045264.93</v>
      </c>
      <c r="Q14" s="3">
        <v>266892.38</v>
      </c>
      <c r="R14" s="3">
        <v>4338000</v>
      </c>
      <c r="T14" s="3">
        <v>2502000</v>
      </c>
      <c r="U14" s="3">
        <v>621284.43999999994</v>
      </c>
    </row>
    <row r="15" spans="1:21" x14ac:dyDescent="0.15">
      <c r="A15" t="s">
        <v>442</v>
      </c>
      <c r="B15" t="s">
        <v>443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738185729.26999998</v>
      </c>
      <c r="N15" s="1">
        <v>952380256.63999999</v>
      </c>
      <c r="O15" s="1">
        <v>331618094.27999997</v>
      </c>
      <c r="P15" s="1">
        <v>282979842.81999999</v>
      </c>
      <c r="Q15" s="3">
        <v>81505831.780000001</v>
      </c>
      <c r="R15" s="3">
        <v>15849009.060000001</v>
      </c>
      <c r="S15" s="3">
        <v>8851189.2799999993</v>
      </c>
      <c r="T15" s="3">
        <v>5522529.0899999999</v>
      </c>
      <c r="U15" s="3">
        <v>20939219.120000001</v>
      </c>
    </row>
    <row r="16" spans="1:21" x14ac:dyDescent="0.15">
      <c r="A16" t="s">
        <v>444</v>
      </c>
      <c r="B16" t="s">
        <v>445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38149408417.290001</v>
      </c>
      <c r="N16" s="1">
        <v>20164495049.91</v>
      </c>
      <c r="O16" s="1">
        <v>14758931144.26</v>
      </c>
      <c r="P16" s="1">
        <v>8375274393.6899996</v>
      </c>
      <c r="Q16" s="1">
        <v>6048710842.8599997</v>
      </c>
      <c r="R16" s="1">
        <v>3077377369.1999998</v>
      </c>
      <c r="S16" s="1">
        <v>2968480709.5599999</v>
      </c>
      <c r="T16" s="1">
        <v>2296613511.8699999</v>
      </c>
      <c r="U16" s="1">
        <v>1170894257.54</v>
      </c>
    </row>
    <row r="17" spans="1:21" x14ac:dyDescent="0.15">
      <c r="A17" t="s">
        <v>446</v>
      </c>
      <c r="B17" t="s">
        <v>447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11107192142.139999</v>
      </c>
      <c r="O17" s="1">
        <v>11196218603.65</v>
      </c>
      <c r="P17" s="1">
        <v>5746734043.5</v>
      </c>
      <c r="Q17" s="1">
        <v>4235773646.2199998</v>
      </c>
      <c r="R17" s="1">
        <v>2218990545.1999998</v>
      </c>
      <c r="S17" s="1">
        <v>2285299829.4000001</v>
      </c>
      <c r="T17" s="1">
        <v>1501638994.28</v>
      </c>
      <c r="U17" s="1">
        <v>738734912.21000004</v>
      </c>
    </row>
    <row r="18" spans="1:21" x14ac:dyDescent="0.15">
      <c r="A18" t="s">
        <v>448</v>
      </c>
      <c r="B18" t="s">
        <v>449</v>
      </c>
    </row>
    <row r="19" spans="1:21" x14ac:dyDescent="0.15">
      <c r="A19" t="s">
        <v>450</v>
      </c>
      <c r="B19" t="s">
        <v>451</v>
      </c>
    </row>
    <row r="20" spans="1:21" x14ac:dyDescent="0.15">
      <c r="A20" t="s">
        <v>452</v>
      </c>
      <c r="B20" t="s">
        <v>453</v>
      </c>
    </row>
    <row r="21" spans="1:21" x14ac:dyDescent="0.15">
      <c r="A21" t="s">
        <v>454</v>
      </c>
      <c r="B21" t="s">
        <v>455</v>
      </c>
    </row>
    <row r="22" spans="1:21" x14ac:dyDescent="0.15">
      <c r="A22" t="s">
        <v>456</v>
      </c>
      <c r="B22" t="s">
        <v>457</v>
      </c>
    </row>
    <row r="23" spans="1:21" x14ac:dyDescent="0.15">
      <c r="A23" t="s">
        <v>458</v>
      </c>
      <c r="B23" t="s">
        <v>459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2205043482.8899999</v>
      </c>
      <c r="N23" s="1">
        <v>1183996166.3099999</v>
      </c>
      <c r="O23" s="1">
        <v>814165588.97000003</v>
      </c>
      <c r="P23" s="1">
        <v>553945515.86000001</v>
      </c>
      <c r="Q23" s="1">
        <v>259528526.22999999</v>
      </c>
      <c r="R23" s="1">
        <v>192033507.49000001</v>
      </c>
      <c r="S23" s="1">
        <v>170684061.84999999</v>
      </c>
      <c r="T23" s="1">
        <v>145584549.44</v>
      </c>
      <c r="U23" s="3">
        <v>89400910.329999998</v>
      </c>
    </row>
    <row r="24" spans="1:21" x14ac:dyDescent="0.15">
      <c r="A24" t="s">
        <v>238</v>
      </c>
      <c r="B24" t="s">
        <v>460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2315155195.6599998</v>
      </c>
      <c r="N24" s="1">
        <v>1228542644.5</v>
      </c>
      <c r="O24" s="1">
        <v>494897449.92000002</v>
      </c>
      <c r="P24" s="1">
        <v>426477027.5</v>
      </c>
      <c r="Q24" s="1">
        <v>336420797.54000002</v>
      </c>
      <c r="R24" s="1">
        <v>206832961.78999999</v>
      </c>
      <c r="S24" s="1">
        <v>179381508.37</v>
      </c>
      <c r="T24" s="1">
        <v>126569171.20999999</v>
      </c>
      <c r="U24" s="3">
        <v>95587480.900000006</v>
      </c>
    </row>
    <row r="25" spans="1:21" x14ac:dyDescent="0.15">
      <c r="A25" t="s">
        <v>461</v>
      </c>
      <c r="B25" t="s">
        <v>462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1613152886.8499999</v>
      </c>
      <c r="P25" s="1">
        <v>1017530505.39</v>
      </c>
      <c r="Q25" s="1">
        <v>706969507.62</v>
      </c>
      <c r="R25" s="1">
        <v>311685322.52999997</v>
      </c>
      <c r="S25" s="1">
        <v>330497950.17000002</v>
      </c>
      <c r="T25" s="1">
        <v>452140657.25</v>
      </c>
      <c r="U25" s="1">
        <v>177355948.59</v>
      </c>
    </row>
    <row r="26" spans="1:21" x14ac:dyDescent="0.15">
      <c r="A26" t="s">
        <v>463</v>
      </c>
      <c r="B26" t="s">
        <v>464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31400284167.889999</v>
      </c>
      <c r="N26" s="1">
        <v>15484569479.450001</v>
      </c>
      <c r="O26" s="1">
        <v>14118434529.389999</v>
      </c>
      <c r="P26" s="1">
        <v>7744687092.25</v>
      </c>
      <c r="Q26" s="1">
        <v>5538692477.6099997</v>
      </c>
      <c r="R26" s="1">
        <v>2929542337.0100002</v>
      </c>
      <c r="S26" s="1">
        <v>2965863349.79</v>
      </c>
      <c r="T26" s="1">
        <v>2225933372.1799998</v>
      </c>
      <c r="U26" s="1">
        <v>1101079252.03</v>
      </c>
    </row>
    <row r="27" spans="1:21" x14ac:dyDescent="0.15">
      <c r="A27" t="s">
        <v>465</v>
      </c>
      <c r="B27" s="2" t="s">
        <v>23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6749124249.3999996</v>
      </c>
      <c r="N27" s="1">
        <v>4679925570.46</v>
      </c>
      <c r="O27" s="1">
        <v>640496614.87</v>
      </c>
      <c r="P27" s="1">
        <v>630587301.44000006</v>
      </c>
      <c r="Q27" s="1">
        <v>510018365.25</v>
      </c>
      <c r="R27" s="1">
        <v>147835032.19</v>
      </c>
      <c r="S27" s="3">
        <v>2617359.77</v>
      </c>
      <c r="T27" s="3">
        <v>70680139.689999998</v>
      </c>
      <c r="U27" s="3">
        <v>69815005.510000005</v>
      </c>
    </row>
    <row r="28" spans="1:21" x14ac:dyDescent="0.15">
      <c r="A28" t="s">
        <v>466</v>
      </c>
      <c r="B28" t="s">
        <v>467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3">
        <v>11683000</v>
      </c>
      <c r="H28" s="3">
        <v>62687000</v>
      </c>
      <c r="I28" s="3">
        <v>5959000</v>
      </c>
      <c r="J28" s="3">
        <v>2270000</v>
      </c>
      <c r="K28" s="3">
        <v>79090000</v>
      </c>
      <c r="L28" s="3">
        <v>9728000</v>
      </c>
      <c r="M28" s="1">
        <v>131598587.75</v>
      </c>
      <c r="N28" s="3">
        <v>64128585.259999998</v>
      </c>
      <c r="O28" s="1">
        <v>368397259.25999999</v>
      </c>
      <c r="P28" s="1">
        <v>1354042293.23</v>
      </c>
      <c r="Q28" s="1">
        <v>498573443.88999999</v>
      </c>
      <c r="R28" s="3">
        <v>2135985.2000000002</v>
      </c>
      <c r="S28" s="3">
        <v>94998372.730000004</v>
      </c>
      <c r="T28" s="3">
        <v>3600000</v>
      </c>
    </row>
    <row r="29" spans="1:21" x14ac:dyDescent="0.15">
      <c r="A29" t="s">
        <v>468</v>
      </c>
      <c r="B29" t="s">
        <v>469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3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3">
        <v>29360554.210000001</v>
      </c>
      <c r="N29" s="3">
        <v>17344497.5</v>
      </c>
      <c r="O29" s="3">
        <v>3719440.31</v>
      </c>
      <c r="P29" s="3">
        <v>3198064.99</v>
      </c>
      <c r="Q29" s="3">
        <v>5742806.6299999999</v>
      </c>
      <c r="R29" s="3">
        <v>1184322</v>
      </c>
      <c r="S29" s="3">
        <v>679491.6</v>
      </c>
      <c r="T29" s="3">
        <v>285255.96999999997</v>
      </c>
    </row>
    <row r="30" spans="1:21" x14ac:dyDescent="0.15">
      <c r="A30" t="s">
        <v>470</v>
      </c>
      <c r="B30" t="s">
        <v>471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353820632.45999998</v>
      </c>
      <c r="N30" s="1">
        <v>141574953.68000001</v>
      </c>
      <c r="O30" s="3">
        <v>52799010.520000003</v>
      </c>
      <c r="P30" s="3">
        <v>25743618.75</v>
      </c>
      <c r="Q30" s="3">
        <v>19422433.890000001</v>
      </c>
      <c r="R30" s="3">
        <v>25975510.370000001</v>
      </c>
      <c r="S30" s="3">
        <v>3718214.62</v>
      </c>
      <c r="T30" s="3">
        <v>3749648</v>
      </c>
      <c r="U30" s="3">
        <v>2002163</v>
      </c>
    </row>
    <row r="31" spans="1:21" x14ac:dyDescent="0.15">
      <c r="A31" t="s">
        <v>472</v>
      </c>
      <c r="B31" t="s">
        <v>473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3">
        <v>4719000</v>
      </c>
      <c r="K31" s="3">
        <v>1463000</v>
      </c>
      <c r="Q31" s="3">
        <v>66778344.009999998</v>
      </c>
    </row>
    <row r="32" spans="1:21" x14ac:dyDescent="0.15">
      <c r="A32" t="s">
        <v>474</v>
      </c>
      <c r="B32" t="s">
        <v>475</v>
      </c>
    </row>
    <row r="33" spans="1:21" x14ac:dyDescent="0.15">
      <c r="A33" t="s">
        <v>476</v>
      </c>
      <c r="B33" t="s">
        <v>477</v>
      </c>
      <c r="C33" s="1">
        <v>1143458000</v>
      </c>
      <c r="D33" s="1">
        <v>521151000</v>
      </c>
      <c r="E33">
        <v>0</v>
      </c>
      <c r="F33" s="3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3">
        <v>75300000</v>
      </c>
      <c r="M33" s="1">
        <v>550076502.98000002</v>
      </c>
      <c r="N33" s="3">
        <v>270490.99</v>
      </c>
    </row>
    <row r="34" spans="1:21" x14ac:dyDescent="0.15">
      <c r="A34" t="s">
        <v>478</v>
      </c>
      <c r="B34" t="s">
        <v>479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223318527.43000001</v>
      </c>
      <c r="O34" s="1">
        <v>424915710.08999997</v>
      </c>
      <c r="P34" s="1">
        <v>1382983976.97</v>
      </c>
      <c r="Q34" s="1">
        <v>590517028.41999996</v>
      </c>
      <c r="R34" s="3">
        <v>29295817.57</v>
      </c>
      <c r="S34" s="3">
        <v>99396078.950000003</v>
      </c>
      <c r="T34" s="3">
        <v>7634903.9699999997</v>
      </c>
      <c r="U34" s="3">
        <v>2002163</v>
      </c>
    </row>
    <row r="35" spans="1:21" x14ac:dyDescent="0.15">
      <c r="A35" t="s">
        <v>480</v>
      </c>
      <c r="B35" t="s">
        <v>481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4426177948.2200003</v>
      </c>
      <c r="N35" s="1">
        <v>1997188326.3299999</v>
      </c>
      <c r="O35" s="1">
        <v>1195809923.3599999</v>
      </c>
      <c r="P35" s="1">
        <v>699865298.61000001</v>
      </c>
      <c r="Q35" s="1">
        <v>181520996.36000001</v>
      </c>
      <c r="R35" s="1">
        <v>419744015.23000002</v>
      </c>
      <c r="S35" s="1">
        <v>592577117.91999996</v>
      </c>
      <c r="T35" s="1">
        <v>464554660.17000002</v>
      </c>
      <c r="U35" s="1">
        <v>160805004.44999999</v>
      </c>
    </row>
    <row r="36" spans="1:21" x14ac:dyDescent="0.15">
      <c r="A36" t="s">
        <v>482</v>
      </c>
      <c r="B36" t="s">
        <v>483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181358278.21000001</v>
      </c>
      <c r="O36" s="1">
        <v>196838262.55000001</v>
      </c>
      <c r="P36" s="1">
        <v>1140401026.0999999</v>
      </c>
      <c r="Q36" s="1">
        <v>564868536.65999997</v>
      </c>
      <c r="R36" s="3">
        <v>37036352.880000003</v>
      </c>
      <c r="S36" s="3">
        <v>55750024.439999998</v>
      </c>
      <c r="T36" s="3">
        <v>90000000</v>
      </c>
      <c r="U36" s="3">
        <v>3600000</v>
      </c>
    </row>
    <row r="37" spans="1:21" x14ac:dyDescent="0.15">
      <c r="A37" t="s">
        <v>484</v>
      </c>
      <c r="B37" t="s">
        <v>485</v>
      </c>
    </row>
    <row r="38" spans="1:21" x14ac:dyDescent="0.15">
      <c r="A38" t="s">
        <v>486</v>
      </c>
      <c r="B38" t="s">
        <v>487</v>
      </c>
      <c r="F38" s="3">
        <v>889000</v>
      </c>
      <c r="K38" s="1">
        <v>2645528000</v>
      </c>
      <c r="L38" s="3">
        <v>59381000</v>
      </c>
      <c r="M38" s="1">
        <v>2280160001</v>
      </c>
      <c r="P38" s="1">
        <v>800000000</v>
      </c>
      <c r="Q38" s="3">
        <v>21134496</v>
      </c>
    </row>
    <row r="39" spans="1:21" x14ac:dyDescent="0.15">
      <c r="A39" t="s">
        <v>488</v>
      </c>
      <c r="B39" t="s">
        <v>489</v>
      </c>
    </row>
    <row r="40" spans="1:21" x14ac:dyDescent="0.15">
      <c r="A40" t="s">
        <v>490</v>
      </c>
      <c r="B40" t="s">
        <v>491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947098273.36000001</v>
      </c>
      <c r="N40" s="1">
        <v>102976055.33</v>
      </c>
      <c r="P40" s="3">
        <v>4000000</v>
      </c>
    </row>
    <row r="41" spans="1:21" x14ac:dyDescent="0.15">
      <c r="A41" t="s">
        <v>492</v>
      </c>
      <c r="B41" t="s">
        <v>493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7838992243.5799999</v>
      </c>
      <c r="N41" s="1">
        <v>2281522659.8699999</v>
      </c>
      <c r="O41" s="1">
        <v>1392648185.9100001</v>
      </c>
      <c r="P41" s="1">
        <v>2644266324.71</v>
      </c>
      <c r="Q41" s="1">
        <v>767524029.01999998</v>
      </c>
      <c r="R41" s="1">
        <v>456780368.11000001</v>
      </c>
      <c r="S41" s="1">
        <v>648327142.36000001</v>
      </c>
      <c r="T41" s="1">
        <v>554554660.16999996</v>
      </c>
      <c r="U41" s="1">
        <v>164405004.44999999</v>
      </c>
    </row>
    <row r="42" spans="1:21" x14ac:dyDescent="0.15">
      <c r="A42" t="s">
        <v>494</v>
      </c>
      <c r="B42" t="s">
        <v>495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-6774135966.1800003</v>
      </c>
      <c r="N42" s="1">
        <v>-2058204132.4400001</v>
      </c>
      <c r="O42" s="1">
        <v>-967732475.82000005</v>
      </c>
      <c r="P42" s="1">
        <v>-1261282347.74</v>
      </c>
      <c r="Q42" s="1">
        <v>-177007000.59999999</v>
      </c>
      <c r="R42" s="1">
        <v>-427484550.54000002</v>
      </c>
      <c r="S42" s="1">
        <v>-548931063.40999997</v>
      </c>
      <c r="T42" s="1">
        <v>-546919756.20000005</v>
      </c>
      <c r="U42" s="1">
        <v>-162402841.44999999</v>
      </c>
    </row>
    <row r="43" spans="1:21" x14ac:dyDescent="0.15">
      <c r="A43" t="s">
        <v>496</v>
      </c>
      <c r="B43" t="s">
        <v>497</v>
      </c>
      <c r="C43" s="1">
        <v>357900000</v>
      </c>
      <c r="D43" s="1">
        <v>427744000</v>
      </c>
      <c r="E43" s="1">
        <v>537728000</v>
      </c>
      <c r="F43" s="3">
        <v>43108000</v>
      </c>
      <c r="G43" s="1">
        <v>132759000</v>
      </c>
      <c r="H43" s="3">
        <v>5298000</v>
      </c>
      <c r="I43" s="1">
        <v>939813000</v>
      </c>
      <c r="J43" s="1">
        <v>179869000</v>
      </c>
      <c r="K43" s="1">
        <v>309471000</v>
      </c>
      <c r="L43" s="3">
        <v>3000000</v>
      </c>
      <c r="M43" s="1">
        <v>119944989.66</v>
      </c>
      <c r="N43" s="3">
        <v>3000000</v>
      </c>
      <c r="O43" s="3">
        <v>361433.42</v>
      </c>
      <c r="P43" s="1">
        <v>1066240000</v>
      </c>
      <c r="Q43" s="1">
        <v>105970000</v>
      </c>
      <c r="R43" s="3">
        <v>25540000</v>
      </c>
      <c r="S43" s="3">
        <v>36324550.880000003</v>
      </c>
      <c r="T43" s="1">
        <v>899894400</v>
      </c>
      <c r="U43" s="3">
        <v>3836000</v>
      </c>
    </row>
    <row r="44" spans="1:21" x14ac:dyDescent="0.15">
      <c r="A44" t="s">
        <v>498</v>
      </c>
      <c r="B44" t="s">
        <v>499</v>
      </c>
      <c r="D44" s="3">
        <v>32533000</v>
      </c>
      <c r="E44" s="3">
        <v>10429000</v>
      </c>
      <c r="H44" s="3">
        <v>5298000</v>
      </c>
      <c r="I44" s="1">
        <v>939813000</v>
      </c>
      <c r="J44" s="1">
        <v>179869000</v>
      </c>
      <c r="K44" s="1">
        <v>309471000</v>
      </c>
      <c r="L44" s="3">
        <v>3000000</v>
      </c>
      <c r="P44" s="3">
        <v>35000000</v>
      </c>
      <c r="Q44" s="1">
        <v>105970000</v>
      </c>
    </row>
    <row r="45" spans="1:21" x14ac:dyDescent="0.15">
      <c r="A45" t="s">
        <v>500</v>
      </c>
      <c r="B45" t="s">
        <v>501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6874506184.7600002</v>
      </c>
      <c r="N45" s="1">
        <v>4004534891.7800002</v>
      </c>
      <c r="O45" s="1">
        <v>3596805345.6199999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777560083.79999995</v>
      </c>
      <c r="U45" s="1">
        <v>425706568.47000003</v>
      </c>
    </row>
    <row r="46" spans="1:21" x14ac:dyDescent="0.15">
      <c r="A46" t="s">
        <v>502</v>
      </c>
      <c r="B46" t="s">
        <v>503</v>
      </c>
      <c r="G46" s="1">
        <v>4455000000</v>
      </c>
      <c r="P46" s="1">
        <v>493571700</v>
      </c>
    </row>
    <row r="47" spans="1:21" x14ac:dyDescent="0.15">
      <c r="A47" t="s">
        <v>504</v>
      </c>
      <c r="B47" t="s">
        <v>505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484148633.60000002</v>
      </c>
      <c r="Q47" s="3">
        <v>30002146.260000002</v>
      </c>
      <c r="T47" s="3">
        <v>1090000</v>
      </c>
    </row>
    <row r="48" spans="1:21" x14ac:dyDescent="0.15">
      <c r="A48" t="s">
        <v>506</v>
      </c>
      <c r="B48" t="s">
        <v>507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6994451174.4200001</v>
      </c>
      <c r="N48" s="1">
        <v>4491683525.3800001</v>
      </c>
      <c r="O48" s="1">
        <v>3597166779.04</v>
      </c>
      <c r="P48" s="1">
        <v>5771452334.54</v>
      </c>
      <c r="Q48" s="1">
        <v>2356380546.2600002</v>
      </c>
      <c r="R48" s="1">
        <v>1596540000</v>
      </c>
      <c r="S48" s="1">
        <v>1424874550.8800001</v>
      </c>
      <c r="T48" s="1">
        <v>1678544483.8</v>
      </c>
      <c r="U48" s="1">
        <v>429542568.47000003</v>
      </c>
    </row>
    <row r="49" spans="1:21" x14ac:dyDescent="0.15">
      <c r="A49" t="s">
        <v>508</v>
      </c>
      <c r="B49" t="s">
        <v>509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3451467765.6300001</v>
      </c>
      <c r="N49" s="1">
        <v>4997987405.5299997</v>
      </c>
      <c r="O49" s="1">
        <v>2474825554.29</v>
      </c>
      <c r="P49" s="1">
        <v>3419550973.4499998</v>
      </c>
      <c r="Q49" s="1">
        <v>2134978800</v>
      </c>
      <c r="R49" s="1">
        <v>1188550000</v>
      </c>
      <c r="S49" s="1">
        <v>302314288.13999999</v>
      </c>
      <c r="T49" s="1">
        <v>829337351.13999999</v>
      </c>
      <c r="U49" s="1">
        <v>311773999</v>
      </c>
    </row>
    <row r="50" spans="1:21" x14ac:dyDescent="0.15">
      <c r="A50" t="s">
        <v>510</v>
      </c>
      <c r="B50" t="s">
        <v>511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1413063124.9200001</v>
      </c>
      <c r="N50" s="1">
        <v>1098767424.8299999</v>
      </c>
      <c r="O50" s="1">
        <v>433258883.11000001</v>
      </c>
      <c r="P50" s="1">
        <v>276436908.57999998</v>
      </c>
      <c r="Q50" s="1">
        <v>109957346.86</v>
      </c>
      <c r="R50" s="1">
        <v>158275546.78999999</v>
      </c>
      <c r="S50" s="1">
        <v>170397913.44999999</v>
      </c>
      <c r="T50" s="3">
        <v>19258051.539999999</v>
      </c>
      <c r="U50" s="3">
        <v>17914583.489999998</v>
      </c>
    </row>
    <row r="51" spans="1:21" x14ac:dyDescent="0.15">
      <c r="A51" t="s">
        <v>512</v>
      </c>
      <c r="B51" t="s">
        <v>513</v>
      </c>
      <c r="C51" s="3">
        <v>30923000</v>
      </c>
      <c r="D51" s="1">
        <v>127126000</v>
      </c>
      <c r="E51" s="3">
        <v>50952000</v>
      </c>
      <c r="F51" s="3">
        <v>13500000</v>
      </c>
      <c r="G51" s="3">
        <v>53564000</v>
      </c>
      <c r="I51" s="1">
        <v>638973000</v>
      </c>
      <c r="L51" s="1">
        <v>598841000</v>
      </c>
      <c r="P51" s="3">
        <v>48955124.420000002</v>
      </c>
    </row>
    <row r="52" spans="1:21" x14ac:dyDescent="0.15">
      <c r="A52" t="s">
        <v>514</v>
      </c>
      <c r="B52" t="s">
        <v>515</v>
      </c>
    </row>
    <row r="53" spans="1:21" x14ac:dyDescent="0.15">
      <c r="A53" t="s">
        <v>516</v>
      </c>
      <c r="B53" t="s">
        <v>517</v>
      </c>
      <c r="D53" s="1">
        <v>1439534000</v>
      </c>
      <c r="E53" s="3">
        <v>4343000</v>
      </c>
      <c r="F53" s="1">
        <v>210183000</v>
      </c>
      <c r="G53" s="1">
        <v>1012146000</v>
      </c>
      <c r="I53" s="3">
        <v>11957000</v>
      </c>
      <c r="J53" s="1">
        <v>1243144000</v>
      </c>
      <c r="K53" s="3">
        <v>58653000</v>
      </c>
      <c r="L53" s="1">
        <v>103714000</v>
      </c>
      <c r="M53" s="1">
        <v>1311099303.8</v>
      </c>
      <c r="N53" s="1">
        <v>128637519.17</v>
      </c>
      <c r="P53" s="3">
        <v>19478012.059999999</v>
      </c>
      <c r="R53" s="3">
        <v>30000000</v>
      </c>
    </row>
    <row r="54" spans="1:21" x14ac:dyDescent="0.15">
      <c r="A54" t="s">
        <v>518</v>
      </c>
      <c r="B54" t="s">
        <v>519</v>
      </c>
      <c r="I54">
        <v>0</v>
      </c>
      <c r="J54">
        <v>0</v>
      </c>
    </row>
    <row r="55" spans="1:21" x14ac:dyDescent="0.15">
      <c r="A55" t="s">
        <v>520</v>
      </c>
      <c r="B55" t="s">
        <v>521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6175630194.3500004</v>
      </c>
      <c r="N55" s="1">
        <v>6225392349.5299997</v>
      </c>
      <c r="O55" s="1">
        <v>2908084437.4000001</v>
      </c>
      <c r="P55" s="1">
        <v>3715465894.0900002</v>
      </c>
      <c r="Q55" s="1">
        <v>2244936146.8600001</v>
      </c>
      <c r="R55" s="1">
        <v>1376825546.79</v>
      </c>
      <c r="S55" s="1">
        <v>472712201.58999997</v>
      </c>
      <c r="T55" s="1">
        <v>848595402.67999995</v>
      </c>
      <c r="U55" s="1">
        <v>329688582.49000001</v>
      </c>
    </row>
    <row r="56" spans="1:21" x14ac:dyDescent="0.15">
      <c r="A56" t="s">
        <v>522</v>
      </c>
      <c r="B56" t="s">
        <v>523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818820980.07000005</v>
      </c>
      <c r="N56" s="1">
        <v>-1733708824.1500001</v>
      </c>
      <c r="O56" s="1">
        <v>689082341.63999999</v>
      </c>
      <c r="P56" s="1">
        <v>2055986440.45</v>
      </c>
      <c r="Q56" s="1">
        <v>111444399.40000001</v>
      </c>
      <c r="R56" s="1">
        <v>219714453.21000001</v>
      </c>
      <c r="S56" s="1">
        <v>952162349.28999996</v>
      </c>
      <c r="T56" s="1">
        <v>829949081.12</v>
      </c>
      <c r="U56" s="3">
        <v>99853985.980000004</v>
      </c>
    </row>
    <row r="57" spans="1:21" x14ac:dyDescent="0.15">
      <c r="A57" t="s">
        <v>524</v>
      </c>
      <c r="B57" t="s">
        <v>525</v>
      </c>
      <c r="C57" s="3">
        <v>73430000</v>
      </c>
      <c r="D57" s="3">
        <v>-3177000</v>
      </c>
      <c r="E57" s="3">
        <v>6426000</v>
      </c>
      <c r="F57" s="3">
        <v>-22460000</v>
      </c>
      <c r="G57" s="1">
        <v>-107712000</v>
      </c>
      <c r="H57" s="3">
        <v>330000</v>
      </c>
      <c r="I57" s="3">
        <v>-17956000</v>
      </c>
      <c r="J57" s="3">
        <v>-44929000</v>
      </c>
      <c r="K57" s="3">
        <v>-12417000</v>
      </c>
      <c r="L57" s="3">
        <v>2908000</v>
      </c>
      <c r="M57" s="3">
        <v>-10265922.960000001</v>
      </c>
      <c r="N57" s="3">
        <v>-19514226</v>
      </c>
      <c r="O57" s="3">
        <v>-29739782.460000001</v>
      </c>
      <c r="P57" s="3">
        <v>-19725477.100000001</v>
      </c>
    </row>
    <row r="58" spans="1:21" x14ac:dyDescent="0.15">
      <c r="A58" t="s">
        <v>526</v>
      </c>
      <c r="B58" t="s">
        <v>527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3">
        <v>57641000</v>
      </c>
      <c r="L58" s="1">
        <v>3343424000</v>
      </c>
      <c r="M58" s="1">
        <v>783543340.33000004</v>
      </c>
      <c r="N58" s="1">
        <v>868498387.87</v>
      </c>
      <c r="O58" s="1">
        <v>332106698.23000002</v>
      </c>
      <c r="P58" s="1">
        <v>1405565917.05</v>
      </c>
      <c r="Q58" s="1">
        <v>444455764.05000001</v>
      </c>
      <c r="R58" s="3">
        <v>-59935065.140000001</v>
      </c>
      <c r="S58" s="1">
        <v>405848645.64999998</v>
      </c>
      <c r="T58" s="1">
        <v>353709464.61000001</v>
      </c>
      <c r="U58" s="3">
        <v>7266150.04</v>
      </c>
    </row>
    <row r="59" spans="1:21" x14ac:dyDescent="0.15">
      <c r="A59" t="s">
        <v>528</v>
      </c>
      <c r="B59" t="s">
        <v>529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3221111709.9000001</v>
      </c>
      <c r="O59" s="1">
        <v>2605454626.9499998</v>
      </c>
      <c r="P59" s="1">
        <v>1199888709.9000001</v>
      </c>
      <c r="Q59" s="1">
        <v>755432945.85000002</v>
      </c>
    </row>
    <row r="60" spans="1:21" x14ac:dyDescent="0.15">
      <c r="A60" t="s">
        <v>530</v>
      </c>
      <c r="B60" t="s">
        <v>531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4873153438.1000004</v>
      </c>
      <c r="N60" s="1">
        <v>4089610097.77</v>
      </c>
      <c r="O60" s="1">
        <v>2937561325.1799998</v>
      </c>
      <c r="P60" s="1">
        <v>2605454626.9499998</v>
      </c>
      <c r="Q60" s="1">
        <v>1199888709.9000001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2020-11-29T06:44:00Z</dcterms:created>
  <dcterms:modified xsi:type="dcterms:W3CDTF">2020-12-01T10:08:04Z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