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900"/>
  </bookViews>
  <sheets>
    <sheet name="汇总总结" sheetId="1" r:id="rId1"/>
    <sheet name="资产负债表" sheetId="2" r:id="rId2"/>
    <sheet name="利润表" sheetId="3" r:id="rId3"/>
    <sheet name="现金流量表" sheetId="4" r:id="rId4"/>
  </sheets>
  <calcPr calcId="144525"/>
</workbook>
</file>

<file path=xl/sharedStrings.xml><?xml version="1.0" encoding="utf-8"?>
<sst xmlns="http://schemas.openxmlformats.org/spreadsheetml/2006/main" count="37">
  <si>
    <t>折现率</t>
  </si>
  <si>
    <t>PEG估值PE/(g*100)=1
P=1*100*g/E</t>
  </si>
  <si>
    <t>平均增长率g</t>
  </si>
  <si>
    <t>En</t>
  </si>
  <si>
    <t>E</t>
  </si>
  <si>
    <t>折现</t>
  </si>
  <si>
    <t>折现总额</t>
  </si>
  <si>
    <t>分红比例</t>
  </si>
  <si>
    <t>分红</t>
  </si>
  <si>
    <t>期初</t>
  </si>
  <si>
    <t>假设roe保持</t>
  </si>
  <si>
    <t>初始资本</t>
  </si>
  <si>
    <t>五年后剩余价值折现</t>
  </si>
  <si>
    <t>利润</t>
  </si>
  <si>
    <t>利润增长率</t>
  </si>
  <si>
    <t>分红折现</t>
  </si>
  <si>
    <t>五年分红总共折现</t>
  </si>
  <si>
    <t>股息率</t>
  </si>
  <si>
    <t>总共价值折现</t>
  </si>
  <si>
    <t>资本回报率</t>
  </si>
  <si>
    <t>年回报率</t>
  </si>
  <si>
    <t>PE估值</t>
  </si>
  <si>
    <t>PE不变价格</t>
  </si>
  <si>
    <t>最后价格折现</t>
  </si>
  <si>
    <t>假如PE</t>
  </si>
  <si>
    <t>价格</t>
  </si>
  <si>
    <t>回报率</t>
  </si>
  <si>
    <t>案例二</t>
  </si>
  <si>
    <t>净资产</t>
  </si>
  <si>
    <t>净利润</t>
  </si>
  <si>
    <t>净利润增长率</t>
  </si>
  <si>
    <t>roe</t>
  </si>
  <si>
    <t>市场估值(PE)</t>
  </si>
  <si>
    <t>市值</t>
  </si>
  <si>
    <t>总股本</t>
  </si>
  <si>
    <t>增发</t>
  </si>
  <si>
    <t>最近营收增长率</t>
  </si>
</sst>
</file>

<file path=xl/styles.xml><?xml version="1.0" encoding="utf-8"?>
<styleSheet xmlns="http://schemas.openxmlformats.org/spreadsheetml/2006/main">
  <numFmts count="8">
    <numFmt numFmtId="176" formatCode="0.00_);\(0.00\)"/>
    <numFmt numFmtId="177" formatCode="0.00;[Red]0.00"/>
    <numFmt numFmtId="178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9" formatCode="0.00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0" fillId="32" borderId="2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4">
    <dxf>
      <numFmt numFmtId="179" formatCode="0.00_ "/>
      <fill>
        <patternFill patternType="solid">
          <bgColor theme="4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3"/>
  <sheetViews>
    <sheetView tabSelected="1" workbookViewId="0">
      <pane ySplit="1" topLeftCell="A8" activePane="bottomLeft" state="frozen"/>
      <selection/>
      <selection pane="bottomLeft" activeCell="A33" sqref="A33"/>
    </sheetView>
  </sheetViews>
  <sheetFormatPr defaultColWidth="9.14285714285714" defaultRowHeight="17.6"/>
  <cols>
    <col min="1" max="1" width="17.3571428571429" customWidth="1"/>
    <col min="2" max="2" width="20.3571428571429" customWidth="1"/>
    <col min="3" max="3" width="12.7857142857143"/>
    <col min="4" max="5" width="22.6428571428571" customWidth="1"/>
    <col min="6" max="10" width="12.7857142857143"/>
    <col min="11" max="11" width="22.1428571428571" customWidth="1"/>
    <col min="12" max="12" width="13.9285714285714"/>
    <col min="13" max="18" width="12.7857142857143"/>
  </cols>
  <sheetData>
    <row r="1" ht="36" spans="1:10">
      <c r="A1" t="s">
        <v>0</v>
      </c>
      <c r="B1" s="1">
        <v>0.15</v>
      </c>
      <c r="D1" s="2" t="s">
        <v>1</v>
      </c>
      <c r="E1" s="2">
        <v>0</v>
      </c>
      <c r="F1">
        <v>1</v>
      </c>
      <c r="G1">
        <v>2</v>
      </c>
      <c r="H1">
        <v>3</v>
      </c>
      <c r="I1">
        <v>4</v>
      </c>
      <c r="J1">
        <v>5</v>
      </c>
    </row>
    <row r="2" spans="1:18">
      <c r="A2" t="s">
        <v>2</v>
      </c>
      <c r="B2" s="1">
        <v>0.09</v>
      </c>
      <c r="D2" s="3" t="s">
        <v>3</v>
      </c>
      <c r="E2" s="3">
        <f>B3</f>
        <v>1.7</v>
      </c>
      <c r="F2" s="3">
        <f>(1+$B$2)*E2</f>
        <v>1.853</v>
      </c>
      <c r="G2" s="3">
        <f>(1+$B$2)*F2</f>
        <v>2.01977</v>
      </c>
      <c r="H2" s="3">
        <f>(1+$B$2)*G2</f>
        <v>2.2015493</v>
      </c>
      <c r="I2" s="3">
        <f>(1+$B$2)*H2</f>
        <v>2.399688737</v>
      </c>
      <c r="J2" s="3">
        <f>(1+$B$2)*I2</f>
        <v>2.61566072333</v>
      </c>
      <c r="K2" s="3"/>
      <c r="L2" s="3"/>
      <c r="M2" s="3"/>
      <c r="N2" s="3"/>
      <c r="O2" s="3"/>
      <c r="P2" s="3"/>
      <c r="Q2" s="3"/>
      <c r="R2" s="3"/>
    </row>
    <row r="3" spans="1:18">
      <c r="A3" t="s">
        <v>4</v>
      </c>
      <c r="B3">
        <v>1.7</v>
      </c>
      <c r="D3" s="3" t="s">
        <v>5</v>
      </c>
      <c r="E3" s="3">
        <f>E2/POWER(1+$B$1,E1)</f>
        <v>1.7</v>
      </c>
      <c r="F3" s="3">
        <f>F2/POWER(1+$B$1,F1)</f>
        <v>1.61130434782609</v>
      </c>
      <c r="G3" s="3">
        <f>G2/POWER(1+$B$1,G1)</f>
        <v>1.52723629489603</v>
      </c>
      <c r="H3" s="3">
        <f>H2/POWER(1+$B$1,H1)</f>
        <v>1.44755440124928</v>
      </c>
      <c r="I3" s="3">
        <f>I2/POWER(1+$B$1,I1)</f>
        <v>1.3720298237928</v>
      </c>
      <c r="J3" s="3">
        <f>J2/POWER(1+$B$1,J1)</f>
        <v>1.30044565907317</v>
      </c>
      <c r="K3" s="3" t="s">
        <v>6</v>
      </c>
      <c r="L3" s="3">
        <f>SUM(E5:J5)</f>
        <v>0.68</v>
      </c>
      <c r="M3" s="3"/>
      <c r="N3" s="3"/>
      <c r="O3" s="3"/>
      <c r="P3" s="3"/>
      <c r="Q3" s="3"/>
      <c r="R3" s="3"/>
    </row>
    <row r="4" spans="1:18">
      <c r="A4" t="s">
        <v>7</v>
      </c>
      <c r="B4" s="3">
        <v>0</v>
      </c>
      <c r="C4" s="3"/>
      <c r="D4" s="3" t="s">
        <v>8</v>
      </c>
      <c r="E4" s="3">
        <f>E2*$B$4</f>
        <v>0</v>
      </c>
      <c r="F4" s="3">
        <f>F2*$B$4</f>
        <v>0</v>
      </c>
      <c r="G4" s="3">
        <f>G2*$B$4</f>
        <v>0</v>
      </c>
      <c r="H4" s="3">
        <f>H2*$B$4</f>
        <v>0</v>
      </c>
      <c r="I4" s="3">
        <f>I2*$B$4</f>
        <v>0</v>
      </c>
      <c r="J4" s="3">
        <f>J2*$B$4</f>
        <v>0</v>
      </c>
      <c r="K4" s="3"/>
      <c r="L4" s="3"/>
      <c r="M4" s="3"/>
      <c r="N4" s="3"/>
      <c r="O4" s="3"/>
      <c r="P4" s="3"/>
      <c r="Q4" s="3"/>
      <c r="R4" s="3"/>
    </row>
    <row r="5" spans="4:18">
      <c r="D5" s="3"/>
      <c r="E5" s="3">
        <v>0.68</v>
      </c>
      <c r="F5" s="3">
        <f>F4/POWER(1+$B$1,F1)</f>
        <v>0</v>
      </c>
      <c r="G5" s="3">
        <f>G4/POWER(1+$B$1,G1)</f>
        <v>0</v>
      </c>
      <c r="H5" s="3">
        <f>H4/POWER(1+$B$1,H1)</f>
        <v>0</v>
      </c>
      <c r="I5" s="3">
        <f>I4/POWER(1+$B$1,I1)</f>
        <v>0</v>
      </c>
      <c r="J5" s="3">
        <f>J4/POWER(1+$B$1,J1)</f>
        <v>0</v>
      </c>
      <c r="K5" s="3" t="s">
        <v>6</v>
      </c>
      <c r="L5" s="3">
        <f>SUM(E5:J5)</f>
        <v>0.68</v>
      </c>
      <c r="M5" s="3"/>
      <c r="N5" s="3"/>
      <c r="O5" s="3"/>
      <c r="P5" s="3"/>
      <c r="Q5" s="3"/>
      <c r="R5" s="3"/>
    </row>
    <row r="7" spans="4:10">
      <c r="D7" s="3" t="s">
        <v>9</v>
      </c>
      <c r="E7" s="3"/>
      <c r="F7" s="3">
        <v>10</v>
      </c>
      <c r="G7" s="3">
        <f>F8-F12</f>
        <v>13</v>
      </c>
      <c r="H7" s="3">
        <f>G8-G12</f>
        <v>16.9</v>
      </c>
      <c r="I7" s="3">
        <f>H8-H12</f>
        <v>21.97</v>
      </c>
      <c r="J7" s="3">
        <f>I8-I12</f>
        <v>28.561</v>
      </c>
    </row>
    <row r="8" spans="1:12">
      <c r="A8" t="s">
        <v>10</v>
      </c>
      <c r="B8" s="1">
        <v>0.3</v>
      </c>
      <c r="D8" t="s">
        <v>11</v>
      </c>
      <c r="E8" s="4">
        <v>10</v>
      </c>
      <c r="F8" s="4">
        <f>(1+$B$8)*(E8-E12)</f>
        <v>13</v>
      </c>
      <c r="G8" s="4">
        <f>(1+$B$8)*(F8-F12)</f>
        <v>16.9</v>
      </c>
      <c r="H8" s="4">
        <f>(1+$B$8)*(G8-G12)</f>
        <v>21.97</v>
      </c>
      <c r="I8" s="4">
        <f>(1+$B$8)*(H8-H12)</f>
        <v>28.561</v>
      </c>
      <c r="J8" s="4">
        <f>(1+$B$8)*(I8-I12)</f>
        <v>37.1293</v>
      </c>
      <c r="K8" t="s">
        <v>12</v>
      </c>
      <c r="L8" s="6">
        <f>J8/POWER(1+$B$1,J1)</f>
        <v>18.4598241579108</v>
      </c>
    </row>
    <row r="9" spans="4:12">
      <c r="D9" t="s">
        <v>13</v>
      </c>
      <c r="E9" s="4">
        <v>0</v>
      </c>
      <c r="F9" s="4">
        <f>F8-F7</f>
        <v>3</v>
      </c>
      <c r="G9" s="4">
        <f>G8-G7</f>
        <v>3.9</v>
      </c>
      <c r="H9" s="4">
        <f>H8-H7</f>
        <v>5.07</v>
      </c>
      <c r="I9" s="4">
        <f>I8-I7</f>
        <v>6.591</v>
      </c>
      <c r="J9" s="4">
        <f>J8-J7</f>
        <v>8.5683</v>
      </c>
      <c r="L9" s="6"/>
    </row>
    <row r="10" spans="4:12">
      <c r="D10" t="s">
        <v>14</v>
      </c>
      <c r="E10" s="4"/>
      <c r="F10" s="4"/>
      <c r="G10" s="1">
        <f>(G9-F9)/F9</f>
        <v>0.300000000000001</v>
      </c>
      <c r="H10" s="1">
        <f>(H9-G9)/G9</f>
        <v>0.299999999999999</v>
      </c>
      <c r="I10" s="1">
        <f>(I9-H9)/H9</f>
        <v>0.3</v>
      </c>
      <c r="J10" s="1">
        <f>(J9-I9)/I9</f>
        <v>0.3</v>
      </c>
      <c r="L10" s="6"/>
    </row>
    <row r="11" spans="5:12">
      <c r="E11" s="4"/>
      <c r="F11" s="4"/>
      <c r="G11" s="1"/>
      <c r="H11" s="1"/>
      <c r="I11" s="1"/>
      <c r="J11" s="1"/>
      <c r="L11" s="6"/>
    </row>
    <row r="12" spans="3:10">
      <c r="C12" s="3"/>
      <c r="D12" t="s">
        <v>8</v>
      </c>
      <c r="E12" s="4">
        <v>0</v>
      </c>
      <c r="F12" s="4">
        <f>(F8-E8)*$B$4</f>
        <v>0</v>
      </c>
      <c r="G12" s="4">
        <f>G9*$B$4</f>
        <v>0</v>
      </c>
      <c r="H12" s="4">
        <f>H9*$B$4</f>
        <v>0</v>
      </c>
      <c r="I12" s="4">
        <f>I9*$B$4</f>
        <v>0</v>
      </c>
      <c r="J12" s="4"/>
    </row>
    <row r="13" spans="4:12">
      <c r="D13" t="s">
        <v>15</v>
      </c>
      <c r="E13" s="4">
        <f>E12/POWER(1+$B$1,E1)</f>
        <v>0</v>
      </c>
      <c r="F13" s="4">
        <f>F12/POWER(1+$B$1,F1)</f>
        <v>0</v>
      </c>
      <c r="G13" s="4">
        <f>G12/POWER(1+$B$1,G1)</f>
        <v>0</v>
      </c>
      <c r="H13" s="4">
        <f>H12/POWER(1+$B$1,H1)</f>
        <v>0</v>
      </c>
      <c r="I13" s="4">
        <f>I12/POWER(1+$B$1,I1)</f>
        <v>0</v>
      </c>
      <c r="J13" s="4">
        <f>J12/POWER(1+$B$1,J1)</f>
        <v>0</v>
      </c>
      <c r="K13" t="s">
        <v>16</v>
      </c>
      <c r="L13" s="4">
        <f>SUM(E13:J13)</f>
        <v>0</v>
      </c>
    </row>
    <row r="14" spans="3:10">
      <c r="C14" s="3"/>
      <c r="D14" s="3" t="s">
        <v>17</v>
      </c>
      <c r="E14" s="3"/>
      <c r="F14" s="1">
        <f>F12/F20</f>
        <v>0</v>
      </c>
      <c r="G14" s="1">
        <f>G12/G20</f>
        <v>0</v>
      </c>
      <c r="H14" s="1">
        <f>H12/H20</f>
        <v>0</v>
      </c>
      <c r="I14" s="1">
        <f>I12/I20</f>
        <v>0</v>
      </c>
      <c r="J14" s="1">
        <f>J12/J20</f>
        <v>0</v>
      </c>
    </row>
    <row r="15" spans="11:12">
      <c r="K15" t="s">
        <v>18</v>
      </c>
      <c r="L15" s="6">
        <f>L8+L13</f>
        <v>18.4598241579108</v>
      </c>
    </row>
    <row r="16" spans="11:12">
      <c r="K16" t="s">
        <v>19</v>
      </c>
      <c r="L16" s="1">
        <f>(L15-E8)/E8</f>
        <v>0.84598241579108</v>
      </c>
    </row>
    <row r="17" spans="11:12">
      <c r="K17" t="s">
        <v>20</v>
      </c>
      <c r="L17" s="1"/>
    </row>
    <row r="18" spans="1:12">
      <c r="A18" t="s">
        <v>21</v>
      </c>
      <c r="B18">
        <v>30</v>
      </c>
      <c r="D18" t="s">
        <v>22</v>
      </c>
      <c r="F18" s="3">
        <f>$B$18*F9</f>
        <v>90</v>
      </c>
      <c r="G18" s="3">
        <f>$B$18*G9</f>
        <v>117</v>
      </c>
      <c r="H18" s="3">
        <f>$B$18*H9</f>
        <v>152.1</v>
      </c>
      <c r="I18" s="3">
        <f>$B$18*I9</f>
        <v>197.73</v>
      </c>
      <c r="J18" s="3">
        <f>$B$18*J9</f>
        <v>257.049</v>
      </c>
      <c r="K18" t="s">
        <v>23</v>
      </c>
      <c r="L18" s="6">
        <f>J18/POWER(1+B1,J1)</f>
        <v>127.79878263169</v>
      </c>
    </row>
    <row r="19" spans="4:12">
      <c r="D19" t="s">
        <v>24</v>
      </c>
      <c r="F19">
        <v>55</v>
      </c>
      <c r="G19">
        <v>30</v>
      </c>
      <c r="H19">
        <v>40</v>
      </c>
      <c r="I19">
        <v>30</v>
      </c>
      <c r="J19">
        <v>29</v>
      </c>
      <c r="K19" t="str">
        <f>"+五年分红"</f>
        <v>+五年分红</v>
      </c>
      <c r="L19" s="7">
        <f>L18+L13</f>
        <v>127.79878263169</v>
      </c>
    </row>
    <row r="20" spans="4:12">
      <c r="D20" t="s">
        <v>25</v>
      </c>
      <c r="F20" s="3">
        <f>F19*F9</f>
        <v>165</v>
      </c>
      <c r="G20" s="3">
        <f>G19*G9</f>
        <v>117</v>
      </c>
      <c r="H20" s="3">
        <f>H19*H9</f>
        <v>202.8</v>
      </c>
      <c r="I20" s="3">
        <f>I19*I9</f>
        <v>197.73</v>
      </c>
      <c r="J20" s="3">
        <f>J19*J9</f>
        <v>248.4807</v>
      </c>
      <c r="K20" t="s">
        <v>26</v>
      </c>
      <c r="L20" s="1">
        <f>(L19-F18)/F18</f>
        <v>0.419986473685447</v>
      </c>
    </row>
    <row r="21" spans="4:10">
      <c r="D21" t="s">
        <v>26</v>
      </c>
      <c r="G21" s="1">
        <f>(G20-$F$20+G12)/$F$20</f>
        <v>-0.290909090909091</v>
      </c>
      <c r="H21" s="1">
        <f>(H20-$F$20+H12)/$F$20</f>
        <v>0.229090909090909</v>
      </c>
      <c r="I21" s="1">
        <f>(I20-$F$20+I12)/$F$20</f>
        <v>0.198363636363636</v>
      </c>
      <c r="J21" s="1">
        <f>(J20-$F$20+J12)/$F$20</f>
        <v>0.505943636363637</v>
      </c>
    </row>
    <row r="23" spans="3:8">
      <c r="C23" t="s">
        <v>27</v>
      </c>
      <c r="D23" t="s">
        <v>28</v>
      </c>
      <c r="E23">
        <v>10</v>
      </c>
      <c r="F23">
        <v>10</v>
      </c>
      <c r="G23">
        <f>F23+F24-F26</f>
        <v>10</v>
      </c>
      <c r="H23">
        <v>24</v>
      </c>
    </row>
    <row r="24" spans="4:7">
      <c r="D24" t="s">
        <v>29</v>
      </c>
      <c r="E24">
        <v>0</v>
      </c>
      <c r="F24">
        <v>1</v>
      </c>
      <c r="G24">
        <v>2</v>
      </c>
    </row>
    <row r="25" spans="4:7">
      <c r="D25" t="s">
        <v>30</v>
      </c>
      <c r="F25" s="1">
        <v>0.1</v>
      </c>
      <c r="G25" s="1">
        <f>(G24/F24-1)*F24</f>
        <v>1</v>
      </c>
    </row>
    <row r="26" spans="4:7">
      <c r="D26" t="s">
        <v>8</v>
      </c>
      <c r="F26">
        <v>1</v>
      </c>
      <c r="G26">
        <v>2</v>
      </c>
    </row>
    <row r="27" spans="4:7">
      <c r="D27" t="s">
        <v>31</v>
      </c>
      <c r="F27" s="1">
        <f>F24/F23</f>
        <v>0.1</v>
      </c>
      <c r="G27" s="1">
        <f>G24/G23</f>
        <v>0.2</v>
      </c>
    </row>
    <row r="28" spans="4:7">
      <c r="D28" t="s">
        <v>32</v>
      </c>
      <c r="F28">
        <v>25</v>
      </c>
      <c r="G28">
        <v>60</v>
      </c>
    </row>
    <row r="29" spans="4:8">
      <c r="D29" t="s">
        <v>33</v>
      </c>
      <c r="F29">
        <f>F28*F24</f>
        <v>25</v>
      </c>
      <c r="G29">
        <f>G28*G24</f>
        <v>120</v>
      </c>
      <c r="H29">
        <f>G29/G30*H30</f>
        <v>132</v>
      </c>
    </row>
    <row r="30" spans="4:8">
      <c r="D30" t="s">
        <v>34</v>
      </c>
      <c r="F30">
        <v>10</v>
      </c>
      <c r="G30">
        <f>F30*(1+G31)</f>
        <v>10</v>
      </c>
      <c r="H30">
        <f>G30*(1+H31)</f>
        <v>11</v>
      </c>
    </row>
    <row r="31" spans="4:8">
      <c r="D31" t="s">
        <v>35</v>
      </c>
      <c r="F31">
        <v>0</v>
      </c>
      <c r="G31">
        <v>0</v>
      </c>
      <c r="H31" s="5">
        <v>0.1</v>
      </c>
    </row>
    <row r="33" spans="1:2">
      <c r="A33" t="s">
        <v>36</v>
      </c>
      <c r="B33" s="1" t="e">
        <f>(VLOOKUP("营业收入",利润表!B:D,3,0)-VLOOKUP("营业收入",利润表!B:E,4,0))/VLOOKUP("营业收入",利润表!B:E,4,0)</f>
        <v>#N/A</v>
      </c>
    </row>
  </sheetData>
  <conditionalFormatting sqref="C1:J1">
    <cfRule type="duplicateValues" dxfId="0" priority="2"/>
  </conditionalFormatting>
  <conditionalFormatting sqref="D1:J1">
    <cfRule type="cellIs" dxfId="1" priority="1" operator="lessThan">
      <formula>3.5</formula>
    </cfRule>
    <cfRule type="cellIs" dxfId="2" priority="3" operator="greaterThan">
      <formula>5</formula>
    </cfRule>
    <cfRule type="cellIs" dxfId="3" priority="4" operator="greaterThan">
      <formula>3.5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21" sqref="F2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I25" sqref="I25"/>
    </sheetView>
  </sheetViews>
  <sheetFormatPr defaultColWidth="9.14285714285714" defaultRowHeight="17.6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汇总总结</vt:lpstr>
      <vt:lpstr>资产负债表</vt:lpstr>
      <vt:lpstr>利润表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alexwang</dc:creator>
  <dcterms:created xsi:type="dcterms:W3CDTF">2020-11-27T22:44:00Z</dcterms:created>
  <dcterms:modified xsi:type="dcterms:W3CDTF">2020-11-29T10:35:34Z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2052-2.7.0.4445</vt:lpwstr>
  </property>
</Properties>
</file>