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E15" i="1" l="1"/>
  <c r="C18" i="1" l="1"/>
  <c r="C9" i="1" l="1"/>
  <c r="C13" i="1" s="1"/>
  <c r="C15" i="1" l="1"/>
  <c r="E6" i="1"/>
  <c r="B30" i="1" s="1"/>
  <c r="B29" i="1" s="1"/>
  <c r="C4" i="1" l="1"/>
  <c r="C14" i="1" s="1"/>
  <c r="H15" i="1" l="1"/>
  <c r="I15" i="1" s="1"/>
  <c r="C16" i="1"/>
  <c r="C11" i="1" s="1"/>
  <c r="E21" i="1" s="1"/>
  <c r="E22" i="1"/>
  <c r="F26" i="1" l="1"/>
  <c r="F27" i="1" s="1"/>
  <c r="E26" i="1"/>
  <c r="E27" i="1" s="1"/>
  <c r="J16" i="1"/>
  <c r="J17" i="1" s="1"/>
  <c r="K16" i="1"/>
  <c r="K17" i="1" s="1"/>
  <c r="C26" i="1"/>
  <c r="C27" i="1" s="1"/>
  <c r="B26" i="1"/>
  <c r="B27" i="1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 shapeId="0">
      <text>
        <r>
          <rPr>
            <b/>
            <sz val="9"/>
            <color indexed="81"/>
            <rFont val="Tahoma"/>
            <charset val="1"/>
          </rPr>
          <t>Reasoning:</t>
        </r>
        <r>
          <rPr>
            <sz val="9"/>
            <color indexed="81"/>
            <rFont val="Tahoma"/>
            <charset val="1"/>
          </rPr>
          <t xml:space="preserve">
times by 1.15 due to friction losses occuring due to bearings etc that add up to a max of 15 percent (worst case). 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Reasoning:</t>
        </r>
        <r>
          <rPr>
            <sz val="9"/>
            <color indexed="81"/>
            <rFont val="Tahoma"/>
            <charset val="1"/>
          </rPr>
          <t xml:space="preserve">
Total force excluding Force on gradient</t>
        </r>
      </text>
    </comment>
  </commentList>
</comments>
</file>

<file path=xl/sharedStrings.xml><?xml version="1.0" encoding="utf-8"?>
<sst xmlns="http://schemas.openxmlformats.org/spreadsheetml/2006/main" count="46" uniqueCount="44">
  <si>
    <t>V0</t>
  </si>
  <si>
    <t>V</t>
  </si>
  <si>
    <t>t</t>
  </si>
  <si>
    <t>Mt</t>
  </si>
  <si>
    <t xml:space="preserve">a </t>
  </si>
  <si>
    <t>intial vel. (m/s)</t>
  </si>
  <si>
    <t>final vel. (m/s)</t>
  </si>
  <si>
    <t>Time (s)</t>
  </si>
  <si>
    <t>Total mass (Kg)</t>
  </si>
  <si>
    <t xml:space="preserve">per wheel </t>
  </si>
  <si>
    <t xml:space="preserve">Loss of power in crabbing </t>
  </si>
  <si>
    <t xml:space="preserve">Mecanum wheel </t>
  </si>
  <si>
    <t xml:space="preserve">Loss of power when straight drive </t>
  </si>
  <si>
    <t>torque</t>
  </si>
  <si>
    <t>Km/h</t>
  </si>
  <si>
    <t>m/s</t>
  </si>
  <si>
    <t>Tractive Torque (N.m)</t>
  </si>
  <si>
    <t>Rolling Resistance (N)</t>
  </si>
  <si>
    <t>Force due to acceleration (N)</t>
  </si>
  <si>
    <t>Fr</t>
  </si>
  <si>
    <t>Fp</t>
  </si>
  <si>
    <t>Tw</t>
  </si>
  <si>
    <t>Rolling Resistance Co. (unitless)</t>
  </si>
  <si>
    <t>C</t>
  </si>
  <si>
    <t>W</t>
  </si>
  <si>
    <t>Weight of equipment (N)</t>
  </si>
  <si>
    <t>Mech (Kg)</t>
  </si>
  <si>
    <t>LAB (Kg)</t>
  </si>
  <si>
    <t>Fh</t>
  </si>
  <si>
    <t>Force total (N)</t>
  </si>
  <si>
    <t>Ft</t>
  </si>
  <si>
    <t>Radius of wheel (m)</t>
  </si>
  <si>
    <t>rw</t>
  </si>
  <si>
    <t>Angular Velocity (rad/s)</t>
  </si>
  <si>
    <t>rad</t>
  </si>
  <si>
    <t xml:space="preserve"> </t>
  </si>
  <si>
    <t>DEGREE</t>
  </si>
  <si>
    <t>Force on gradient  (N)</t>
  </si>
  <si>
    <t>Total Torque when crabbing on an incline (1 wheel)(Nm)</t>
  </si>
  <si>
    <t>4 wheels(Nm)</t>
  </si>
  <si>
    <t>Acceleration (m/s2)</t>
  </si>
  <si>
    <t>Angular Velocity (m/s)</t>
  </si>
  <si>
    <t>weight distribution (crabbing) (N.m)</t>
  </si>
  <si>
    <t>weight distribution (Straight) (N.m)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</si>
</sst>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0" xfId="0" applyFont="1" applyFill="1"/>
    <xf numFmtId="0" fontId="0" fillId="2" borderId="0" xfId="0" applyFill="1" applyAlignment="1">
      <alignment horizontal="center"/>
    </xf>
    <xf numFmtId="9" fontId="0" fillId="2" borderId="0" xfId="0" applyNumberFormat="1" applyFill="1"/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N30"/>
  <sheetViews>
    <sheetView tabSelected="1" topLeftCell="A4" zoomScale="70" zoomScaleNormal="70" workbookViewId="0">
      <selection activeCell="C7" sqref="C7"/>
    </sheetView>
  </sheetViews>
  <sheetFormatPr defaultRowHeight="15" x14ac:dyDescent="0.25"/>
  <cols>
    <col min="1" max="1" width="31" customWidth="1"/>
    <col min="3" max="3" width="23" customWidth="1"/>
    <col min="5" max="5" width="26.5703125" customWidth="1"/>
    <col min="8" max="8" width="46.7109375" bestFit="1" customWidth="1"/>
    <col min="9" max="9" width="12" bestFit="1" customWidth="1"/>
    <col min="10" max="10" width="21.7109375" customWidth="1"/>
  </cols>
  <sheetData>
    <row r="4" spans="1:14" x14ac:dyDescent="0.25">
      <c r="A4" t="s">
        <v>40</v>
      </c>
      <c r="B4" t="s">
        <v>4</v>
      </c>
      <c r="C4">
        <f>(E6-C5)/C17</f>
        <v>0.16666666666666669</v>
      </c>
    </row>
    <row r="5" spans="1:14" x14ac:dyDescent="0.25">
      <c r="A5" t="s">
        <v>5</v>
      </c>
      <c r="B5" t="s">
        <v>0</v>
      </c>
      <c r="C5">
        <v>0</v>
      </c>
    </row>
    <row r="6" spans="1:14" x14ac:dyDescent="0.25">
      <c r="A6" t="s">
        <v>6</v>
      </c>
      <c r="B6" t="s">
        <v>1</v>
      </c>
      <c r="C6">
        <v>3</v>
      </c>
      <c r="D6" t="s">
        <v>14</v>
      </c>
      <c r="E6">
        <f>C6*1000/3600</f>
        <v>0.83333333333333337</v>
      </c>
      <c r="F6" t="s">
        <v>15</v>
      </c>
    </row>
    <row r="7" spans="1:14" x14ac:dyDescent="0.25">
      <c r="A7" t="s">
        <v>27</v>
      </c>
      <c r="C7">
        <v>600</v>
      </c>
    </row>
    <row r="8" spans="1:14" x14ac:dyDescent="0.25">
      <c r="A8" t="s">
        <v>26</v>
      </c>
      <c r="C8">
        <v>75</v>
      </c>
    </row>
    <row r="9" spans="1:14" x14ac:dyDescent="0.25">
      <c r="A9" t="s">
        <v>25</v>
      </c>
      <c r="B9" t="s">
        <v>24</v>
      </c>
      <c r="C9">
        <f>(C7+C8)*(9.81)</f>
        <v>6621.75</v>
      </c>
    </row>
    <row r="10" spans="1:14" x14ac:dyDescent="0.25">
      <c r="A10" t="s">
        <v>8</v>
      </c>
      <c r="B10" t="s">
        <v>3</v>
      </c>
      <c r="C10">
        <f>(C7+C8)</f>
        <v>675</v>
      </c>
    </row>
    <row r="11" spans="1:14" x14ac:dyDescent="0.25">
      <c r="A11" t="s">
        <v>16</v>
      </c>
      <c r="B11" s="1" t="s">
        <v>21</v>
      </c>
      <c r="C11">
        <f>C16*C18*1.15</f>
        <v>24.847219124999999</v>
      </c>
      <c r="N11" t="s">
        <v>35</v>
      </c>
    </row>
    <row r="12" spans="1:14" x14ac:dyDescent="0.25">
      <c r="A12" t="s">
        <v>22</v>
      </c>
      <c r="B12" s="1" t="s">
        <v>23</v>
      </c>
      <c r="C12">
        <v>1.4999999999999999E-2</v>
      </c>
    </row>
    <row r="13" spans="1:14" x14ac:dyDescent="0.25">
      <c r="A13" t="s">
        <v>17</v>
      </c>
      <c r="B13" s="1" t="s">
        <v>19</v>
      </c>
      <c r="C13" s="6">
        <f>C12*C9</f>
        <v>99.326250000000002</v>
      </c>
    </row>
    <row r="14" spans="1:14" x14ac:dyDescent="0.25">
      <c r="A14" t="s">
        <v>18</v>
      </c>
      <c r="B14" s="1" t="s">
        <v>20</v>
      </c>
      <c r="C14" s="6">
        <f>C10*C4</f>
        <v>112.50000000000001</v>
      </c>
      <c r="D14" s="4" t="s">
        <v>36</v>
      </c>
      <c r="H14" s="4" t="s">
        <v>38</v>
      </c>
      <c r="I14" s="4" t="s">
        <v>39</v>
      </c>
      <c r="J14" s="13" t="s">
        <v>42</v>
      </c>
      <c r="K14" s="13"/>
    </row>
    <row r="15" spans="1:14" x14ac:dyDescent="0.25">
      <c r="A15" s="4" t="s">
        <v>37</v>
      </c>
      <c r="B15" s="5" t="s">
        <v>28</v>
      </c>
      <c r="C15" s="4">
        <f>SIN(E15)*C9</f>
        <v>231.09574228978579</v>
      </c>
      <c r="D15" s="4">
        <v>2</v>
      </c>
      <c r="E15" s="4">
        <f>(D15*2*PI())/360</f>
        <v>3.4906585039886591E-2</v>
      </c>
      <c r="F15" s="4" t="s">
        <v>34</v>
      </c>
      <c r="H15" s="9">
        <f>(C15+C14+C13)*C18*1.15*1.41</f>
        <v>73.256197070784523</v>
      </c>
      <c r="I15" s="4">
        <f>H15/4</f>
        <v>18.314049267696131</v>
      </c>
      <c r="J15" s="10">
        <v>0.6</v>
      </c>
      <c r="K15" s="10">
        <v>0.4</v>
      </c>
    </row>
    <row r="16" spans="1:14" x14ac:dyDescent="0.25">
      <c r="A16" t="s">
        <v>29</v>
      </c>
      <c r="B16" t="s">
        <v>30</v>
      </c>
      <c r="C16" s="6">
        <f>C13+C14</f>
        <v>211.82625000000002</v>
      </c>
      <c r="J16" s="4">
        <f>0.6*H15</f>
        <v>43.953718242470714</v>
      </c>
      <c r="K16" s="4">
        <f>0.4*H15</f>
        <v>29.302478828313809</v>
      </c>
    </row>
    <row r="17" spans="1:11" x14ac:dyDescent="0.25">
      <c r="A17" t="s">
        <v>7</v>
      </c>
      <c r="B17" t="s">
        <v>2</v>
      </c>
      <c r="C17">
        <v>5</v>
      </c>
      <c r="J17" s="4">
        <f>J16/2</f>
        <v>21.976859121235357</v>
      </c>
      <c r="K17" s="4">
        <f>K16/2</f>
        <v>14.651239414156905</v>
      </c>
    </row>
    <row r="18" spans="1:11" x14ac:dyDescent="0.25">
      <c r="A18" t="s">
        <v>31</v>
      </c>
      <c r="B18" t="s">
        <v>32</v>
      </c>
      <c r="C18">
        <f>0.204/2</f>
        <v>0.10199999999999999</v>
      </c>
    </row>
    <row r="20" spans="1:11" x14ac:dyDescent="0.25">
      <c r="E20" s="3" t="s">
        <v>11</v>
      </c>
      <c r="F20" s="3"/>
    </row>
    <row r="21" spans="1:11" x14ac:dyDescent="0.25">
      <c r="A21" t="s">
        <v>10</v>
      </c>
      <c r="B21" s="2">
        <v>0.41</v>
      </c>
      <c r="C21">
        <v>1.41</v>
      </c>
      <c r="E21" s="6">
        <f>C11*C21</f>
        <v>35.034578966249995</v>
      </c>
      <c r="F21" s="7" t="s">
        <v>13</v>
      </c>
    </row>
    <row r="22" spans="1:11" x14ac:dyDescent="0.25">
      <c r="A22" t="s">
        <v>12</v>
      </c>
      <c r="B22" s="2">
        <v>0.25</v>
      </c>
      <c r="C22">
        <v>1.25</v>
      </c>
      <c r="E22" s="6">
        <f>C11*C22</f>
        <v>31.059023906249998</v>
      </c>
      <c r="F22" s="7" t="s">
        <v>13</v>
      </c>
    </row>
    <row r="24" spans="1:11" x14ac:dyDescent="0.25">
      <c r="B24" s="12" t="s">
        <v>42</v>
      </c>
      <c r="C24" s="12"/>
      <c r="E24" s="12" t="s">
        <v>43</v>
      </c>
      <c r="F24" s="12"/>
    </row>
    <row r="25" spans="1:11" x14ac:dyDescent="0.25">
      <c r="B25" s="2">
        <v>0.6</v>
      </c>
      <c r="C25" s="2">
        <v>0.4</v>
      </c>
      <c r="E25" s="2">
        <v>0.6</v>
      </c>
      <c r="F25" s="2">
        <v>0.4</v>
      </c>
    </row>
    <row r="26" spans="1:11" x14ac:dyDescent="0.25">
      <c r="B26">
        <f>0.6*E21</f>
        <v>21.020747379749995</v>
      </c>
      <c r="C26">
        <f>0.4*E21</f>
        <v>14.013831586499998</v>
      </c>
      <c r="E26">
        <f>0.6*E22</f>
        <v>18.635414343749996</v>
      </c>
      <c r="F26">
        <f>0.4*E22</f>
        <v>12.423609562499999</v>
      </c>
    </row>
    <row r="27" spans="1:11" x14ac:dyDescent="0.25">
      <c r="A27" t="s">
        <v>9</v>
      </c>
      <c r="B27" s="6">
        <f>B26/2</f>
        <v>10.510373689874998</v>
      </c>
      <c r="C27" s="6">
        <f>C26/2</f>
        <v>7.0069157932499992</v>
      </c>
      <c r="E27" s="11">
        <f>E26/2</f>
        <v>9.3177071718749982</v>
      </c>
      <c r="F27" s="11">
        <f>F26/2</f>
        <v>6.2118047812499997</v>
      </c>
    </row>
    <row r="29" spans="1:11" x14ac:dyDescent="0.25">
      <c r="A29" t="s">
        <v>33</v>
      </c>
      <c r="B29" s="8">
        <f>(B30*60)/(2*PI())</f>
        <v>78.017128966615374</v>
      </c>
    </row>
    <row r="30" spans="1:11" x14ac:dyDescent="0.25">
      <c r="A30" t="s">
        <v>41</v>
      </c>
      <c r="B30">
        <f>E6/C18</f>
        <v>8.169934640522877</v>
      </c>
    </row>
  </sheetData>
  <mergeCells count="3">
    <mergeCell ref="B24:C24"/>
    <mergeCell ref="J14:K14"/>
    <mergeCell ref="E24:F2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2017-05-11T04:48:34Z</dcterms:created>
  <dcterms:modified xsi:type="dcterms:W3CDTF">2017-10-31T02:18:36Z</dcterms:modified>
</cp:coreProperties>
</file>