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mkhan/Desktop/"/>
    </mc:Choice>
  </mc:AlternateContent>
  <xr:revisionPtr revIDLastSave="0" documentId="8_{F2D8B4DB-ECDB-5049-A575-EB09B200DDFD}" xr6:coauthVersionLast="47" xr6:coauthVersionMax="47" xr10:uidLastSave="{00000000-0000-0000-0000-000000000000}"/>
  <bookViews>
    <workbookView xWindow="0" yWindow="500" windowWidth="25400" windowHeight="14580" xr2:uid="{00000000-000D-0000-FFFF-FFFF00000000}"/>
  </bookViews>
  <sheets>
    <sheet name="Glassia Calculator" sheetId="27" r:id="rId1"/>
  </sheets>
  <calcPr calcId="191028"/>
  <customWorkbookViews>
    <customWorkbookView name="Filter 1" guid="{ABA6A6B6-1B52-4818-82BE-AE9DAAFA87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I5" i="27"/>
  <c r="I6" i="27"/>
  <c r="I7" i="27"/>
  <c r="I8" i="27"/>
  <c r="I9" i="27"/>
  <c r="I10" i="27"/>
  <c r="I11" i="27"/>
  <c r="J11" i="27"/>
  <c r="J9" i="27"/>
  <c r="J8" i="27"/>
  <c r="J7" i="27"/>
  <c r="J6" i="27"/>
  <c r="J5" i="27"/>
  <c r="H11" i="27"/>
  <c r="H9" i="27"/>
  <c r="H8" i="27"/>
  <c r="H7" i="27"/>
  <c r="H6" i="27"/>
  <c r="H5" i="27"/>
  <c r="D11" i="27"/>
  <c r="D9" i="27"/>
  <c r="D8" i="27"/>
  <c r="D7" i="27"/>
  <c r="D6" i="27"/>
  <c r="D5" i="27"/>
  <c r="C11" i="27"/>
  <c r="C9" i="27"/>
  <c r="C8" i="27"/>
  <c r="C7" i="27"/>
  <c r="C6" i="27"/>
  <c r="C5" i="27"/>
  <c r="J10" i="27"/>
  <c r="H10" i="27"/>
  <c r="D10" i="27"/>
  <c r="C10" i="27"/>
  <c r="B11" i="27"/>
  <c r="B9" i="27"/>
  <c r="B8" i="27"/>
  <c r="B7" i="27"/>
  <c r="B6" i="27"/>
  <c r="B5" i="27"/>
  <c r="B10" i="27"/>
  <c r="E6" i="27"/>
  <c r="E5" i="27"/>
  <c r="F6" i="27"/>
  <c r="F5" i="27"/>
  <c r="G6" i="27"/>
  <c r="G5" i="27"/>
  <c r="G10" i="27"/>
  <c r="G11" i="27"/>
  <c r="G9" i="27"/>
  <c r="G8" i="27"/>
  <c r="G7" i="27"/>
  <c r="F7" i="27"/>
  <c r="E7" i="27"/>
  <c r="F8" i="27"/>
  <c r="E8" i="27"/>
  <c r="F9" i="27"/>
  <c r="E9" i="27"/>
  <c r="F11" i="27"/>
  <c r="E11" i="27"/>
  <c r="F10" i="27"/>
  <c r="E10" i="27"/>
  <c r="E13" i="27"/>
  <c r="B15" i="27" s="1"/>
  <c r="B16" i="27" l="1"/>
  <c r="E18" i="27" l="1"/>
  <c r="C18" i="27"/>
</calcChain>
</file>

<file path=xl/sharedStrings.xml><?xml version="1.0" encoding="utf-8"?>
<sst xmlns="http://schemas.openxmlformats.org/spreadsheetml/2006/main" count="28" uniqueCount="27">
  <si>
    <t>mg</t>
  </si>
  <si>
    <t>mg/kg</t>
  </si>
  <si>
    <t>lbs</t>
  </si>
  <si>
    <t>kg</t>
  </si>
  <si>
    <t>NOTE: ONLY edit the YELLOW cells, the rest will automatically update when you press TAB! :)</t>
  </si>
  <si>
    <t>Glassia Calculator</t>
  </si>
  <si>
    <t>Strengths Available</t>
  </si>
  <si>
    <t>x 2 vials</t>
  </si>
  <si>
    <t>x 3 vials</t>
  </si>
  <si>
    <t>x 4 vials</t>
  </si>
  <si>
    <t>x 5 vials</t>
  </si>
  <si>
    <t>x 6 vials</t>
  </si>
  <si>
    <t>x 7 vials</t>
  </si>
  <si>
    <t>x 8 vials</t>
  </si>
  <si>
    <t>x 9 vials</t>
  </si>
  <si>
    <t>x 10 vials</t>
  </si>
  <si>
    <t>x 11 vials</t>
  </si>
  <si>
    <t>Patient's weight</t>
  </si>
  <si>
    <t>which equals</t>
  </si>
  <si>
    <t>Dosing (one dose)</t>
  </si>
  <si>
    <t>Weight based dose</t>
  </si>
  <si>
    <t>10% of weight based dose =</t>
  </si>
  <si>
    <t>MIN</t>
  </si>
  <si>
    <t>MAX</t>
  </si>
  <si>
    <t>Range is from</t>
  </si>
  <si>
    <t>to</t>
  </si>
  <si>
    <r>
      <rPr>
        <sz val="10"/>
        <color rgb="FFFF0000"/>
        <rFont val="Arial"/>
        <family val="2"/>
      </rPr>
      <t xml:space="preserve">The </t>
    </r>
    <r>
      <rPr>
        <b/>
        <sz val="10"/>
        <color rgb="FF00B050"/>
        <rFont val="Arial"/>
        <family val="2"/>
      </rPr>
      <t xml:space="preserve">GREEN </t>
    </r>
    <r>
      <rPr>
        <sz val="10"/>
        <color rgb="FFFF0000"/>
        <rFont val="Arial"/>
        <family val="2"/>
      </rPr>
      <t>boxes indicate the doses that fall into your desired range - the cheapest alternative is furthest to the TOP and LEFT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</si>
</sst>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9" fontId="0" fillId="0" borderId="0" xfId="0" applyNumberFormat="1"/>
    <xf numFmtId="0" fontId="0" fillId="3" borderId="0" xfId="0" applyFill="1"/>
    <xf numFmtId="0" fontId="0" fillId="2" borderId="0" xfId="0" applyFill="1"/>
    <xf numFmtId="0" fontId="2" fillId="5" borderId="0" xfId="0" applyFont="1" applyFill="1"/>
    <xf numFmtId="0" fontId="1" fillId="0" borderId="0" xfId="0" applyFont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13">
    <dxf>
      <numFmt numFmtId="0" formatCode="General"/>
      <alignment horizontal="center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783CD"/>
      <color rgb="FFE9D2FC"/>
      <color rgb="FF8CFDFF"/>
      <color rgb="FFFFC1BF"/>
      <color rgb="FF99FF00"/>
      <color rgb="FF7AFF14"/>
      <color rgb="FFB1FA43"/>
      <color rgb="FF7FF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6986B1-E9AC-404F-B622-D5FCF3BC55F2}" name="Table3" displayName="Table3" ref="A4:K11" totalsRowShown="0" dataDxfId="11">
  <autoFilter ref="A4:K11" xr:uid="{506986B1-E9AC-404F-B622-D5FCF3BC55F2}"/>
  <sortState xmlns:xlrd2="http://schemas.microsoft.com/office/spreadsheetml/2017/richdata2" ref="A5:K11">
    <sortCondition ref="A4:A11"/>
  </sortState>
  <tableColumns count="11">
    <tableColumn id="1" xr3:uid="{874DC346-DE07-4283-B3D1-457A722B15B1}" name="Strengths Available" dataDxfId="10"/>
    <tableColumn id="2" xr3:uid="{C144F004-1F1C-4C5F-A66D-BEEC79038FA3}" name="x 2 vials" dataDxfId="9">
      <calculatedColumnFormula>PRODUCT(A5,2)</calculatedColumnFormula>
    </tableColumn>
    <tableColumn id="3" xr3:uid="{E185560D-F30A-4663-824B-BF4A6209336C}" name="x 3 vials" dataDxfId="8">
      <calculatedColumnFormula>PRODUCT(A5,3)</calculatedColumnFormula>
    </tableColumn>
    <tableColumn id="4" xr3:uid="{50CAA078-4E00-46F1-B249-BAD241531D91}" name="x 4 vials" dataDxfId="7">
      <calculatedColumnFormula>PRODUCT(A5,4)</calculatedColumnFormula>
    </tableColumn>
    <tableColumn id="5" xr3:uid="{2A03D0F3-CAEC-48DA-A815-57B7AF4835B7}" name="x 5 vials" dataDxfId="6">
      <calculatedColumnFormula>PRODUCT(A5,5)</calculatedColumnFormula>
    </tableColumn>
    <tableColumn id="6" xr3:uid="{85BEE8B5-BEE4-4B3C-A369-32E87BFD56D5}" name="x 6 vials" dataDxfId="5">
      <calculatedColumnFormula>PRODUCT(A5,6)</calculatedColumnFormula>
    </tableColumn>
    <tableColumn id="7" xr3:uid="{A306EE51-1F32-4697-87A6-72FB096E8938}" name="x 7 vials" dataDxfId="4">
      <calculatedColumnFormula>PRODUCT(A5,7)</calculatedColumnFormula>
    </tableColumn>
    <tableColumn id="8" xr3:uid="{E98BD577-F240-4773-8D84-458D0F111C70}" name="x 8 vials" dataDxfId="3">
      <calculatedColumnFormula>PRODUCT(A5,8)</calculatedColumnFormula>
    </tableColumn>
    <tableColumn id="9" xr3:uid="{C07F85A9-8257-4D13-981B-ACA8C3AC1B22}" name="x 9 vials" dataDxfId="2">
      <calculatedColumnFormula>PRODUCT(Table3[[#This Row],[Strengths Available]],9)</calculatedColumnFormula>
    </tableColumn>
    <tableColumn id="11" xr3:uid="{DC295D45-B745-43FF-9889-C48D75F7237C}" name="x 10 vials" dataDxfId="1">
      <calculatedColumnFormula>PRODUCT(A5,10)</calculatedColumnFormula>
    </tableColumn>
    <tableColumn id="10" xr3:uid="{CE02BCAD-E40C-4776-B5E4-D853D3209E4C}" name="x 11 vials" dataDxfId="0">
      <calculatedColumnFormula>PRODUCT(Table3[[#This Row],[Strengths Available]],11)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D887-033A-434C-88BC-4C728960D7D1}">
  <sheetPr>
    <tabColor rgb="FFE9D2FC"/>
  </sheetPr>
  <dimension ref="A1:K20"/>
  <sheetViews>
    <sheetView tabSelected="1" workbookViewId="0">
      <selection activeCell="A24" sqref="A24"/>
    </sheetView>
  </sheetViews>
  <sheetFormatPr baseColWidth="10" defaultColWidth="8.83203125" defaultRowHeight="13" x14ac:dyDescent="0.15"/>
  <cols>
    <col min="1" max="1" width="25.6640625" customWidth="1"/>
    <col min="2" max="2" width="13" customWidth="1"/>
    <col min="3" max="3" width="12.6640625" customWidth="1"/>
    <col min="4" max="5" width="11.5" customWidth="1"/>
    <col min="6" max="6" width="11.6640625" customWidth="1"/>
    <col min="7" max="7" width="11.33203125" customWidth="1"/>
    <col min="8" max="8" width="11.6640625" customWidth="1"/>
    <col min="9" max="9" width="10.83203125" customWidth="1"/>
    <col min="10" max="10" width="10.6640625" customWidth="1"/>
    <col min="11" max="11" width="9.83203125" customWidth="1"/>
  </cols>
  <sheetData>
    <row r="1" spans="1:11" x14ac:dyDescent="0.15">
      <c r="A1" s="7" t="s">
        <v>4</v>
      </c>
      <c r="B1" s="7"/>
      <c r="C1" s="7"/>
      <c r="D1" s="7"/>
      <c r="E1" s="7"/>
      <c r="F1" s="7"/>
    </row>
    <row r="2" spans="1:11" x14ac:dyDescent="0.15">
      <c r="A2" s="6" t="s">
        <v>5</v>
      </c>
    </row>
    <row r="4" spans="1:11" x14ac:dyDescent="0.15">
      <c r="A4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1:11" x14ac:dyDescent="0.15">
      <c r="A5" s="1">
        <v>912</v>
      </c>
      <c r="B5" s="1">
        <f t="shared" ref="B5:B11" si="0">PRODUCT(A5,2)</f>
        <v>1824</v>
      </c>
      <c r="C5" s="1">
        <f t="shared" ref="C5:C11" si="1">PRODUCT(A5,3)</f>
        <v>2736</v>
      </c>
      <c r="D5" s="1">
        <f t="shared" ref="D5:D11" si="2">PRODUCT(A5,4)</f>
        <v>3648</v>
      </c>
      <c r="E5" s="1">
        <f t="shared" ref="E5:E11" si="3">PRODUCT(A5,5)</f>
        <v>4560</v>
      </c>
      <c r="F5" s="1">
        <f t="shared" ref="F5:F11" si="4">PRODUCT(A5,6)</f>
        <v>5472</v>
      </c>
      <c r="G5" s="1">
        <f t="shared" ref="G5:G11" si="5">PRODUCT(A5,7)</f>
        <v>6384</v>
      </c>
      <c r="H5" s="1">
        <f t="shared" ref="H5:H11" si="6">PRODUCT(A5,8)</f>
        <v>7296</v>
      </c>
      <c r="I5" s="1">
        <f>PRODUCT(Table3[[#This Row],[Strengths Available]],9)</f>
        <v>8208</v>
      </c>
      <c r="J5" s="1">
        <f t="shared" ref="J5:J11" si="7">PRODUCT(A5,10)</f>
        <v>9120</v>
      </c>
      <c r="K5" s="1">
        <f>PRODUCT(Table3[[#This Row],[Strengths Available]],11)</f>
        <v>10032</v>
      </c>
    </row>
    <row r="6" spans="1:11" x14ac:dyDescent="0.15">
      <c r="A6" s="1">
        <v>947</v>
      </c>
      <c r="B6" s="1">
        <f t="shared" si="0"/>
        <v>1894</v>
      </c>
      <c r="C6" s="1">
        <f t="shared" si="1"/>
        <v>2841</v>
      </c>
      <c r="D6" s="1">
        <f t="shared" si="2"/>
        <v>3788</v>
      </c>
      <c r="E6" s="1">
        <f t="shared" si="3"/>
        <v>4735</v>
      </c>
      <c r="F6" s="1">
        <f t="shared" si="4"/>
        <v>5682</v>
      </c>
      <c r="G6" s="1">
        <f t="shared" si="5"/>
        <v>6629</v>
      </c>
      <c r="H6" s="1">
        <f t="shared" si="6"/>
        <v>7576</v>
      </c>
      <c r="I6" s="1">
        <f>PRODUCT(Table3[[#This Row],[Strengths Available]],9)</f>
        <v>8523</v>
      </c>
      <c r="J6" s="1">
        <f t="shared" si="7"/>
        <v>9470</v>
      </c>
      <c r="K6" s="1">
        <f>PRODUCT(Table3[[#This Row],[Strengths Available]],11)</f>
        <v>10417</v>
      </c>
    </row>
    <row r="7" spans="1:11" x14ac:dyDescent="0.15">
      <c r="A7" s="1">
        <v>972</v>
      </c>
      <c r="B7" s="1">
        <f t="shared" si="0"/>
        <v>1944</v>
      </c>
      <c r="C7" s="1">
        <f t="shared" si="1"/>
        <v>2916</v>
      </c>
      <c r="D7" s="1">
        <f t="shared" si="2"/>
        <v>3888</v>
      </c>
      <c r="E7" s="1">
        <f t="shared" si="3"/>
        <v>4860</v>
      </c>
      <c r="F7" s="1">
        <f t="shared" si="4"/>
        <v>5832</v>
      </c>
      <c r="G7" s="1">
        <f t="shared" si="5"/>
        <v>6804</v>
      </c>
      <c r="H7" s="1">
        <f t="shared" si="6"/>
        <v>7776</v>
      </c>
      <c r="I7" s="1">
        <f>PRODUCT(Table3[[#This Row],[Strengths Available]],9)</f>
        <v>8748</v>
      </c>
      <c r="J7" s="1">
        <f t="shared" si="7"/>
        <v>9720</v>
      </c>
      <c r="K7" s="1">
        <f>PRODUCT(Table3[[#This Row],[Strengths Available]],11)</f>
        <v>10692</v>
      </c>
    </row>
    <row r="8" spans="1:11" x14ac:dyDescent="0.15">
      <c r="A8" s="1">
        <v>976</v>
      </c>
      <c r="B8" s="1">
        <f t="shared" si="0"/>
        <v>1952</v>
      </c>
      <c r="C8" s="1">
        <f t="shared" si="1"/>
        <v>2928</v>
      </c>
      <c r="D8" s="1">
        <f t="shared" si="2"/>
        <v>3904</v>
      </c>
      <c r="E8" s="1">
        <f t="shared" si="3"/>
        <v>4880</v>
      </c>
      <c r="F8" s="1">
        <f t="shared" si="4"/>
        <v>5856</v>
      </c>
      <c r="G8" s="1">
        <f t="shared" si="5"/>
        <v>6832</v>
      </c>
      <c r="H8" s="1">
        <f t="shared" si="6"/>
        <v>7808</v>
      </c>
      <c r="I8" s="1">
        <f>PRODUCT(Table3[[#This Row],[Strengths Available]],9)</f>
        <v>8784</v>
      </c>
      <c r="J8" s="1">
        <f t="shared" si="7"/>
        <v>9760</v>
      </c>
      <c r="K8" s="1">
        <f>PRODUCT(Table3[[#This Row],[Strengths Available]],11)</f>
        <v>10736</v>
      </c>
    </row>
    <row r="9" spans="1:11" x14ac:dyDescent="0.15">
      <c r="A9" s="1">
        <v>993</v>
      </c>
      <c r="B9" s="1">
        <f t="shared" si="0"/>
        <v>1986</v>
      </c>
      <c r="C9" s="1">
        <f t="shared" si="1"/>
        <v>2979</v>
      </c>
      <c r="D9" s="1">
        <f t="shared" si="2"/>
        <v>3972</v>
      </c>
      <c r="E9" s="1">
        <f t="shared" si="3"/>
        <v>4965</v>
      </c>
      <c r="F9" s="1">
        <f t="shared" si="4"/>
        <v>5958</v>
      </c>
      <c r="G9" s="1">
        <f t="shared" si="5"/>
        <v>6951</v>
      </c>
      <c r="H9" s="1">
        <f t="shared" si="6"/>
        <v>7944</v>
      </c>
      <c r="I9" s="1">
        <f>PRODUCT(Table3[[#This Row],[Strengths Available]],9)</f>
        <v>8937</v>
      </c>
      <c r="J9" s="1">
        <f t="shared" si="7"/>
        <v>9930</v>
      </c>
      <c r="K9" s="1">
        <f>PRODUCT(Table3[[#This Row],[Strengths Available]],11)</f>
        <v>10923</v>
      </c>
    </row>
    <row r="10" spans="1:11" x14ac:dyDescent="0.15">
      <c r="A10" s="1">
        <v>997</v>
      </c>
      <c r="B10" s="1">
        <f t="shared" si="0"/>
        <v>1994</v>
      </c>
      <c r="C10" s="1">
        <f t="shared" si="1"/>
        <v>2991</v>
      </c>
      <c r="D10" s="1">
        <f t="shared" si="2"/>
        <v>3988</v>
      </c>
      <c r="E10" s="1">
        <f t="shared" si="3"/>
        <v>4985</v>
      </c>
      <c r="F10" s="1">
        <f t="shared" si="4"/>
        <v>5982</v>
      </c>
      <c r="G10" s="1">
        <f t="shared" si="5"/>
        <v>6979</v>
      </c>
      <c r="H10" s="1">
        <f t="shared" si="6"/>
        <v>7976</v>
      </c>
      <c r="I10" s="1">
        <f>PRODUCT(Table3[[#This Row],[Strengths Available]],9)</f>
        <v>8973</v>
      </c>
      <c r="J10" s="1">
        <f t="shared" si="7"/>
        <v>9970</v>
      </c>
      <c r="K10" s="1">
        <f>PRODUCT(Table3[[#This Row],[Strengths Available]],11)</f>
        <v>10967</v>
      </c>
    </row>
    <row r="11" spans="1:11" x14ac:dyDescent="0.15">
      <c r="A11" s="1">
        <v>1005</v>
      </c>
      <c r="B11" s="1">
        <f t="shared" si="0"/>
        <v>2010</v>
      </c>
      <c r="C11" s="1">
        <f t="shared" si="1"/>
        <v>3015</v>
      </c>
      <c r="D11" s="1">
        <f t="shared" si="2"/>
        <v>4020</v>
      </c>
      <c r="E11" s="1">
        <f t="shared" si="3"/>
        <v>5025</v>
      </c>
      <c r="F11" s="1">
        <f t="shared" si="4"/>
        <v>6030</v>
      </c>
      <c r="G11" s="1">
        <f t="shared" si="5"/>
        <v>7035</v>
      </c>
      <c r="H11" s="1">
        <f t="shared" si="6"/>
        <v>8040</v>
      </c>
      <c r="I11" s="1">
        <f>PRODUCT(Table3[[#This Row],[Strengths Available]],9)</f>
        <v>9045</v>
      </c>
      <c r="J11" s="1">
        <f t="shared" si="7"/>
        <v>10050</v>
      </c>
      <c r="K11" s="1">
        <f>PRODUCT(Table3[[#This Row],[Strengths Available]],11)</f>
        <v>11055</v>
      </c>
    </row>
    <row r="13" spans="1:11" x14ac:dyDescent="0.15">
      <c r="A13" t="s">
        <v>17</v>
      </c>
      <c r="B13" s="4">
        <v>156</v>
      </c>
      <c r="C13" t="s">
        <v>2</v>
      </c>
      <c r="D13" t="s">
        <v>18</v>
      </c>
      <c r="E13" s="2">
        <f>B13/2.2</f>
        <v>70.909090909090907</v>
      </c>
      <c r="F13" t="s">
        <v>3</v>
      </c>
    </row>
    <row r="14" spans="1:11" x14ac:dyDescent="0.15">
      <c r="A14" t="s">
        <v>19</v>
      </c>
      <c r="B14" s="5">
        <v>60</v>
      </c>
      <c r="C14" t="s">
        <v>1</v>
      </c>
    </row>
    <row r="15" spans="1:11" x14ac:dyDescent="0.15">
      <c r="A15" t="s">
        <v>20</v>
      </c>
      <c r="B15" s="2">
        <f>PRODUCT(E13,B14)</f>
        <v>4254.545454545454</v>
      </c>
      <c r="C15" t="s">
        <v>0</v>
      </c>
    </row>
    <row r="16" spans="1:11" x14ac:dyDescent="0.15">
      <c r="A16" s="3" t="s">
        <v>21</v>
      </c>
      <c r="B16" s="2">
        <f>PRODUCT(B15,0.1)</f>
        <v>425.45454545454544</v>
      </c>
      <c r="C16" t="s">
        <v>0</v>
      </c>
    </row>
    <row r="17" spans="1:8" x14ac:dyDescent="0.15">
      <c r="A17" s="3"/>
      <c r="C17" s="1" t="s">
        <v>22</v>
      </c>
      <c r="D17" s="1"/>
      <c r="E17" s="1" t="s">
        <v>23</v>
      </c>
    </row>
    <row r="18" spans="1:8" x14ac:dyDescent="0.15">
      <c r="B18" s="3" t="s">
        <v>24</v>
      </c>
      <c r="C18" s="2">
        <f>B15-B16</f>
        <v>3829.0909090909086</v>
      </c>
      <c r="D18" s="1" t="s">
        <v>25</v>
      </c>
      <c r="E18" s="2">
        <f>PRODUCT(B15+B16)</f>
        <v>4679.9999999999991</v>
      </c>
    </row>
    <row r="19" spans="1:8" x14ac:dyDescent="0.15">
      <c r="A19" s="8"/>
      <c r="B19" s="8"/>
      <c r="C19" s="8"/>
      <c r="D19" s="8"/>
      <c r="E19" s="8"/>
      <c r="F19" s="8"/>
      <c r="G19" s="8"/>
      <c r="H19" s="8"/>
    </row>
    <row r="20" spans="1:8" x14ac:dyDescent="0.15">
      <c r="A20" s="9" t="s">
        <v>26</v>
      </c>
      <c r="B20" s="8"/>
      <c r="C20" s="8"/>
      <c r="D20" s="8"/>
      <c r="E20" s="8"/>
      <c r="F20" s="8"/>
      <c r="G20" s="8"/>
      <c r="H20" s="8"/>
    </row>
  </sheetData>
  <conditionalFormatting sqref="B5:J11">
    <cfRule type="cellIs" dxfId="12" priority="1" operator="between">
      <formula>$C$18</formula>
      <formula>$E$18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Glassia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2022-03-24T19:17:18Z</dcterms:created>
  <dcterms:modified xsi:type="dcterms:W3CDTF">2022-07-14T02:35:16Z</dcterms:modified>
  <cp:category/>
  <cp:contentStatus/>
</cp:coreProperties>
</file>