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\Documents\Nandhini\Data_Analytics_Bootcamp_UoB\Homework\"/>
    </mc:Choice>
  </mc:AlternateContent>
  <xr:revisionPtr revIDLastSave="0" documentId="13_ncr:1_{97E17EAF-9C7C-4430-9484-A0073BFFAC7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owdfunding" sheetId="1" r:id="rId1"/>
    <sheet name="Pivot - Category" sheetId="3" r:id="rId2"/>
    <sheet name="Pivot - SubCategory" sheetId="5" r:id="rId3"/>
    <sheet name="Pivot - Launch Date" sheetId="8" r:id="rId4"/>
    <sheet name="Bonus" sheetId="9" r:id="rId5"/>
    <sheet name="Bonus Statistical Analysis" sheetId="10" r:id="rId6"/>
  </sheets>
  <definedNames>
    <definedName name="_xlnm._FilterDatabase" localSheetId="5" hidden="1">'Bonus Statistical Analysis'!$A$1:$E$1</definedName>
    <definedName name="_xlnm._FilterDatabase" localSheetId="0" hidden="1">Crowdfunding!$A$1:$T$1001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0" l="1"/>
  <c r="I41" i="10"/>
  <c r="I42" i="10" s="1"/>
  <c r="I43" i="10" s="1"/>
  <c r="I44" i="10" s="1"/>
  <c r="I45" i="10" s="1"/>
  <c r="I46" i="10" s="1"/>
  <c r="I47" i="10" s="1"/>
  <c r="J39" i="10"/>
  <c r="J40" i="10" s="1"/>
  <c r="J41" i="10" s="1"/>
  <c r="J42" i="10" s="1"/>
  <c r="J43" i="10" s="1"/>
  <c r="J44" i="10" s="1"/>
  <c r="J45" i="10" s="1"/>
  <c r="J46" i="10" s="1"/>
  <c r="J47" i="10" s="1"/>
  <c r="J38" i="10"/>
  <c r="I39" i="10"/>
  <c r="I21" i="10" l="1"/>
  <c r="J21" i="10"/>
  <c r="I22" i="10"/>
  <c r="I23" i="10" s="1"/>
  <c r="I24" i="10" s="1"/>
  <c r="I25" i="10" s="1"/>
  <c r="I26" i="10" s="1"/>
  <c r="I27" i="10" s="1"/>
  <c r="I28" i="10" s="1"/>
  <c r="J22" i="10"/>
  <c r="J23" i="10" s="1"/>
  <c r="J24" i="10" s="1"/>
  <c r="J25" i="10" s="1"/>
  <c r="J26" i="10" s="1"/>
  <c r="J27" i="10" s="1"/>
  <c r="J28" i="10" s="1"/>
  <c r="J20" i="10"/>
  <c r="I20" i="10"/>
  <c r="J19" i="10"/>
  <c r="K12" i="10"/>
  <c r="K11" i="10"/>
  <c r="J12" i="10"/>
  <c r="J11" i="10"/>
  <c r="K10" i="10"/>
  <c r="K9" i="10"/>
  <c r="K8" i="10"/>
  <c r="K7" i="10"/>
  <c r="K6" i="10"/>
  <c r="K5" i="10"/>
  <c r="J10" i="10"/>
  <c r="J9" i="10"/>
  <c r="J8" i="10" l="1"/>
  <c r="J7" i="10"/>
  <c r="J6" i="10"/>
  <c r="J5" i="10"/>
  <c r="J2" i="10" l="1"/>
  <c r="L2" i="10"/>
  <c r="K2" i="10"/>
  <c r="I2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9" l="1"/>
  <c r="F2" i="9" s="1"/>
  <c r="E10" i="9"/>
  <c r="H10" i="9" s="1"/>
  <c r="E6" i="9"/>
  <c r="G6" i="9" s="1"/>
  <c r="E13" i="9"/>
  <c r="G13" i="9" s="1"/>
  <c r="E9" i="9"/>
  <c r="F9" i="9" s="1"/>
  <c r="E5" i="9"/>
  <c r="H5" i="9" s="1"/>
  <c r="E12" i="9"/>
  <c r="F12" i="9" s="1"/>
  <c r="E8" i="9"/>
  <c r="H8" i="9" s="1"/>
  <c r="E4" i="9"/>
  <c r="H4" i="9" s="1"/>
  <c r="E11" i="9"/>
  <c r="H11" i="9" s="1"/>
  <c r="E7" i="9"/>
  <c r="H7" i="9" s="1"/>
  <c r="E3" i="9"/>
  <c r="G3" i="9" s="1"/>
  <c r="H13" i="9" l="1"/>
  <c r="G9" i="9"/>
  <c r="F5" i="9"/>
  <c r="G12" i="9"/>
  <c r="F8" i="9"/>
  <c r="H3" i="9"/>
  <c r="F11" i="9"/>
  <c r="H6" i="9"/>
  <c r="G2" i="9"/>
  <c r="H9" i="9"/>
  <c r="G5" i="9"/>
  <c r="H12" i="9"/>
  <c r="G8" i="9"/>
  <c r="F4" i="9"/>
  <c r="G11" i="9"/>
  <c r="F7" i="9"/>
  <c r="H2" i="9"/>
  <c r="F10" i="9"/>
  <c r="F13" i="9"/>
  <c r="G4" i="9"/>
  <c r="G7" i="9"/>
  <c r="F3" i="9"/>
  <c r="G10" i="9"/>
  <c r="F6" i="9"/>
</calcChain>
</file>

<file path=xl/sharedStrings.xml><?xml version="1.0" encoding="utf-8"?>
<sst xmlns="http://schemas.openxmlformats.org/spreadsheetml/2006/main" count="7080" uniqueCount="2125">
  <si>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</si>
  <si>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</si>
  <si>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</si>
  <si>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</si>
  <si>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</si>
  <si>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</si>
  <si>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</si>
  <si>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</si>
  <si>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</si>
  <si>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</si>
  <si>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</si>
  <si>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</si>
  <si>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</si>
  <si>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</si>
  <si>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</si>
  <si>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</si>
  <si>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</si>
  <si>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</si>
  <si>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</si>
  <si>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</si>
  <si>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</si>
  <si>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</si>
  <si>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</si>
  <si>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</si>
  <si>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</si>
  <si>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</si>
  <si>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</si>
  <si>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</si>
  <si>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</si>
  <si>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</si>
  <si>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</si>
  <si>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</si>
  <si>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</si>
  <si>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</si>
  <si>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</si>
  <si>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</si>
  <si>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</si>
  <si>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</si>
  <si>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</si>
  <si>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</si>
  <si>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</si>
  <si>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</si>
  <si>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</si>
  <si>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</si>
  <si>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</si>
  <si>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</si>
  <si>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</si>
  <si>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</si>
  <si>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</si>
  <si>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</si>
  <si>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</si>
  <si>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</si>
  <si>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</si>
  <si>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</si>
  <si>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</si>
  <si>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</si>
  <si>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</si>
  <si>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</si>
  <si>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</si>
  <si>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</si>
  <si>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</si>
  <si>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</si>
  <si>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</si>
  <si>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</si>
  <si>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</si>
  <si>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</si>
  <si>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</si>
  <si>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</si>
  <si>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</si>
  <si>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</si>
  <si>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</si>
  <si>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</si>
  <si>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</si>
  <si>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</si>
  <si>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</si>
  <si>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</si>
  <si>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</si>
  <si>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</si>
  <si>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</si>
  <si>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</si>
  <si>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</si>
  <si>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</si>
  <si>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</si>
  <si>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</si>
  <si>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</si>
  <si>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</si>
  <si>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</si>
  <si>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</si>
  <si>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</si>
  <si>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</si>
  <si>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</si>
  <si>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</si>
  <si>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</si>
  <si>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</si>
  <si>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</si>
  <si>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</si>
  <si>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</si>
  <si>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</si>
  <si>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</si>
  <si>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</si>
  <si>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</si>
  <si>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</si>
  <si>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</si>
  <si>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</si>
  <si>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</si>
  <si>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</si>
  <si>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</si>
  <si>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</si>
  <si>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</si>
  <si>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</si>
  <si>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</si>
  <si>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</si>
  <si>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</si>
  <si>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</si>
  <si>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</si>
  <si>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</si>
  <si>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</si>
  <si>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</si>
  <si>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</si>
  <si>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</si>
  <si>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</si>
  <si>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</si>
  <si>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</si>
  <si>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</si>
  <si>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</si>
  <si>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</si>
  <si>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</si>
  <si>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</si>
  <si>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</si>
  <si>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</si>
  <si>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</si>
  <si>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</si>
  <si>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</si>
  <si>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</si>
  <si>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</si>
  <si>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</si>
  <si>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</si>
  <si>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</si>
  <si>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</si>
  <si>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</si>
  <si>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</si>
  <si>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</si>
  <si>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</si>
  <si>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</si>
  <si>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</si>
  <si>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</si>
  <si>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</si>
  <si>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</si>
  <si>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</si>
  <si>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</si>
  <si>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</si>
  <si>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</si>
  <si>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</si>
  <si>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</si>
  <si>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</si>
  <si>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</si>
  <si>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</si>
  <si>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</si>
  <si>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</si>
  <si>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</si>
  <si>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</si>
  <si>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</si>
  <si>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</si>
  <si>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</si>
  <si>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</si>
  <si>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</si>
  <si>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</si>
  <si>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</si>
  <si>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</si>
  <si>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</si>
  <si>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</si>
  <si>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</si>
  <si>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</si>
  <si>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</si>
  <si>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</si>
  <si>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</si>
  <si>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</si>
  <si>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</si>
  <si>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</si>
  <si>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</si>
  <si>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</si>
  <si>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</si>
  <si>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</si>
  <si>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</si>
  <si>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</si>
  <si>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</si>
  <si>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</si>
  <si>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</si>
  <si>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</si>
  <si>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</si>
  <si>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</si>
  <si>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</si>
  <si>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</si>
  <si>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</si>
  <si>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</si>
  <si>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</si>
  <si>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</si>
  <si>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</si>
  <si>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</si>
  <si>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</si>
  <si>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</si>
  <si>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</si>
  <si>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</si>
  <si>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</si>
  <si>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</si>
  <si>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</si>
  <si>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</si>
  <si>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</si>
  <si>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</si>
  <si>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</si>
  <si>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</si>
  <si>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</si>
  <si>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</si>
  <si>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</si>
  <si>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</si>
  <si>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</si>
  <si>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</si>
  <si>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</si>
  <si>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</si>
  <si>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</si>
  <si>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</si>
  <si>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</si>
  <si>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</si>
  <si>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</si>
  <si>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</si>
  <si>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</si>
  <si>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</si>
  <si>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</si>
  <si>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</si>
  <si>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</si>
  <si>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</si>
  <si>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</si>
  <si>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</si>
  <si>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</si>
  <si>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</si>
  <si>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</si>
  <si>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</si>
  <si>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</si>
  <si>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</si>
  <si>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</si>
  <si>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</si>
  <si>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</si>
  <si>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</si>
  <si>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</si>
  <si>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</si>
  <si>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</si>
  <si>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</si>
  <si>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</si>
  <si>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</si>
  <si>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</si>
  <si>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</si>
  <si>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</si>
  <si>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</si>
  <si>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</si>
  <si>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</si>
  <si>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</si>
  <si>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</si>
  <si>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</si>
  <si>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</si>
  <si>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</si>
  <si>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</si>
  <si>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</si>
  <si>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</si>
  <si>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</si>
  <si>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</si>
  <si>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</si>
  <si>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</si>
  <si>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</si>
  <si>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</si>
  <si>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</si>
  <si>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</si>
  <si>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</si>
  <si>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</si>
  <si>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</si>
  <si>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</si>
  <si>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</si>
  <si>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</si>
  <si>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</si>
  <si>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</si>
  <si>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</si>
  <si>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</si>
  <si>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</si>
  <si>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</si>
  <si>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</si>
  <si>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</si>
  <si>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</si>
  <si>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</si>
  <si>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</si>
  <si>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</si>
  <si>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</si>
  <si>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</si>
  <si>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</si>
  <si>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</si>
  <si>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</si>
  <si>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</si>
  <si>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</si>
  <si>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</si>
  <si>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</si>
  <si>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</si>
  <si>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</si>
  <si>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</si>
  <si>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</si>
  <si>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</si>
  <si>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</si>
  <si>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</si>
  <si>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</si>
  <si>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</si>
  <si>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</si>
  <si>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</si>
  <si>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</si>
  <si>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</si>
  <si>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</si>
  <si>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</si>
  <si>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</si>
  <si>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</si>
  <si>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</si>
  <si>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</si>
  <si>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</si>
  <si>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</si>
  <si>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</si>
  <si>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</si>
  <si>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</si>
  <si>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</si>
  <si>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</si>
  <si>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</si>
  <si>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</si>
  <si>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</si>
  <si>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</si>
  <si>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</si>
  <si>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</si>
  <si>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</si>
  <si>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</si>
  <si>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</si>
  <si>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</si>
  <si>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</si>
  <si>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</si>
  <si>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</si>
  <si>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</si>
  <si>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</si>
  <si>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</si>
  <si>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</si>
  <si>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</si>
  <si>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</si>
  <si>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</si>
  <si>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</si>
  <si>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</si>
  <si>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</si>
  <si>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</si>
  <si>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</si>
  <si>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</si>
  <si>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</si>
  <si>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</si>
  <si>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</si>
  <si>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</si>
  <si>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</si>
  <si>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</si>
  <si>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</si>
  <si>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</si>
  <si>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</si>
  <si>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</si>
  <si>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</si>
  <si>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</si>
  <si>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</si>
  <si>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</si>
  <si>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</si>
  <si>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</si>
  <si>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</si>
  <si>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</si>
  <si>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</si>
  <si>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</si>
  <si>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</si>
  <si>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</si>
  <si>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</si>
  <si>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</si>
  <si>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</si>
  <si>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</si>
  <si>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</si>
  <si>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</si>
  <si>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</si>
  <si>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</si>
  <si>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</si>
  <si>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</si>
  <si>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</si>
  <si>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</si>
  <si>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</si>
  <si>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</si>
  <si>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</si>
  <si>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</si>
  <si>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</si>
  <si>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</si>
  <si>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</si>
  <si>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</si>
  <si>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</si>
  <si>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</si>
  <si>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</si>
  <si>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</si>
  <si>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</si>
  <si>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</si>
  <si>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</si>
  <si>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</si>
  <si>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</si>
  <si>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</si>
  <si>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</si>
  <si>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</si>
  <si>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</si>
  <si>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</si>
  <si>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</si>
  <si>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</si>
  <si>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</si>
  <si>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</si>
  <si>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</si>
  <si>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</si>
  <si>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</si>
  <si>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</si>
  <si>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</si>
  <si>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</si>
  <si>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</si>
  <si>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</si>
  <si>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</si>
  <si>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</si>
  <si>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</si>
  <si>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</si>
  <si>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</si>
  <si>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</si>
  <si>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</si>
  <si>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</si>
  <si>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</si>
  <si>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</si>
  <si>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</si>
  <si>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</si>
  <si>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</si>
  <si>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</si>
  <si>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</si>
  <si>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</si>
  <si>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</si>
  <si>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</si>
  <si>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</si>
  <si>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</si>
  <si>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</si>
  <si>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</si>
  <si>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</si>
  <si>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</si>
  <si>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</si>
  <si>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</si>
  <si>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</si>
  <si>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</si>
  <si>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</si>
  <si>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</si>
  <si>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</si>
  <si>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</si>
  <si>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</si>
  <si>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</si>
  <si>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</si>
  <si>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</si>
  <si>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</si>
  <si>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</si>
  <si>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</si>
  <si>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</si>
  <si>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</si>
  <si>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</si>
  <si>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</si>
  <si>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</si>
  <si>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</si>
  <si>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</si>
  <si>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</si>
  <si>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</si>
  <si>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</si>
  <si>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</si>
  <si>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</si>
  <si>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</si>
  <si>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</si>
  <si>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</si>
  <si>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</si>
  <si>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</si>
  <si>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</si>
  <si>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</si>
  <si>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</si>
  <si>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</si>
  <si>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</si>
  <si>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</si>
  <si>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</si>
  <si>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</si>
  <si>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</si>
  <si>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</si>
  <si>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</si>
  <si>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</si>
  <si>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</si>
  <si>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</si>
  <si>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</si>
  <si>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</si>
  <si>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</si>
  <si>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</si>
  <si>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</si>
  <si>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</si>
  <si>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</si>
  <si>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</si>
  <si>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</si>
  <si>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</si>
  <si>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</si>
  <si>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</si>
  <si>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</si>
  <si>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</si>
  <si>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</si>
  <si>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</si>
  <si>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</si>
  <si>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</si>
  <si>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</si>
  <si>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</si>
  <si>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</si>
  <si>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</si>
  <si>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</si>
  <si>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</si>
  <si>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</si>
  <si>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</si>
  <si>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</si>
  <si>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</si>
  <si>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</si>
  <si>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</si>
  <si>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</si>
  <si>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</si>
  <si>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</si>
  <si>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</si>
  <si>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</si>
  <si>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</si>
  <si>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</si>
  <si>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</si>
  <si>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</si>
  <si>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</si>
  <si>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</si>
  <si>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</si>
  <si>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</si>
  <si>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</si>
  <si>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</si>
  <si>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</si>
  <si>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</si>
  <si>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</si>
  <si>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</si>
  <si>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</si>
  <si>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</si>
  <si>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</si>
  <si>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</si>
  <si>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</si>
  <si>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</si>
  <si>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</si>
  <si>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</si>
  <si>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</si>
  <si>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</si>
  <si>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</si>
  <si>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</si>
  <si>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</si>
  <si>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</si>
  <si>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</si>
  <si>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</si>
  <si>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</si>
  <si>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</si>
  <si>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</si>
  <si>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</si>
  <si>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</si>
  <si>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</si>
  <si>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</si>
  <si>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</si>
  <si>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</si>
  <si>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</si>
  <si>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</si>
  <si>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</si>
  <si>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</si>
  <si>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</si>
  <si>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</si>
  <si>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</si>
  <si>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</si>
  <si>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</si>
  <si>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</si>
  <si>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</si>
  <si>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</si>
  <si>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</si>
  <si>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</si>
  <si>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</si>
  <si>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</si>
  <si>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</si>
  <si>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</si>
  <si>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</si>
  <si>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</si>
  <si>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</si>
  <si>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</si>
  <si>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</si>
  <si>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</si>
  <si>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</si>
  <si>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</si>
  <si>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</si>
  <si>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</si>
  <si>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</si>
  <si>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</si>
  <si>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</si>
  <si>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</si>
  <si>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</si>
  <si>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</si>
  <si>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</si>
  <si>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</si>
  <si>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</si>
  <si>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</si>
  <si>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</si>
  <si>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</si>
  <si>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</si>
  <si>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</si>
  <si>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</si>
  <si>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</si>
  <si>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</si>
  <si>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</si>
  <si>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</si>
  <si>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</si>
  <si>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</si>
  <si>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</si>
  <si>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</si>
  <si>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</si>
  <si>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</si>
  <si>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</si>
  <si>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</si>
  <si>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</si>
  <si>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</si>
  <si>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</si>
  <si>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</si>
  <si>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</si>
  <si>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</si>
  <si>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</si>
  <si>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</si>
  <si>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</si>
  <si>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</si>
  <si>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</si>
  <si>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</si>
  <si>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</si>
  <si>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</si>
  <si>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</si>
  <si>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</si>
  <si>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</si>
  <si>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</si>
  <si>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</si>
  <si>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</si>
  <si>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</si>
  <si>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</si>
  <si>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</si>
  <si>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</si>
  <si>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</si>
  <si>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</si>
  <si>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</si>
  <si>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</si>
  <si>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</si>
  <si>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</si>
  <si>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</si>
  <si>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</si>
  <si>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</si>
  <si>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</si>
  <si>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</si>
  <si>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</si>
  <si>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</si>
  <si>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</si>
  <si>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</si>
  <si>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</si>
  <si>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</si>
  <si>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</si>
  <si>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</si>
  <si>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</si>
  <si>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</si>
  <si>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</si>
  <si>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</si>
  <si>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</si>
  <si>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</si>
  <si>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</si>
  <si>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</si>
  <si>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</si>
  <si>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</si>
  <si>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</si>
  <si>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</si>
  <si>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</si>
  <si>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</si>
  <si>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</si>
  <si>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</si>
  <si>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</si>
  <si>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</si>
  <si>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</si>
  <si>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</si>
  <si>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</si>
  <si>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</si>
  <si>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</si>
  <si>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</si>
  <si>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</si>
  <si>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</si>
  <si>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</si>
  <si>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</si>
  <si>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</si>
  <si>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</si>
  <si>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</si>
  <si>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</si>
  <si>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</si>
  <si>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</si>
  <si>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</si>
  <si>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</si>
  <si>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</si>
  <si>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</si>
  <si>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</si>
  <si>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</si>
  <si>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</si>
  <si>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</si>
  <si>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</si>
  <si>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</si>
  <si>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</si>
  <si>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</si>
  <si>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</si>
  <si>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</si>
  <si>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</si>
  <si>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</si>
  <si>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</si>
  <si>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</si>
  <si>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</si>
  <si>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</si>
  <si>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</si>
  <si>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</si>
  <si>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</si>
  <si>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</si>
  <si>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</si>
  <si>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</si>
  <si>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</si>
  <si>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</si>
  <si>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</si>
  <si>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</si>
  <si>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</si>
  <si>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</si>
  <si>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</si>
  <si>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</si>
  <si>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</si>
  <si>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</si>
  <si>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</si>
  <si>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</si>
  <si>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</si>
  <si>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</si>
  <si>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</si>
  <si>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</si>
  <si>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</si>
  <si>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</si>
  <si>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</si>
  <si>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</si>
  <si>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</si>
  <si>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</si>
  <si>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</si>
  <si>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</si>
  <si>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</si>
  <si>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</si>
  <si>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</si>
  <si>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</si>
  <si>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</si>
  <si>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</si>
  <si>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</si>
  <si>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</si>
  <si>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</si>
  <si>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</si>
  <si>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</si>
  <si>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</si>
  <si>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</si>
  <si>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</si>
  <si>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</si>
  <si>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</si>
  <si>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</si>
  <si>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</si>
  <si>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</si>
  <si>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</si>
  <si>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</si>
  <si>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</si>
  <si>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</si>
  <si>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</si>
  <si>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</si>
  <si>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</si>
  <si>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</si>
  <si>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</si>
  <si>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</si>
  <si>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</si>
  <si>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</si>
  <si>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</si>
  <si>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</si>
  <si>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</si>
  <si>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</si>
  <si>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</si>
  <si>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</si>
  <si>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</si>
  <si>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</si>
  <si>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</si>
  <si>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</si>
  <si>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</si>
  <si>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</si>
  <si>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</si>
  <si>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</si>
  <si>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</si>
  <si>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</si>
  <si>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</si>
  <si>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</si>
  <si>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</si>
  <si>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</si>
  <si>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</si>
  <si>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</si>
  <si>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</si>
  <si>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</si>
  <si>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</si>
  <si>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</si>
  <si>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</si>
  <si>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</si>
  <si>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</si>
  <si>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</si>
  <si>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</si>
  <si>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</si>
  <si>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</si>
  <si>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</si>
  <si>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</si>
  <si>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</si>
  <si>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</si>
  <si>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</si>
  <si>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</si>
  <si>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</si>
  <si>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</si>
  <si>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</si>
  <si>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</si>
  <si>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</si>
  <si>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</si>
  <si>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</si>
  <si>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</si>
  <si>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</si>
  <si>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</si>
  <si>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</si>
  <si>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</si>
  <si>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</si>
  <si>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</si>
  <si>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</si>
  <si>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</si>
  <si>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</si>
  <si>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</si>
  <si>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</si>
  <si>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</si>
  <si>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</si>
  <si>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</si>
  <si>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</si>
  <si>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</si>
  <si>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</si>
  <si>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</si>
  <si>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</si>
  <si>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</si>
  <si>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</si>
  <si>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</si>
  <si>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</si>
  <si>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</si>
  <si>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</si>
  <si>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</si>
  <si>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</si>
  <si>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</si>
  <si>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</si>
  <si>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</si>
  <si>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</si>
  <si>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</si>
  <si>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</si>
  <si>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</si>
  <si>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</si>
  <si>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</si>
  <si>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</si>
  <si>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</si>
  <si>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</si>
  <si>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</si>
  <si>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</si>
  <si>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</si>
  <si>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</si>
  <si>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</si>
  <si>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</si>
  <si>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</si>
  <si>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</si>
  <si>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</si>
  <si>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</si>
  <si>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</si>
  <si>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</si>
  <si>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</si>
  <si>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</si>
  <si>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</si>
  <si>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</si>
  <si>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</si>
  <si>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</si>
  <si>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</si>
  <si>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</si>
  <si>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</si>
  <si>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</si>
  <si>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</si>
  <si>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</si>
  <si>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</si>
  <si>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</si>
  <si>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</si>
  <si>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</si>
  <si>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</si>
  <si>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</si>
  <si>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</si>
  <si>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</si>
  <si>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</si>
  <si>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</si>
  <si>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</si>
  <si>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</si>
  <si>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</si>
  <si>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</si>
  <si>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</si>
  <si>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</si>
  <si>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</si>
  <si>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</si>
  <si>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</si>
  <si>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</si>
  <si>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</si>
  <si>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</si>
  <si>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</si>
  <si>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</si>
  <si>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</si>
  <si>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</si>
  <si>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</si>
  <si>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</si>
  <si>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</si>
  <si>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</si>
  <si>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</si>
  <si>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</si>
  <si>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</si>
  <si>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</si>
  <si>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</si>
  <si>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</si>
  <si>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</si>
  <si>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</si>
  <si>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</si>
  <si>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</si>
  <si>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</si>
  <si>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</si>
  <si>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</si>
  <si>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</si>
  <si>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</si>
  <si>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</si>
  <si>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</si>
  <si>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</si>
  <si>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</si>
  <si>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</si>
  <si>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</si>
  <si>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</si>
  <si>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</si>
  <si>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</si>
  <si>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</si>
  <si>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</si>
  <si>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</si>
  <si>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</si>
  <si>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</si>
  <si>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</si>
  <si>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</si>
  <si>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</si>
  <si>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</si>
  <si>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</si>
  <si>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</si>
  <si>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</si>
  <si>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</si>
  <si>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</si>
  <si>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</si>
  <si>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</si>
  <si>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</si>
  <si>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</si>
  <si>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</si>
  <si>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</si>
  <si>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</si>
  <si>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</si>
  <si>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</si>
  <si>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</si>
  <si>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</si>
  <si>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</si>
  <si>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</si>
  <si>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</si>
  <si>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</si>
  <si>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</si>
  <si>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</si>
  <si>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</si>
  <si>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</si>
  <si>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</si>
  <si>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</si>
  <si>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</si>
  <si>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</si>
  <si>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</si>
  <si>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</si>
  <si>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</si>
  <si>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</si>
  <si>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</si>
  <si>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</si>
  <si>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</si>
  <si>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</si>
  <si>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</si>
  <si>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</si>
  <si>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</si>
  <si>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</si>
  <si>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</si>
  <si>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</si>
  <si>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</si>
  <si>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</si>
  <si>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</si>
  <si>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</si>
  <si>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</si>
  <si>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</si>
  <si>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</si>
  <si>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</si>
  <si>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</si>
  <si>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</si>
  <si>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</si>
  <si>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</si>
  <si>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</si>
  <si>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</si>
  <si>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</si>
  <si>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</si>
  <si>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</si>
  <si>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</si>
  <si>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</si>
  <si>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</si>
  <si>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</si>
  <si>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</si>
  <si>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</si>
  <si>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</si>
  <si>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</si>
  <si>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</si>
  <si>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</si>
  <si>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</si>
  <si>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</si>
  <si>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</si>
  <si>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</si>
  <si>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</si>
  <si>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</si>
  <si>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</si>
  <si>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</si>
  <si>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</si>
  <si>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</si>
  <si>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</si>
  <si>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</si>
  <si>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</si>
  <si>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</si>
  <si>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</si>
  <si>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</si>
  <si>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</si>
  <si>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</si>
  <si>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</si>
  <si>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</si>
  <si>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</si>
  <si>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</si>
  <si>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</si>
  <si>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</si>
  <si>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</si>
  <si>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</si>
  <si>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</si>
  <si>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</si>
  <si>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</si>
  <si>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</si>
  <si>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</si>
  <si>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</si>
  <si>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</si>
  <si>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</si>
  <si>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</si>
  <si>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</si>
  <si>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</si>
  <si>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</si>
  <si>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</si>
  <si>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</si>
  <si>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</si>
  <si>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</si>
  <si>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</si>
  <si>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</si>
  <si>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</si>
  <si>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</si>
  <si>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</si>
  <si>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</si>
  <si>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</si>
  <si>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</si>
  <si>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</si>
  <si>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</si>
  <si>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</si>
  <si>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</si>
  <si>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</si>
  <si>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</si>
  <si>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</si>
  <si>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</si>
  <si>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</si>
  <si>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</si>
  <si>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</si>
  <si>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</si>
  <si>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</si>
  <si>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</si>
  <si>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</si>
  <si>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</si>
  <si>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</si>
  <si>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</si>
  <si>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</si>
  <si>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</si>
  <si>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</si>
  <si>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</si>
  <si>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</si>
  <si>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</si>
  <si>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</si>
  <si>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</si>
  <si>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</si>
  <si>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</si>
  <si>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</si>
  <si>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</si>
  <si>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</si>
  <si>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</si>
  <si>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</si>
  <si>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</si>
  <si>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</si>
  <si>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</si>
  <si>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</si>
  <si>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</si>
  <si>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</si>
  <si>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</si>
  <si>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</si>
  <si>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</si>
  <si>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</si>
  <si>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</si>
  <si>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</si>
  <si>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</si>
  <si>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</si>
  <si>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</si>
  <si>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</si>
  <si>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</si>
  <si>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</si>
  <si>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</si>
  <si>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</si>
  <si>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</si>
  <si>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</si>
  <si>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</si>
  <si>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</si>
  <si>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</si>
  <si>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</si>
  <si>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</si>
  <si>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</si>
  <si>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</si>
  <si>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</si>
  <si>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</si>
  <si>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</si>
  <si>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</si>
  <si>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</si>
  <si>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</si>
  <si>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</si>
  <si>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</si>
  <si>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</si>
  <si>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</si>
  <si>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</si>
  <si>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</si>
  <si>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</si>
  <si>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</si>
  <si>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</si>
  <si>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</si>
  <si>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</si>
  <si>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</si>
  <si>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</si>
  <si>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</si>
  <si>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</si>
  <si>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</si>
  <si>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</si>
  <si>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</si>
  <si>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</si>
  <si>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</si>
  <si>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</si>
  <si>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</si>
  <si>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</si>
  <si>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</si>
  <si>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</si>
  <si>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</si>
  <si>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</si>
  <si>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</si>
  <si>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</si>
  <si>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</si>
  <si>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</si>
  <si>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</si>
  <si>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</si>
  <si>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</si>
  <si>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</si>
  <si>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</si>
  <si>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</si>
  <si>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</si>
  <si>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</si>
  <si>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</si>
  <si>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</si>
  <si>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</si>
  <si>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</si>
  <si>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</si>
  <si>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</si>
  <si>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</si>
  <si>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</si>
  <si>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</si>
  <si>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</si>
  <si>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</si>
  <si>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</si>
  <si>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</si>
  <si>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</si>
  <si>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</si>
  <si>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</si>
  <si>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</si>
  <si>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</si>
  <si>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</si>
  <si>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</si>
  <si>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</si>
  <si>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</si>
  <si>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</si>
  <si>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</si>
  <si>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</si>
  <si>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</si>
  <si>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</si>
  <si>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</si>
  <si>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</si>
  <si>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</si>
  <si>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</si>
  <si>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</si>
  <si>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</si>
  <si>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</si>
  <si>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</si>
  <si>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</si>
  <si>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</si>
  <si>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</si>
  <si>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</si>
  <si>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</si>
  <si>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</si>
  <si>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</si>
  <si>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</si>
  <si>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</si>
  <si>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</si>
  <si>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</si>
  <si>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</si>
  <si>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</si>
  <si>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</si>
  <si>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</si>
  <si>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</si>
  <si>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</si>
  <si>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</si>
  <si>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</si>
  <si>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</si>
  <si>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</si>
  <si>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</si>
  <si>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</si>
  <si>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</si>
  <si>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</si>
  <si>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</si>
  <si>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</si>
  <si>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</si>
  <si>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</si>
  <si>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</si>
  <si>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</si>
  <si>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</si>
  <si>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</si>
  <si>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</si>
  <si>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</si>
  <si>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</si>
  <si>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</si>
  <si>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</si>
  <si>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</si>
  <si>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</si>
  <si>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</si>
  <si>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</si>
  <si>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</si>
  <si>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</si>
  <si>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</si>
  <si>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</si>
  <si>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</si>
  <si>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</si>
  <si>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</si>
  <si>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</si>
  <si>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</si>
  <si>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</si>
  <si>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</si>
  <si>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</si>
  <si>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</si>
  <si>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</si>
  <si>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</si>
  <si>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</si>
  <si>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</si>
  <si>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</si>
  <si>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</si>
  <si>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</si>
  <si>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</si>
  <si>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</si>
  <si>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</si>
  <si>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</si>
  <si>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</si>
  <si>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</si>
  <si>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</si>
  <si>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</si>
  <si>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</si>
  <si>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</si>
  <si>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</si>
  <si>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</si>
  <si>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</si>
  <si>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</si>
  <si>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</si>
  <si>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</si>
  <si>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</si>
  <si>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</si>
  <si>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</si>
  <si>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</si>
  <si>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</si>
  <si>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</si>
  <si>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</si>
  <si>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</si>
  <si>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</si>
  <si>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</si>
  <si>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</si>
  <si>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</si>
  <si>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</si>
  <si>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</si>
  <si>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</si>
  <si>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</si>
  <si>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</si>
  <si>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</si>
  <si>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</si>
  <si>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</si>
  <si>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</si>
  <si>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</si>
  <si>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</si>
  <si>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</si>
  <si>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</si>
  <si>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</si>
  <si>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</si>
  <si>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</si>
  <si>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</si>
  <si>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</si>
  <si>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</si>
  <si>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</si>
  <si>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</si>
  <si>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</si>
  <si>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</si>
  <si>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</si>
  <si>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</si>
  <si>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</si>
  <si>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</si>
  <si>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</si>
  <si>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</si>
  <si>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</si>
  <si>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</si>
  <si>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</si>
  <si>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</si>
  <si>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</si>
  <si>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</si>
  <si>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</si>
  <si>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</si>
  <si>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</si>
  <si>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</si>
  <si>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</si>
  <si>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</si>
  <si>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</si>
  <si>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</si>
  <si>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</si>
  <si>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</si>
  <si>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</si>
  <si>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</si>
  <si>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</si>
  <si>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</si>
  <si>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</si>
  <si>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</si>
  <si>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</si>
  <si>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</si>
  <si>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</si>
  <si>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</si>
  <si>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</si>
  <si>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</si>
  <si>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</si>
  <si>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</si>
  <si>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</si>
  <si>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</si>
  <si>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</si>
  <si>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</si>
  <si>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</si>
  <si>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</si>
  <si>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</si>
  <si>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</si>
  <si>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</si>
  <si>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</si>
  <si>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</si>
  <si>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</si>
  <si>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</si>
  <si>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</si>
  <si>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</si>
  <si>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</si>
  <si>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</si>
  <si>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</si>
  <si>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</si>
  <si>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</si>
  <si>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</si>
  <si>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</si>
  <si>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</si>
  <si>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</si>
  <si>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</si>
  <si>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</si>
  <si>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</si>
  <si>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</si>
  <si>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</si>
  <si>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</si>
  <si>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</si>
  <si>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</si>
  <si>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</si>
  <si>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</si>
  <si>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</si>
  <si>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</si>
  <si>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</si>
  <si>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</si>
  <si>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</si>
  <si>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</si>
  <si>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</si>
  <si>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</si>
  <si>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</si>
  <si>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</si>
  <si>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</si>
  <si>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</si>
  <si>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</si>
  <si>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</si>
  <si>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</si>
  <si>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</si>
  <si>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</si>
  <si>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</si>
  <si>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</si>
  <si>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</si>
  <si>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</si>
  <si>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</si>
  <si>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</si>
  <si>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</si>
  <si>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</si>
  <si>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</si>
  <si>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</si>
  <si>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</si>
  <si>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</si>
  <si>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</si>
  <si>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</si>
  <si>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</si>
  <si>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</si>
  <si>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</si>
  <si>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</si>
  <si>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</si>
  <si>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</si>
  <si>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</si>
  <si>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</si>
  <si>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</si>
  <si>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</si>
  <si>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</si>
  <si>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</si>
  <si>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</si>
  <si>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</si>
  <si>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</si>
  <si>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</si>
  <si>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</si>
  <si>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</si>
  <si>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</si>
  <si>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</si>
  <si>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</si>
  <si>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</si>
  <si>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</si>
  <si>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</si>
  <si>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</si>
  <si>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</si>
  <si>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</si>
  <si>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</si>
  <si>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</si>
  <si>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</si>
  <si>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</si>
  <si>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</si>
  <si>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</si>
  <si>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</si>
  <si>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</si>
  <si>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</si>
  <si>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</si>
  <si>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</si>
  <si>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</si>
  <si>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</si>
  <si>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</si>
  <si>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</si>
  <si>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</si>
  <si>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</si>
  <si>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</si>
  <si>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</si>
  <si>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</si>
  <si>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</si>
  <si>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</si>
  <si>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</si>
  <si>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</si>
  <si>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</si>
  <si>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</si>
  <si>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</si>
  <si>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</si>
  <si>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</si>
  <si>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</si>
  <si>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</si>
  <si>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</si>
  <si>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</si>
  <si>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</si>
  <si>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</si>
  <si>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</si>
  <si>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</si>
  <si>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</si>
  <si>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</si>
  <si>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</si>
  <si>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</si>
  <si>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</si>
  <si>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</si>
  <si>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</si>
  <si>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</si>
  <si>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</si>
  <si>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</si>
  <si>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</si>
  <si>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</si>
  <si>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</si>
  <si>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</si>
  <si>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</si>
  <si>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</si>
  <si>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</si>
  <si>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</si>
  <si>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</si>
  <si>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</si>
  <si>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</si>
  <si>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</si>
  <si>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</si>
  <si>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</si>
  <si>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</si>
  <si>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</si>
  <si>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</si>
  <si>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</si>
  <si>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</si>
  <si>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</si>
  <si>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</si>
  <si>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</si>
  <si>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</si>
  <si>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</si>
  <si>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</si>
  <si>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</si>
  <si>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</si>
  <si>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</si>
  <si>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</si>
  <si>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</si>
  <si>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</si>
  <si>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</si>
  <si>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</si>
  <si>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</si>
  <si>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</si>
  <si>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</si>
  <si>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</si>
  <si>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</si>
  <si>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</si>
  <si>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</si>
  <si>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</si>
  <si>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</si>
  <si>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</si>
  <si>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</si>
  <si>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</si>
  <si>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</si>
  <si>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</si>
  <si>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</si>
  <si>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</si>
  <si>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</si>
  <si>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</si>
  <si>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</si>
  <si>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</si>
  <si>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</si>
  <si>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</si>
  <si>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</si>
  <si>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</si>
  <si>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</si>
  <si>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</si>
  <si>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</si>
  <si>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</si>
  <si>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</si>
  <si>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</si>
  <si>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</si>
  <si>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</si>
  <si>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</si>
  <si>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</si>
  <si>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</si>
  <si>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</si>
  <si>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</si>
  <si>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</si>
  <si>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</si>
  <si>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</si>
  <si>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</si>
  <si>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</si>
  <si>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</si>
  <si>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</si>
  <si>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</si>
  <si>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</si>
  <si>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</si>
  <si>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</si>
  <si>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</si>
  <si>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</si>
  <si>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</si>
  <si>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</si>
  <si>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</si>
  <si>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</si>
  <si>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</si>
  <si>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</si>
  <si>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</si>
  <si>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</si>
  <si>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</si>
  <si>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</si>
  <si>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</si>
  <si>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</si>
  <si>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</si>
  <si>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</si>
  <si>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</si>
  <si>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</si>
  <si>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</si>
  <si>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</si>
  <si>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</si>
  <si>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</si>
  <si>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</si>
  <si>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</si>
  <si>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</si>
  <si>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</si>
  <si>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</si>
  <si>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</si>
  <si>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</si>
  <si>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</si>
  <si>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</si>
  <si>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</si>
  <si>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</si>
  <si>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</si>
  <si>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</si>
  <si>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</si>
  <si>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</si>
  <si>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</si>
  <si>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</si>
  <si>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</si>
  <si>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</si>
  <si>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</si>
  <si>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</si>
  <si>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</si>
  <si>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</si>
  <si>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</si>
  <si>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</si>
  <si>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</si>
  <si>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</si>
  <si>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</si>
  <si>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</si>
  <si>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</si>
  <si>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</si>
  <si>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</si>
  <si>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</si>
  <si>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</si>
  <si>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</si>
  <si>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</si>
  <si>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</si>
  <si>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</si>
  <si>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</si>
  <si>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</si>
  <si>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</si>
  <si>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</si>
  <si>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</si>
  <si>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</si>
  <si>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</si>
  <si>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</si>
  <si>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</si>
  <si>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</si>
  <si>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</si>
  <si>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</si>
  <si>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</si>
  <si>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</si>
  <si>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</si>
  <si>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</si>
  <si>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</si>
  <si>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</si>
  <si>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</si>
  <si>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</si>
  <si>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</si>
  <si>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</si>
  <si>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</si>
  <si>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</si>
  <si>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</si>
  <si>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</si>
  <si>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</si>
  <si>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</si>
  <si>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</si>
  <si>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</si>
  <si>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</si>
  <si>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</si>
  <si>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</si>
  <si>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</si>
  <si>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</si>
  <si>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</si>
  <si>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</si>
  <si>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</si>
  <si>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</si>
  <si>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</si>
  <si>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</si>
  <si>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</si>
  <si>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</si>
  <si>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</si>
  <si>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</si>
  <si>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</si>
  <si>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</si>
  <si>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</si>
  <si>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</si>
  <si>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</si>
  <si>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</si>
  <si>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</si>
  <si>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</si>
  <si>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</si>
  <si>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</si>
  <si>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</si>
  <si>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</si>
  <si>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</si>
  <si>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</si>
  <si>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</si>
  <si>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</si>
  <si>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</si>
  <si>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</si>
  <si>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</si>
  <si>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</si>
  <si>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</si>
  <si>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</si>
  <si>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</si>
  <si>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</si>
  <si>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</si>
  <si>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</si>
  <si>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</si>
  <si>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</si>
  <si>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</si>
  <si>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</si>
  <si>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</si>
  <si>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</si>
  <si>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</si>
  <si>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</si>
  <si>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</si>
  <si>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</si>
  <si>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</si>
  <si>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</si>
  <si>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</si>
  <si>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</si>
  <si>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</si>
  <si>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</si>
  <si>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</si>
  <si>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</si>
  <si>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</si>
  <si>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</si>
  <si>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</si>
  <si>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</si>
  <si>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</si>
  <si>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</si>
  <si>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</si>
  <si>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</si>
  <si>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</si>
  <si>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</si>
  <si>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</si>
  <si>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</si>
  <si>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</si>
  <si>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</si>
  <si>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</si>
  <si>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</si>
  <si>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</si>
  <si>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</si>
  <si>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</si>
  <si>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</si>
  <si>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</si>
  <si>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</si>
  <si>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</si>
  <si>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</si>
  <si>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</si>
  <si>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</si>
  <si>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</si>
  <si>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</si>
  <si>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</si>
  <si>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</si>
  <si>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</si>
  <si>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</si>
  <si>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</si>
  <si>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</si>
  <si>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</si>
  <si>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</si>
  <si>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</si>
  <si>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</si>
  <si>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</si>
  <si>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</si>
  <si>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</si>
  <si>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</si>
  <si>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</si>
  <si>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</si>
  <si>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</si>
  <si>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</si>
  <si>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</si>
  <si>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</si>
  <si>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</si>
  <si>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</si>
  <si>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</si>
  <si>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</si>
  <si>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</si>
  <si>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</si>
  <si>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</si>
  <si>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</si>
  <si>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</si>
  <si>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</si>
  <si>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</si>
  <si>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</si>
  <si>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</si>
  <si>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</si>
  <si>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</si>
  <si>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</si>
  <si>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</si>
  <si>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</si>
  <si>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</si>
  <si>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</si>
  <si>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</si>
  <si>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</si>
  <si>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</si>
  <si>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</si>
  <si>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</si>
  <si>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</si>
  <si>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</si>
  <si>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</si>
  <si>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</si>
  <si>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</si>
  <si>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</si>
  <si>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</si>
  <si>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</si>
  <si>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</si>
  <si>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</si>
  <si>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</si>
  <si>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</si>
  <si>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</si>
  <si>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</si>
  <si>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</si>
  <si>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</si>
  <si>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</si>
  <si>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</si>
  <si>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</si>
  <si>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</si>
  <si>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</si>
  <si>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</si>
  <si>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</si>
  <si>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</si>
  <si>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</si>
  <si>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</si>
  <si>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</si>
  <si>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</si>
  <si>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</si>
  <si>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</si>
  <si>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</si>
  <si>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</si>
  <si>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</si>
  <si>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</si>
  <si>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</si>
  <si>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</si>
  <si>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</si>
  <si>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</si>
  <si>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</si>
  <si>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</si>
  <si>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</si>
  <si>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</si>
  <si>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</si>
  <si>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</si>
  <si>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</si>
  <si>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</si>
  <si>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</si>
  <si>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</si>
  <si>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</si>
  <si>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</si>
  <si>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</si>
  <si>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</si>
  <si>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</si>
  <si>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</si>
  <si>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</si>
  <si>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</si>
  <si>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</si>
  <si>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</si>
  <si>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</si>
  <si>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</si>
  <si>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</si>
  <si>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</si>
  <si>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</si>
  <si>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</si>
  <si>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</si>
  <si>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</si>
  <si>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</si>
  <si>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</si>
  <si>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</si>
  <si>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</si>
  <si>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</si>
  <si>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</si>
  <si>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</si>
  <si>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</si>
  <si>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</si>
  <si>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</si>
  <si>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</si>
  <si>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</si>
  <si>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</si>
  <si>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</si>
  <si>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</si>
  <si>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</si>
  <si>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</si>
  <si>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</si>
  <si>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</si>
  <si>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</si>
  <si>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</si>
  <si>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</si>
  <si>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</si>
  <si>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</si>
  <si>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</si>
  <si>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</si>
  <si>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</si>
  <si>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</si>
  <si>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</si>
  <si>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</si>
  <si>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</si>
  <si>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</si>
  <si>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</si>
  <si>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</si>
  <si>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</si>
  <si>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</si>
  <si>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</si>
  <si>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</si>
  <si>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</si>
  <si>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</si>
  <si>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</si>
  <si>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</si>
  <si>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</si>
  <si>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</si>
  <si>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</si>
  <si>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</si>
  <si>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</si>
  <si>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</si>
  <si>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</si>
  <si>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</si>
  <si>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</si>
  <si>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</si>
  <si>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</si>
  <si>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</si>
  <si>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</si>
  <si>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</si>
  <si>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</si>
  <si>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</si>
  <si>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</si>
  <si>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</si>
  <si>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</si>
  <si>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</si>
  <si>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</si>
  <si>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</si>
  <si>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</si>
  <si>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</si>
  <si>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</si>
  <si>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</si>
  <si>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</si>
  <si>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</si>
  <si>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</si>
  <si>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</si>
  <si>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</si>
  <si>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</si>
  <si>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</si>
  <si>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</si>
  <si>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</si>
  <si>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</si>
  <si>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</si>
  <si>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</si>
  <si>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</si>
  <si>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</si>
  <si>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</si>
  <si>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</si>
  <si>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</si>
  <si>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</si>
  <si>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</si>
  <si>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</si>
  <si>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</si>
  <si>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</si>
  <si>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</si>
  <si>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</si>
  <si>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</si>
  <si>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</si>
  <si>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</si>
  <si>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</si>
  <si>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</si>
  <si>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</si>
  <si>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</si>
  <si>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</si>
  <si>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</si>
  <si>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</si>
  <si>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</si>
  <si>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</si>
  <si>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</si>
  <si>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</si>
  <si>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</si>
  <si>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</si>
  <si>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</si>
  <si>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</si>
  <si>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</si>
  <si>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</si>
  <si>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</si>
  <si>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</si>
  <si>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</si>
  <si>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</si>
  <si>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</si>
  <si>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</si>
  <si>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</si>
  <si>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</si>
  <si>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</si>
  <si>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</si>
  <si>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</si>
  <si>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</si>
  <si>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</si>
  <si>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</si>
  <si>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</si>
  <si>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</si>
  <si>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</si>
  <si>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</si>
  <si>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</si>
  <si>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</si>
  <si>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</si>
  <si>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</si>
  <si>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</si>
  <si>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</si>
  <si>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</si>
  <si>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</si>
  <si>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</si>
  <si>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</si>
  <si>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</si>
  <si>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</si>
  <si>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</si>
  <si>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</si>
  <si>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</si>
  <si>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</si>
  <si>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</si>
  <si>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</si>
  <si>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</si>
  <si>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</si>
  <si>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</si>
  <si>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</si>
  <si>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</si>
  <si>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</si>
  <si>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</si>
  <si>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</si>
  <si>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</si>
  <si>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</si>
  <si>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</si>
  <si>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</si>
  <si>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</si>
  <si>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</si>
  <si>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</si>
  <si>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</si>
  <si>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</si>
  <si>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</si>
  <si>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</si>
  <si>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</si>
  <si>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</si>
  <si>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</si>
  <si>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</si>
  <si>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</si>
  <si>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</si>
  <si>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</si>
  <si>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</si>
  <si>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</si>
  <si>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</si>
  <si>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</si>
  <si>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</si>
  <si>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</si>
  <si>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</si>
  <si>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</si>
  <si>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</si>
  <si>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</si>
  <si>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</si>
  <si>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</si>
  <si>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</si>
  <si>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</si>
  <si>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</si>
  <si>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</si>
  <si>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</si>
  <si>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</si>
  <si>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</si>
  <si>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</si>
  <si>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</si>
  <si>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</si>
  <si>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</si>
  <si>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</si>
  <si>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</si>
  <si>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</si>
  <si>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</si>
  <si>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</si>
  <si>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</si>
  <si>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</si>
  <si>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</si>
  <si>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</si>
  <si>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</si>
  <si>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</si>
  <si>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</si>
  <si>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</si>
  <si>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</si>
  <si>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</si>
  <si>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</si>
  <si>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</si>
  <si>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</si>
  <si>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</si>
  <si>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</si>
  <si>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</si>
  <si>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</si>
  <si>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</si>
  <si>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</si>
  <si>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</si>
  <si>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</si>
  <si>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</si>
  <si>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</si>
  <si>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</si>
  <si>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</si>
  <si>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</si>
  <si>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</si>
  <si>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</si>
  <si>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</si>
  <si>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</si>
  <si>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</si>
  <si>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</si>
  <si>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</si>
  <si>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</si>
  <si>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</si>
  <si>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</si>
  <si>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</si>
  <si>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</si>
  <si>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backers_successful</t>
  </si>
  <si>
    <t>No. failed</t>
  </si>
  <si>
    <t>No. successful</t>
  </si>
  <si>
    <t>backers_failed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</si>
  <si>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</si>
  <si>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</si>
  <si>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</si>
  <si>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</si>
  <si>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</si>
  <si>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</si>
  <si>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Range</t>
  </si>
  <si>
    <t>Interval</t>
  </si>
  <si>
    <t>Upper Interval</t>
  </si>
  <si>
    <t>Frequency</t>
  </si>
  <si>
    <t>Bin</t>
  </si>
  <si>
    <t>More</t>
  </si>
  <si>
    <t>Lower Interval</t>
  </si>
  <si>
    <t>Backers_Failed Campaigns</t>
  </si>
  <si>
    <t>Backers_Successful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</si>
</sst>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10" xfId="0" applyBorder="1"/>
    <xf numFmtId="0" fontId="0" fillId="0" borderId="13" xfId="0" applyBorder="1"/>
    <xf numFmtId="0" fontId="18" fillId="0" borderId="14" xfId="0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FA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FA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FA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FA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-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1-4AE8-BE5F-D74F58335208}"/>
            </c:ext>
          </c:extLst>
        </c:ser>
        <c:ser>
          <c:idx val="1"/>
          <c:order val="1"/>
          <c:tx>
            <c:strRef>
              <c:f>'Pivot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FA1"/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9-4795-8826-A8EDE0F2B512}"/>
            </c:ext>
          </c:extLst>
        </c:ser>
        <c:ser>
          <c:idx val="2"/>
          <c:order val="2"/>
          <c:tx>
            <c:strRef>
              <c:f>'Pivot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E-4526-82BB-95F5492C26B4}"/>
            </c:ext>
          </c:extLst>
        </c:ser>
        <c:ser>
          <c:idx val="3"/>
          <c:order val="3"/>
          <c:tx>
            <c:strRef>
              <c:f>'Pivot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E-4526-82BB-95F5492C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503424"/>
        <c:axId val="430499816"/>
      </c:barChart>
      <c:catAx>
        <c:axId val="4305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</a:t>
                </a:r>
                <a:r>
                  <a:rPr lang="en-GB" baseline="0"/>
                  <a:t> </a:t>
                </a:r>
                <a:r>
                  <a:rPr lang="en-GB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99816"/>
        <c:crosses val="autoZero"/>
        <c:auto val="1"/>
        <c:lblAlgn val="ctr"/>
        <c:lblOffset val="100"/>
        <c:noMultiLvlLbl val="0"/>
      </c:catAx>
      <c:valAx>
        <c:axId val="43049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-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Outcomes per Sub-Category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F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A-4924-AD69-6094EFDC9F2E}"/>
            </c:ext>
          </c:extLst>
        </c:ser>
        <c:ser>
          <c:idx val="1"/>
          <c:order val="1"/>
          <c:tx>
            <c:strRef>
              <c:f>'Pivot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FA1"/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29-43A4-B2DC-98206B2F8F09}"/>
            </c:ext>
          </c:extLst>
        </c:ser>
        <c:ser>
          <c:idx val="2"/>
          <c:order val="2"/>
          <c:tx>
            <c:strRef>
              <c:f>'Pivot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29-43A4-B2DC-98206B2F8F09}"/>
            </c:ext>
          </c:extLst>
        </c:ser>
        <c:ser>
          <c:idx val="3"/>
          <c:order val="3"/>
          <c:tx>
            <c:strRef>
              <c:f>'Pivot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-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29-43A4-B2DC-98206B2F8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500800"/>
        <c:axId val="430503096"/>
      </c:barChart>
      <c:catAx>
        <c:axId val="43050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3096"/>
        <c:crosses val="autoZero"/>
        <c:auto val="1"/>
        <c:lblAlgn val="ctr"/>
        <c:lblOffset val="100"/>
        <c:noMultiLvlLbl val="0"/>
      </c:catAx>
      <c:valAx>
        <c:axId val="4305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-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9FA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9FA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-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-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9-4603-9951-1D457845AF4F}"/>
            </c:ext>
          </c:extLst>
        </c:ser>
        <c:ser>
          <c:idx val="1"/>
          <c:order val="1"/>
          <c:tx>
            <c:strRef>
              <c:f>'Pivot -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9FA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9FA1"/>
                </a:solidFill>
              </a:ln>
              <a:effectLst/>
            </c:spPr>
          </c:marker>
          <c:cat>
            <c:strRef>
              <c:f>'Pivot -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6-4214-A034-9CC6385AA6A8}"/>
            </c:ext>
          </c:extLst>
        </c:ser>
        <c:ser>
          <c:idx val="2"/>
          <c:order val="2"/>
          <c:tx>
            <c:strRef>
              <c:f>'Pivot -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'Pivot -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-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6-4214-A034-9CC6385A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0632"/>
        <c:axId val="556630960"/>
      </c:lineChart>
      <c:catAx>
        <c:axId val="5566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Created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0960"/>
        <c:crosses val="autoZero"/>
        <c:auto val="1"/>
        <c:lblAlgn val="ctr"/>
        <c:lblOffset val="100"/>
        <c:noMultiLvlLbl val="0"/>
      </c:catAx>
      <c:valAx>
        <c:axId val="5566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2-43C3-91DE-13E362540712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FA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2-43C3-91DE-13E362540712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2-43C3-91DE-13E36254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08408"/>
        <c:axId val="603504144"/>
      </c:lineChart>
      <c:catAx>
        <c:axId val="60350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Goal</a:t>
                </a:r>
                <a:r>
                  <a:rPr lang="en-GB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04144"/>
        <c:crosses val="autoZero"/>
        <c:auto val="1"/>
        <c:lblAlgn val="ctr"/>
        <c:lblOffset val="100"/>
        <c:noMultiLvlLbl val="0"/>
      </c:catAx>
      <c:valAx>
        <c:axId val="6035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  <a:r>
                  <a:rPr lang="en-GB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0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Successful</a:t>
            </a:r>
            <a:r>
              <a:rPr lang="en-GB" baseline="0"/>
              <a:t> Campaign Backers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'Bonus Statistical Analysis'!$K$19:$K$29</c:f>
              <c:strCache>
                <c:ptCount val="11"/>
                <c:pt idx="0">
                  <c:v>743.9</c:v>
                </c:pt>
                <c:pt idx="1">
                  <c:v>1471.8</c:v>
                </c:pt>
                <c:pt idx="2">
                  <c:v>2199.7</c:v>
                </c:pt>
                <c:pt idx="3">
                  <c:v>2927.6</c:v>
                </c:pt>
                <c:pt idx="4">
                  <c:v>3655.5</c:v>
                </c:pt>
                <c:pt idx="5">
                  <c:v>4383.4</c:v>
                </c:pt>
                <c:pt idx="6">
                  <c:v>5111.3</c:v>
                </c:pt>
                <c:pt idx="7">
                  <c:v>5839.2</c:v>
                </c:pt>
                <c:pt idx="8">
                  <c:v>6567.1</c:v>
                </c:pt>
                <c:pt idx="9">
                  <c:v>7295</c:v>
                </c:pt>
                <c:pt idx="10">
                  <c:v>More</c:v>
                </c:pt>
              </c:strCache>
            </c:strRef>
          </c:cat>
          <c:val>
            <c:numRef>
              <c:f>'Bonus Statistical Analysis'!$L$19:$L$29</c:f>
              <c:numCache>
                <c:formatCode>General</c:formatCode>
                <c:ptCount val="11"/>
                <c:pt idx="0">
                  <c:v>400</c:v>
                </c:pt>
                <c:pt idx="1">
                  <c:v>35</c:v>
                </c:pt>
                <c:pt idx="2">
                  <c:v>48</c:v>
                </c:pt>
                <c:pt idx="3">
                  <c:v>39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6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3FC-965D-451B78D45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845616"/>
        <c:axId val="555842336"/>
      </c:barChart>
      <c:catAx>
        <c:axId val="55584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Backers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55842336"/>
        <c:crosses val="autoZero"/>
        <c:auto val="1"/>
        <c:lblAlgn val="ctr"/>
        <c:lblOffset val="100"/>
        <c:tickLblSkip val="1"/>
        <c:noMultiLvlLbl val="0"/>
      </c:catAx>
      <c:valAx>
        <c:axId val="55584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8456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Failed Campaigns Backers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'Bonus Statistical Analysis'!$K$38:$K$48</c:f>
              <c:strCache>
                <c:ptCount val="11"/>
                <c:pt idx="0">
                  <c:v>608</c:v>
                </c:pt>
                <c:pt idx="1">
                  <c:v>1216</c:v>
                </c:pt>
                <c:pt idx="2">
                  <c:v>1824</c:v>
                </c:pt>
                <c:pt idx="3">
                  <c:v>2432</c:v>
                </c:pt>
                <c:pt idx="4">
                  <c:v>3040</c:v>
                </c:pt>
                <c:pt idx="5">
                  <c:v>3648</c:v>
                </c:pt>
                <c:pt idx="6">
                  <c:v>4256</c:v>
                </c:pt>
                <c:pt idx="7">
                  <c:v>4864</c:v>
                </c:pt>
                <c:pt idx="8">
                  <c:v>5472</c:v>
                </c:pt>
                <c:pt idx="9">
                  <c:v>6080</c:v>
                </c:pt>
                <c:pt idx="10">
                  <c:v>More</c:v>
                </c:pt>
              </c:strCache>
            </c:strRef>
          </c:cat>
          <c:val>
            <c:numRef>
              <c:f>'Bonus Statistical Analysis'!$L$38:$L$48</c:f>
              <c:numCache>
                <c:formatCode>General</c:formatCode>
                <c:ptCount val="11"/>
                <c:pt idx="0">
                  <c:v>256</c:v>
                </c:pt>
                <c:pt idx="1">
                  <c:v>48</c:v>
                </c:pt>
                <c:pt idx="2">
                  <c:v>26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B-4E57-9782-A59B367F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458288"/>
        <c:axId val="132458944"/>
      </c:barChart>
      <c:catAx>
        <c:axId val="1324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Backers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2458944"/>
        <c:crosses val="autoZero"/>
        <c:auto val="1"/>
        <c:lblAlgn val="ctr"/>
        <c:lblOffset val="100"/>
        <c:noMultiLvlLbl val="0"/>
      </c:catAx>
      <c:valAx>
        <c:axId val="13245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4582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414336</xdr:colOff>
      <xdr:row>0</xdr:row>
      <xdr:rowOff>133349</xdr:rowOff>
    </xdr:from>
    <xdr:to>
      <xdr:col>18</xdr:col>
      <xdr:colOff>457200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77FEA-4A35-3223-A4A8-444EBB29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576261</xdr:colOff>
      <xdr:row>1</xdr:row>
      <xdr:rowOff>47624</xdr:rowOff>
    </xdr:from>
    <xdr:to>
      <xdr:col>17</xdr:col>
      <xdr:colOff>762000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03E83-B2C2-D98D-50B4-CC0E16B7F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0</xdr:row>
      <xdr:rowOff>85725</xdr:rowOff>
    </xdr:from>
    <xdr:to>
      <xdr:col>19</xdr:col>
      <xdr:colOff>200025</xdr:colOff>
      <xdr:row>26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A586F-53C0-64E4-5DA4-7B8FBA56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14</xdr:row>
      <xdr:rowOff>104775</xdr:rowOff>
    </xdr:from>
    <xdr:to>
      <xdr:col>7</xdr:col>
      <xdr:colOff>1428750</xdr:colOff>
      <xdr:row>36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7384-95DA-B893-1418-0D9BB5AA4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11</xdr:row>
      <xdr:rowOff>152400</xdr:rowOff>
    </xdr:from>
    <xdr:to>
      <xdr:col>19</xdr:col>
      <xdr:colOff>590550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B1FF11-BB26-19F7-2A83-377F73FA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35</xdr:row>
      <xdr:rowOff>209549</xdr:rowOff>
    </xdr:from>
    <xdr:to>
      <xdr:col>19</xdr:col>
      <xdr:colOff>581025</xdr:colOff>
      <xdr:row>50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DC36AC-86CC-7C17-4E5C-DC7832CB8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hini N" refreshedDate="44806.060632523149" createdVersion="8" refreshedVersion="8" minRefreshableVersion="3" recordCount="1000" xr:uid="{FE997E63-59CD-48AA-86E6-F9B54CF45C0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5C3DD-52B0-42D8-A959-EAFDF63B4B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6D1800-F363-47E0-BBC4-369C341396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9" count="1" selected="0">
            <x v="1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246DD-DB82-40A5-9FFF-150662AECF1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Z1" sqref="Z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5" bestFit="1" customWidth="1"/>
    <col min="8" max="8" width="13" bestFit="1" customWidth="1"/>
    <col min="9" max="9" width="20.5" bestFit="1" customWidth="1"/>
    <col min="12" max="13" width="11.125" bestFit="1" customWidth="1"/>
    <col min="14" max="14" width="26.375" bestFit="1" customWidth="1"/>
    <col min="15" max="15" width="25" bestFit="1" customWidth="1"/>
    <col min="18" max="18" width="28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7" t="s">
        <v>2031</v>
      </c>
      <c r="T1" s="7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>
        <f t="shared" ref="I3:I66" si="1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>
        <f t="shared" ref="I67:I130" si="7">IFERROR(ROUND(E67/H67,2),0)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>
        <f t="shared" ref="I131:I194" si="13">IFERROR(ROUND(E131/H131,2),0)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>
        <f t="shared" ref="I195:I258" si="19">IFERROR(ROUND(E195/H195,2),0)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>
        <f t="shared" ref="I259:I322" si="25">IFERROR(ROUND(E259/H259,2),0)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>
        <f t="shared" ref="I323:I386" si="31">IFERROR(ROUND(E323/H323,2),0)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>
        <f t="shared" ref="I387:I450" si="37">IFERROR(ROUND(E387/H387,2),0)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>
        <f t="shared" ref="I451:I514" si="43">IFERROR(ROUND(E451/H451,2),0)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>
        <f t="shared" ref="I515:I578" si="49">IFERROR(ROUND(E515/H515,2),0)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>
        <f t="shared" ref="I579:I642" si="55">IFERROR(ROUND(E579/H579,2),0)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>
        <f t="shared" ref="I643:I706" si="61">IFERROR(ROUND(E643/H643,2),0)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>
        <f t="shared" ref="I707:I770" si="67">IFERROR(ROUND(E707/H707,2),0)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>
        <f t="shared" ref="I771:I834" si="73">IFERROR(ROUND(E771/H771,2),0)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>
        <f t="shared" ref="I835:I898" si="79">IFERROR(ROUND(E835/H835,2),0)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>
        <f t="shared" ref="I899:I962" si="85">IFERROR(ROUND(E899/H899,2),0)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>
        <f t="shared" ref="I963:I1001" si="91">IFERROR(ROUND(E963/H963,2),0)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3FA8-C987-4F16-BF5C-B5C8F539F6C8}">
  <dimension ref="A1:F14"/>
  <sheetViews>
    <sheetView workbookViewId="0">
      <selection activeCell="F13" sqref="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2033</v>
      </c>
    </row>
    <row r="3" spans="1:6" x14ac:dyDescent="0.25">
      <c r="A3" s="5" t="s">
        <v>2045</v>
      </c>
      <c r="B3" s="5" t="s">
        <v>2046</v>
      </c>
    </row>
    <row r="4" spans="1:6" x14ac:dyDescent="0.25">
      <c r="A4" s="5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6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2038</v>
      </c>
      <c r="E8">
        <v>4</v>
      </c>
      <c r="F8">
        <v>4</v>
      </c>
    </row>
    <row r="9" spans="1:6" x14ac:dyDescent="0.25">
      <c r="A9" s="6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3F42-5DA8-4D5C-9508-CF689A16DD8C}">
  <dimension ref="A1:F30"/>
  <sheetViews>
    <sheetView workbookViewId="0">
      <selection activeCell="A6" sqref="A6:A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6.875" bestFit="1" customWidth="1"/>
    <col min="27" max="27" width="11" bestFit="1" customWidth="1"/>
  </cols>
  <sheetData>
    <row r="1" spans="1:6" x14ac:dyDescent="0.25">
      <c r="A1" s="5" t="s">
        <v>6</v>
      </c>
      <c r="B1" t="s">
        <v>2033</v>
      </c>
    </row>
    <row r="2" spans="1:6" x14ac:dyDescent="0.25">
      <c r="A2" s="5" t="s">
        <v>2031</v>
      </c>
      <c r="B2" t="s">
        <v>2033</v>
      </c>
    </row>
    <row r="4" spans="1:6" x14ac:dyDescent="0.25">
      <c r="A4" s="5" t="s">
        <v>2045</v>
      </c>
      <c r="B4" s="5" t="s">
        <v>2046</v>
      </c>
    </row>
    <row r="5" spans="1:6" x14ac:dyDescent="0.2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2048</v>
      </c>
      <c r="E7">
        <v>4</v>
      </c>
      <c r="F7">
        <v>4</v>
      </c>
    </row>
    <row r="8" spans="1:6" x14ac:dyDescent="0.2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2051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2061</v>
      </c>
      <c r="C20">
        <v>4</v>
      </c>
      <c r="E20">
        <v>4</v>
      </c>
      <c r="F20">
        <v>8</v>
      </c>
    </row>
    <row r="21" spans="1:6" x14ac:dyDescent="0.2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2066</v>
      </c>
      <c r="C25">
        <v>7</v>
      </c>
      <c r="E25">
        <v>14</v>
      </c>
      <c r="F25">
        <v>21</v>
      </c>
    </row>
    <row r="26" spans="1:6" x14ac:dyDescent="0.2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2070</v>
      </c>
      <c r="E29">
        <v>3</v>
      </c>
      <c r="F29">
        <v>3</v>
      </c>
    </row>
    <row r="30" spans="1:6" x14ac:dyDescent="0.25">
      <c r="A30" s="6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DA55-E810-4A7F-AD92-B2873D1FA8E3}"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2033</v>
      </c>
    </row>
    <row r="2" spans="1:5" x14ac:dyDescent="0.25">
      <c r="A2" s="5" t="s">
        <v>2085</v>
      </c>
      <c r="B2" t="s">
        <v>2033</v>
      </c>
    </row>
    <row r="4" spans="1:5" x14ac:dyDescent="0.25">
      <c r="A4" s="5" t="s">
        <v>2045</v>
      </c>
      <c r="B4" s="5" t="s">
        <v>2046</v>
      </c>
    </row>
    <row r="5" spans="1:5" x14ac:dyDescent="0.25">
      <c r="A5" s="5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9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5">
      <c r="A7" s="9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5">
      <c r="A8" s="9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5">
      <c r="A9" s="9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5">
      <c r="A10" s="9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5">
      <c r="A11" s="9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5">
      <c r="A12" s="9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5">
      <c r="A13" s="9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5">
      <c r="A14" s="9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5">
      <c r="A15" s="9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5">
      <c r="A16" s="9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5">
      <c r="A17" s="9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5">
      <c r="A18" s="9" t="s">
        <v>2044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C9B5-B35F-4B78-9F09-69016E9A72CB}">
  <dimension ref="A1:H13"/>
  <sheetViews>
    <sheetView workbookViewId="0">
      <selection activeCell="L15" sqref="L15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30E6-BB0D-498D-9D48-4957050198DB}">
  <dimension ref="A1:L566"/>
  <sheetViews>
    <sheetView workbookViewId="0">
      <selection activeCell="J1" sqref="J1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13.5" bestFit="1" customWidth="1"/>
    <col min="8" max="8" width="28.5" customWidth="1"/>
    <col min="9" max="9" width="12.625" bestFit="1" customWidth="1"/>
    <col min="10" max="10" width="16.75" bestFit="1" customWidth="1"/>
    <col min="11" max="12" width="12.7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H1" s="11"/>
      <c r="I1" s="11" t="s">
        <v>2108</v>
      </c>
      <c r="J1" s="11" t="s">
        <v>2106</v>
      </c>
      <c r="K1" s="11" t="s">
        <v>2107</v>
      </c>
      <c r="L1" s="11" t="s">
        <v>2109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H2" s="11"/>
      <c r="I2" s="11">
        <f>COUNTIF(A:A,"successful")</f>
        <v>565</v>
      </c>
      <c r="J2" s="11">
        <f>SUM(B:B)</f>
        <v>480898</v>
      </c>
      <c r="K2" s="11">
        <f>COUNTIF(D:D,"failed")</f>
        <v>364</v>
      </c>
      <c r="L2" s="11">
        <f>SUM(E:E)</f>
        <v>213164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J4" t="s">
        <v>2106</v>
      </c>
      <c r="K4" t="s">
        <v>2109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14" t="s">
        <v>2110</v>
      </c>
      <c r="I5" s="15"/>
      <c r="J5" s="11">
        <f>AVERAGE(B2:B566)</f>
        <v>851.14690265486729</v>
      </c>
      <c r="K5" s="11">
        <f>AVERAGE(E2:E365)</f>
        <v>585.61538461538464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s="14" t="s">
        <v>2111</v>
      </c>
      <c r="I6" s="15"/>
      <c r="J6" s="11">
        <f>MEDIAN(B2:B566)</f>
        <v>201</v>
      </c>
      <c r="K6" s="11">
        <f>MEDIAN(E2:E365)</f>
        <v>114.5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s="14" t="s">
        <v>2112</v>
      </c>
      <c r="I7" s="15"/>
      <c r="J7" s="11">
        <f>MIN(B2:B566)</f>
        <v>16</v>
      </c>
      <c r="K7" s="11">
        <f>MIN(E2:E365)</f>
        <v>0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s="14" t="s">
        <v>2113</v>
      </c>
      <c r="I8" s="15"/>
      <c r="J8" s="11">
        <f>MAX(B2:B566)</f>
        <v>7295</v>
      </c>
      <c r="K8" s="11">
        <f>MAX(E2:E365)</f>
        <v>6080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  <c r="H9" s="14" t="s">
        <v>2114</v>
      </c>
      <c r="I9" s="15"/>
      <c r="J9" s="11">
        <f>_xlfn.VAR.P(B2:B566)</f>
        <v>1603373.7324019109</v>
      </c>
      <c r="K9" s="11">
        <f>_xlfn.VAR.P(E2:E365)</f>
        <v>921574.68174133555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  <c r="H10" s="14" t="s">
        <v>2115</v>
      </c>
      <c r="I10" s="15"/>
      <c r="J10" s="11">
        <f>_xlfn.STDEV.P(B2:B566)</f>
        <v>1266.2439466397898</v>
      </c>
      <c r="K10" s="11">
        <f>_xlfn.STDEV.P(E2:E365)</f>
        <v>959.98681331637863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  <c r="I11" t="s">
        <v>2116</v>
      </c>
      <c r="J11">
        <f>J8-J7</f>
        <v>7279</v>
      </c>
      <c r="K11">
        <f>K8-K7</f>
        <v>6080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  <c r="I12" t="s">
        <v>2117</v>
      </c>
      <c r="J12">
        <f>J11/10</f>
        <v>727.9</v>
      </c>
      <c r="K12">
        <f>K11/10</f>
        <v>608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12" ht="16.5" thickBot="1" x14ac:dyDescent="0.3">
      <c r="A17" t="s">
        <v>20</v>
      </c>
      <c r="B17">
        <v>129</v>
      </c>
      <c r="D17" t="s">
        <v>14</v>
      </c>
      <c r="E17">
        <v>1</v>
      </c>
      <c r="I17" t="s">
        <v>2124</v>
      </c>
    </row>
    <row r="18" spans="1:12" x14ac:dyDescent="0.25">
      <c r="A18" t="s">
        <v>20</v>
      </c>
      <c r="B18">
        <v>226</v>
      </c>
      <c r="D18" t="s">
        <v>14</v>
      </c>
      <c r="E18">
        <v>1467</v>
      </c>
      <c r="I18" t="s">
        <v>2122</v>
      </c>
      <c r="J18" t="s">
        <v>2118</v>
      </c>
      <c r="K18" s="13" t="s">
        <v>2120</v>
      </c>
      <c r="L18" s="13" t="s">
        <v>2119</v>
      </c>
    </row>
    <row r="19" spans="1:12" x14ac:dyDescent="0.25">
      <c r="A19" t="s">
        <v>20</v>
      </c>
      <c r="B19">
        <v>5419</v>
      </c>
      <c r="D19" t="s">
        <v>14</v>
      </c>
      <c r="E19">
        <v>75</v>
      </c>
      <c r="I19">
        <v>16</v>
      </c>
      <c r="J19">
        <f>I19+J12</f>
        <v>743.9</v>
      </c>
      <c r="K19">
        <v>743.9</v>
      </c>
      <c r="L19">
        <v>400</v>
      </c>
    </row>
    <row r="20" spans="1:12" x14ac:dyDescent="0.25">
      <c r="A20" t="s">
        <v>20</v>
      </c>
      <c r="B20">
        <v>165</v>
      </c>
      <c r="D20" t="s">
        <v>14</v>
      </c>
      <c r="E20">
        <v>120</v>
      </c>
      <c r="I20">
        <f>I19+1</f>
        <v>17</v>
      </c>
      <c r="J20">
        <f>J19+$J$12</f>
        <v>1471.8</v>
      </c>
      <c r="K20">
        <v>1471.8</v>
      </c>
      <c r="L20">
        <v>35</v>
      </c>
    </row>
    <row r="21" spans="1:12" x14ac:dyDescent="0.25">
      <c r="A21" t="s">
        <v>20</v>
      </c>
      <c r="B21">
        <v>1965</v>
      </c>
      <c r="D21" t="s">
        <v>14</v>
      </c>
      <c r="E21">
        <v>2253</v>
      </c>
      <c r="I21">
        <f t="shared" ref="I21:I28" si="0">I20+1</f>
        <v>18</v>
      </c>
      <c r="J21">
        <f t="shared" ref="J21:J28" si="1">J20+$J$12</f>
        <v>2199.6999999999998</v>
      </c>
      <c r="K21">
        <v>2199.6999999999998</v>
      </c>
      <c r="L21">
        <v>48</v>
      </c>
    </row>
    <row r="22" spans="1:12" x14ac:dyDescent="0.25">
      <c r="A22" t="s">
        <v>20</v>
      </c>
      <c r="B22">
        <v>16</v>
      </c>
      <c r="D22" t="s">
        <v>14</v>
      </c>
      <c r="E22">
        <v>5</v>
      </c>
      <c r="I22">
        <f t="shared" si="0"/>
        <v>19</v>
      </c>
      <c r="J22">
        <f t="shared" si="1"/>
        <v>2927.6</v>
      </c>
      <c r="K22">
        <v>2927.6</v>
      </c>
      <c r="L22">
        <v>39</v>
      </c>
    </row>
    <row r="23" spans="1:12" x14ac:dyDescent="0.25">
      <c r="A23" t="s">
        <v>20</v>
      </c>
      <c r="B23">
        <v>107</v>
      </c>
      <c r="D23" t="s">
        <v>14</v>
      </c>
      <c r="E23">
        <v>38</v>
      </c>
      <c r="I23">
        <f t="shared" si="0"/>
        <v>20</v>
      </c>
      <c r="J23">
        <f t="shared" si="1"/>
        <v>3655.5</v>
      </c>
      <c r="K23">
        <v>3655.5</v>
      </c>
      <c r="L23">
        <v>18</v>
      </c>
    </row>
    <row r="24" spans="1:12" x14ac:dyDescent="0.25">
      <c r="A24" t="s">
        <v>20</v>
      </c>
      <c r="B24">
        <v>134</v>
      </c>
      <c r="D24" t="s">
        <v>14</v>
      </c>
      <c r="E24">
        <v>12</v>
      </c>
      <c r="I24">
        <f t="shared" si="0"/>
        <v>21</v>
      </c>
      <c r="J24">
        <f t="shared" si="1"/>
        <v>4383.3999999999996</v>
      </c>
      <c r="K24">
        <v>4383.3999999999996</v>
      </c>
      <c r="L24">
        <v>10</v>
      </c>
    </row>
    <row r="25" spans="1:12" x14ac:dyDescent="0.25">
      <c r="A25" t="s">
        <v>20</v>
      </c>
      <c r="B25">
        <v>198</v>
      </c>
      <c r="D25" t="s">
        <v>14</v>
      </c>
      <c r="E25">
        <v>1684</v>
      </c>
      <c r="I25">
        <f t="shared" si="0"/>
        <v>22</v>
      </c>
      <c r="J25">
        <f t="shared" si="1"/>
        <v>5111.2999999999993</v>
      </c>
      <c r="K25">
        <v>5111.2999999999993</v>
      </c>
      <c r="L25">
        <v>2</v>
      </c>
    </row>
    <row r="26" spans="1:12" x14ac:dyDescent="0.25">
      <c r="A26" t="s">
        <v>20</v>
      </c>
      <c r="B26">
        <v>111</v>
      </c>
      <c r="D26" t="s">
        <v>14</v>
      </c>
      <c r="E26">
        <v>56</v>
      </c>
      <c r="I26">
        <f t="shared" si="0"/>
        <v>23</v>
      </c>
      <c r="J26">
        <f t="shared" si="1"/>
        <v>5839.1999999999989</v>
      </c>
      <c r="K26">
        <v>5839.1999999999989</v>
      </c>
      <c r="L26">
        <v>6</v>
      </c>
    </row>
    <row r="27" spans="1:12" x14ac:dyDescent="0.25">
      <c r="A27" t="s">
        <v>20</v>
      </c>
      <c r="B27">
        <v>222</v>
      </c>
      <c r="D27" t="s">
        <v>14</v>
      </c>
      <c r="E27">
        <v>838</v>
      </c>
      <c r="I27">
        <f t="shared" si="0"/>
        <v>24</v>
      </c>
      <c r="J27">
        <f t="shared" si="1"/>
        <v>6567.0999999999985</v>
      </c>
      <c r="K27">
        <v>6567.0999999999985</v>
      </c>
      <c r="L27">
        <v>6</v>
      </c>
    </row>
    <row r="28" spans="1:12" x14ac:dyDescent="0.25">
      <c r="A28" t="s">
        <v>20</v>
      </c>
      <c r="B28">
        <v>6212</v>
      </c>
      <c r="D28" t="s">
        <v>14</v>
      </c>
      <c r="E28">
        <v>1000</v>
      </c>
      <c r="I28">
        <f t="shared" si="0"/>
        <v>25</v>
      </c>
      <c r="J28">
        <f t="shared" si="1"/>
        <v>7294.9999999999982</v>
      </c>
      <c r="K28">
        <v>7294.9999999999982</v>
      </c>
      <c r="L28">
        <v>0</v>
      </c>
    </row>
    <row r="29" spans="1:12" ht="16.5" thickBot="1" x14ac:dyDescent="0.3">
      <c r="A29" t="s">
        <v>20</v>
      </c>
      <c r="B29">
        <v>98</v>
      </c>
      <c r="D29" t="s">
        <v>14</v>
      </c>
      <c r="E29">
        <v>1482</v>
      </c>
      <c r="K29" s="12" t="s">
        <v>2121</v>
      </c>
      <c r="L29" s="12">
        <v>1</v>
      </c>
    </row>
    <row r="30" spans="1:12" x14ac:dyDescent="0.25">
      <c r="A30" t="s">
        <v>20</v>
      </c>
      <c r="B30">
        <v>92</v>
      </c>
      <c r="D30" t="s">
        <v>14</v>
      </c>
      <c r="E30">
        <v>106</v>
      </c>
    </row>
    <row r="31" spans="1:12" x14ac:dyDescent="0.25">
      <c r="A31" t="s">
        <v>20</v>
      </c>
      <c r="B31">
        <v>149</v>
      </c>
      <c r="D31" t="s">
        <v>14</v>
      </c>
      <c r="E31">
        <v>679</v>
      </c>
    </row>
    <row r="32" spans="1:12" x14ac:dyDescent="0.25">
      <c r="A32" t="s">
        <v>20</v>
      </c>
      <c r="B32">
        <v>2431</v>
      </c>
      <c r="D32" t="s">
        <v>14</v>
      </c>
      <c r="E32">
        <v>1220</v>
      </c>
    </row>
    <row r="33" spans="1:12" x14ac:dyDescent="0.25">
      <c r="A33" t="s">
        <v>20</v>
      </c>
      <c r="B33">
        <v>303</v>
      </c>
      <c r="D33" t="s">
        <v>14</v>
      </c>
      <c r="E33">
        <v>1</v>
      </c>
    </row>
    <row r="34" spans="1:12" x14ac:dyDescent="0.25">
      <c r="A34" t="s">
        <v>20</v>
      </c>
      <c r="B34">
        <v>209</v>
      </c>
      <c r="D34" t="s">
        <v>14</v>
      </c>
      <c r="E34">
        <v>37</v>
      </c>
    </row>
    <row r="35" spans="1:12" x14ac:dyDescent="0.25">
      <c r="A35" t="s">
        <v>20</v>
      </c>
      <c r="B35">
        <v>131</v>
      </c>
      <c r="D35" t="s">
        <v>14</v>
      </c>
      <c r="E35">
        <v>60</v>
      </c>
    </row>
    <row r="36" spans="1:12" ht="16.5" thickBot="1" x14ac:dyDescent="0.3">
      <c r="A36" t="s">
        <v>20</v>
      </c>
      <c r="B36">
        <v>164</v>
      </c>
      <c r="D36" t="s">
        <v>14</v>
      </c>
      <c r="E36">
        <v>296</v>
      </c>
      <c r="I36" t="s">
        <v>2123</v>
      </c>
    </row>
    <row r="37" spans="1:12" x14ac:dyDescent="0.25">
      <c r="A37" t="s">
        <v>20</v>
      </c>
      <c r="B37">
        <v>201</v>
      </c>
      <c r="D37" t="s">
        <v>14</v>
      </c>
      <c r="E37">
        <v>3304</v>
      </c>
      <c r="I37" t="s">
        <v>2122</v>
      </c>
      <c r="J37" t="s">
        <v>2118</v>
      </c>
      <c r="K37" s="13" t="s">
        <v>2120</v>
      </c>
      <c r="L37" s="13" t="s">
        <v>2119</v>
      </c>
    </row>
    <row r="38" spans="1:12" x14ac:dyDescent="0.25">
      <c r="A38" t="s">
        <v>20</v>
      </c>
      <c r="B38">
        <v>211</v>
      </c>
      <c r="D38" t="s">
        <v>14</v>
      </c>
      <c r="E38">
        <v>73</v>
      </c>
      <c r="I38">
        <v>0</v>
      </c>
      <c r="J38">
        <f>I38+K12</f>
        <v>608</v>
      </c>
      <c r="K38">
        <v>608</v>
      </c>
      <c r="L38">
        <v>256</v>
      </c>
    </row>
    <row r="39" spans="1:12" x14ac:dyDescent="0.25">
      <c r="A39" t="s">
        <v>20</v>
      </c>
      <c r="B39">
        <v>128</v>
      </c>
      <c r="D39" t="s">
        <v>14</v>
      </c>
      <c r="E39">
        <v>3387</v>
      </c>
      <c r="I39">
        <f>I38+1</f>
        <v>1</v>
      </c>
      <c r="J39">
        <f>J38+$K$12</f>
        <v>1216</v>
      </c>
      <c r="K39">
        <v>1216</v>
      </c>
      <c r="L39">
        <v>48</v>
      </c>
    </row>
    <row r="40" spans="1:12" x14ac:dyDescent="0.25">
      <c r="A40" t="s">
        <v>20</v>
      </c>
      <c r="B40">
        <v>1600</v>
      </c>
      <c r="D40" t="s">
        <v>14</v>
      </c>
      <c r="E40">
        <v>662</v>
      </c>
      <c r="I40">
        <f t="shared" ref="I40:I47" si="2">I39+1</f>
        <v>2</v>
      </c>
      <c r="J40">
        <f t="shared" ref="J40:J47" si="3">J39+$K$12</f>
        <v>1824</v>
      </c>
      <c r="K40">
        <v>1824</v>
      </c>
      <c r="L40">
        <v>26</v>
      </c>
    </row>
    <row r="41" spans="1:12" x14ac:dyDescent="0.25">
      <c r="A41" t="s">
        <v>20</v>
      </c>
      <c r="B41">
        <v>249</v>
      </c>
      <c r="D41" t="s">
        <v>14</v>
      </c>
      <c r="E41">
        <v>774</v>
      </c>
      <c r="I41">
        <f t="shared" si="2"/>
        <v>3</v>
      </c>
      <c r="J41">
        <f t="shared" si="3"/>
        <v>2432</v>
      </c>
      <c r="K41">
        <v>2432</v>
      </c>
      <c r="L41">
        <v>14</v>
      </c>
    </row>
    <row r="42" spans="1:12" x14ac:dyDescent="0.25">
      <c r="A42" t="s">
        <v>20</v>
      </c>
      <c r="B42">
        <v>236</v>
      </c>
      <c r="D42" t="s">
        <v>14</v>
      </c>
      <c r="E42">
        <v>672</v>
      </c>
      <c r="I42">
        <f t="shared" si="2"/>
        <v>4</v>
      </c>
      <c r="J42">
        <f t="shared" si="3"/>
        <v>3040</v>
      </c>
      <c r="K42">
        <v>3040</v>
      </c>
      <c r="L42">
        <v>8</v>
      </c>
    </row>
    <row r="43" spans="1:12" x14ac:dyDescent="0.25">
      <c r="A43" t="s">
        <v>20</v>
      </c>
      <c r="B43">
        <v>4065</v>
      </c>
      <c r="D43" t="s">
        <v>14</v>
      </c>
      <c r="E43">
        <v>940</v>
      </c>
      <c r="I43">
        <f t="shared" si="2"/>
        <v>5</v>
      </c>
      <c r="J43">
        <f t="shared" si="3"/>
        <v>3648</v>
      </c>
      <c r="K43">
        <v>3648</v>
      </c>
      <c r="L43">
        <v>5</v>
      </c>
    </row>
    <row r="44" spans="1:12" x14ac:dyDescent="0.25">
      <c r="A44" t="s">
        <v>20</v>
      </c>
      <c r="B44">
        <v>246</v>
      </c>
      <c r="D44" t="s">
        <v>14</v>
      </c>
      <c r="E44">
        <v>117</v>
      </c>
      <c r="I44">
        <f t="shared" si="2"/>
        <v>6</v>
      </c>
      <c r="J44">
        <f t="shared" si="3"/>
        <v>4256</v>
      </c>
      <c r="K44">
        <v>4256</v>
      </c>
      <c r="L44">
        <v>1</v>
      </c>
    </row>
    <row r="45" spans="1:12" x14ac:dyDescent="0.25">
      <c r="A45" t="s">
        <v>20</v>
      </c>
      <c r="B45">
        <v>2475</v>
      </c>
      <c r="D45" t="s">
        <v>14</v>
      </c>
      <c r="E45">
        <v>115</v>
      </c>
      <c r="I45">
        <f t="shared" si="2"/>
        <v>7</v>
      </c>
      <c r="J45">
        <f t="shared" si="3"/>
        <v>4864</v>
      </c>
      <c r="K45">
        <v>4864</v>
      </c>
      <c r="L45">
        <v>3</v>
      </c>
    </row>
    <row r="46" spans="1:12" x14ac:dyDescent="0.25">
      <c r="A46" t="s">
        <v>20</v>
      </c>
      <c r="B46">
        <v>76</v>
      </c>
      <c r="D46" t="s">
        <v>14</v>
      </c>
      <c r="E46">
        <v>326</v>
      </c>
      <c r="I46">
        <f t="shared" si="2"/>
        <v>8</v>
      </c>
      <c r="J46">
        <f t="shared" si="3"/>
        <v>5472</v>
      </c>
      <c r="K46">
        <v>5472</v>
      </c>
      <c r="L46">
        <v>0</v>
      </c>
    </row>
    <row r="47" spans="1:12" x14ac:dyDescent="0.25">
      <c r="A47" t="s">
        <v>20</v>
      </c>
      <c r="B47">
        <v>54</v>
      </c>
      <c r="D47" t="s">
        <v>14</v>
      </c>
      <c r="E47">
        <v>1</v>
      </c>
      <c r="I47">
        <f t="shared" si="2"/>
        <v>9</v>
      </c>
      <c r="J47">
        <f t="shared" si="3"/>
        <v>6080</v>
      </c>
      <c r="K47">
        <v>6080</v>
      </c>
      <c r="L47">
        <v>3</v>
      </c>
    </row>
    <row r="48" spans="1:12" ht="16.5" thickBot="1" x14ac:dyDescent="0.3">
      <c r="A48" t="s">
        <v>20</v>
      </c>
      <c r="B48">
        <v>88</v>
      </c>
      <c r="D48" t="s">
        <v>14</v>
      </c>
      <c r="E48">
        <v>1467</v>
      </c>
      <c r="K48" s="12" t="s">
        <v>2121</v>
      </c>
      <c r="L48" s="12">
        <v>0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E1" xr:uid="{E4F930E6-BB0D-498D-9D48-4957050198DB}"/>
  <sortState xmlns:xlrd2="http://schemas.microsoft.com/office/spreadsheetml/2017/richdata2" ref="K38:K47">
    <sortCondition ref="K38"/>
  </sortState>
  <mergeCells count="6">
    <mergeCell ref="H9:I9"/>
    <mergeCell ref="H10:I10"/>
    <mergeCell ref="H5:I5"/>
    <mergeCell ref="H6:I6"/>
    <mergeCell ref="H7:I7"/>
    <mergeCell ref="H8:I8"/>
  </mergeCells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- Category</vt:lpstr>
      <vt:lpstr>Pivot - SubCategory</vt:lpstr>
      <vt:lpstr>Pivot - Launch Date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Nandhini N</cp:lastModifiedBy>
  <dcterms:created xsi:type="dcterms:W3CDTF">2021-09-29T18:52:28Z</dcterms:created>
  <dcterms:modified xsi:type="dcterms:W3CDTF">2022-09-04T22:19:11Z</dcterms:modified>
</cp:coreProperties>
</file>