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izio.pastore/SVV-GIT/Oscar-MutationTestingScalability/data/"/>
    </mc:Choice>
  </mc:AlternateContent>
  <xr:revisionPtr revIDLastSave="0" documentId="13_ncr:1_{DEF60C9D-94BD-AE49-AB04-613F8597BF8D}" xr6:coauthVersionLast="45" xr6:coauthVersionMax="45" xr10:uidLastSave="{00000000-0000-0000-0000-000000000000}"/>
  <bookViews>
    <workbookView xWindow="4380" yWindow="-25840" windowWidth="35620" windowHeight="19960" activeTab="1" xr2:uid="{E04D3DB6-C73B-9341-8F14-08B38DC77495}"/>
  </bookViews>
  <sheets>
    <sheet name="Sheet1" sheetId="1" r:id="rId1"/>
    <sheet name="ranges2.0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6" i="2" l="1"/>
  <c r="AB35" i="2"/>
  <c r="AB34" i="2"/>
  <c r="AB33" i="2"/>
  <c r="AB32" i="2"/>
  <c r="AB31" i="2"/>
  <c r="AB26" i="2"/>
  <c r="AB25" i="2"/>
  <c r="AB24" i="2"/>
  <c r="AB23" i="2"/>
  <c r="AB22" i="2"/>
  <c r="AB17" i="2"/>
  <c r="AB16" i="2"/>
  <c r="AB15" i="2"/>
  <c r="AB14" i="2"/>
  <c r="AB13" i="2"/>
  <c r="AB12" i="2"/>
  <c r="AB8" i="2"/>
  <c r="AB7" i="2"/>
  <c r="AB6" i="2"/>
  <c r="AB5" i="2"/>
  <c r="AB4" i="2"/>
  <c r="AB3" i="2"/>
  <c r="AA36" i="2"/>
  <c r="AA35" i="2"/>
  <c r="AA34" i="2"/>
  <c r="AA33" i="2"/>
  <c r="AA32" i="2"/>
  <c r="AA31" i="2"/>
  <c r="X32" i="2"/>
  <c r="X31" i="2"/>
  <c r="X22" i="2"/>
  <c r="X13" i="2"/>
  <c r="X12" i="2"/>
  <c r="Y13" i="2"/>
  <c r="Z13" i="2" s="1"/>
  <c r="Y12" i="2"/>
  <c r="Z12" i="2"/>
  <c r="Z8" i="2"/>
  <c r="Z7" i="2"/>
  <c r="Z6" i="2"/>
  <c r="Z5" i="2"/>
  <c r="Z4" i="2"/>
  <c r="Z3" i="2"/>
  <c r="X4" i="2"/>
  <c r="Y4" i="2"/>
  <c r="Y3" i="2"/>
  <c r="X3" i="2"/>
  <c r="X14" i="2"/>
  <c r="W14" i="2"/>
  <c r="W13" i="2"/>
  <c r="Y26" i="2"/>
  <c r="Y25" i="2"/>
  <c r="Y24" i="2"/>
  <c r="Y23" i="2"/>
  <c r="Y22" i="2"/>
  <c r="Q27" i="2"/>
  <c r="X33" i="2" l="1"/>
  <c r="W31" i="2"/>
  <c r="T31" i="2"/>
  <c r="X24" i="2"/>
  <c r="W24" i="2"/>
  <c r="X23" i="2"/>
  <c r="W23" i="2"/>
  <c r="X5" i="2"/>
  <c r="W5" i="2"/>
  <c r="Y5" i="2" s="1"/>
  <c r="W4" i="2"/>
  <c r="P33" i="2"/>
  <c r="P32" i="2"/>
  <c r="P24" i="2"/>
  <c r="P23" i="2"/>
  <c r="Q23" i="2" s="1"/>
  <c r="P14" i="2"/>
  <c r="R14" i="2" s="1"/>
  <c r="P13" i="2"/>
  <c r="V5" i="2"/>
  <c r="V4" i="2"/>
  <c r="R4" i="2"/>
  <c r="R3" i="2"/>
  <c r="U5" i="2"/>
  <c r="U4" i="2"/>
  <c r="R5" i="2"/>
  <c r="Q5" i="2"/>
  <c r="Q4" i="2"/>
  <c r="P5" i="2"/>
  <c r="P4" i="2"/>
  <c r="T33" i="2"/>
  <c r="T32" i="2"/>
  <c r="T24" i="2"/>
  <c r="T23" i="2"/>
  <c r="T12" i="2"/>
  <c r="T14" i="2"/>
  <c r="T13" i="2"/>
  <c r="T4" i="2"/>
  <c r="T5" i="2"/>
  <c r="T3" i="2"/>
  <c r="M36" i="2"/>
  <c r="M35" i="2"/>
  <c r="M34" i="2"/>
  <c r="M33" i="2"/>
  <c r="M32" i="2"/>
  <c r="M31" i="2"/>
  <c r="M27" i="2"/>
  <c r="M26" i="2"/>
  <c r="M25" i="2"/>
  <c r="M24" i="2"/>
  <c r="M23" i="2"/>
  <c r="M22" i="2"/>
  <c r="M17" i="2"/>
  <c r="M16" i="2"/>
  <c r="M15" i="2"/>
  <c r="M14" i="2"/>
  <c r="M13" i="2"/>
  <c r="M12" i="2"/>
  <c r="M8" i="2"/>
  <c r="M7" i="2"/>
  <c r="M6" i="2"/>
  <c r="M5" i="2"/>
  <c r="M4" i="2"/>
  <c r="M3" i="2"/>
  <c r="T36" i="2"/>
  <c r="P36" i="2"/>
  <c r="R36" i="2" s="1"/>
  <c r="X36" i="2"/>
  <c r="X35" i="2"/>
  <c r="T35" i="2"/>
  <c r="P35" i="2"/>
  <c r="R35" i="2" s="1"/>
  <c r="X34" i="2"/>
  <c r="T34" i="2"/>
  <c r="P34" i="2"/>
  <c r="R34" i="2" s="1"/>
  <c r="P31" i="2"/>
  <c r="T27" i="2"/>
  <c r="P27" i="2"/>
  <c r="W27" i="2" s="1"/>
  <c r="Y27" i="2" s="1"/>
  <c r="X27" i="2"/>
  <c r="X26" i="2"/>
  <c r="T26" i="2"/>
  <c r="P26" i="2"/>
  <c r="R26" i="2" s="1"/>
  <c r="T25" i="2"/>
  <c r="P25" i="2"/>
  <c r="R25" i="2" s="1"/>
  <c r="T22" i="2"/>
  <c r="P22" i="2"/>
  <c r="T17" i="2"/>
  <c r="R17" i="2"/>
  <c r="X17" i="2"/>
  <c r="T16" i="2"/>
  <c r="P16" i="2"/>
  <c r="R16" i="2" s="1"/>
  <c r="T15" i="2"/>
  <c r="P15" i="2"/>
  <c r="R15" i="2" s="1"/>
  <c r="P12" i="2"/>
  <c r="T8" i="2"/>
  <c r="P8" i="2"/>
  <c r="R8" i="2" s="1"/>
  <c r="J8" i="2"/>
  <c r="T7" i="2"/>
  <c r="P7" i="2"/>
  <c r="T6" i="2"/>
  <c r="P6" i="2"/>
  <c r="P3" i="2"/>
  <c r="R24" i="2" l="1"/>
  <c r="R23" i="2"/>
  <c r="R13" i="2"/>
  <c r="R32" i="2"/>
  <c r="R33" i="2"/>
  <c r="R31" i="2"/>
  <c r="Q32" i="2"/>
  <c r="W32" i="2" s="1"/>
  <c r="Q33" i="2"/>
  <c r="W33" i="2" s="1"/>
  <c r="Q24" i="2"/>
  <c r="R22" i="2"/>
  <c r="Q14" i="2"/>
  <c r="R12" i="2"/>
  <c r="U12" i="2" s="1"/>
  <c r="Q13" i="2"/>
  <c r="V35" i="2"/>
  <c r="U35" i="2"/>
  <c r="U34" i="2"/>
  <c r="V34" i="2"/>
  <c r="V36" i="2"/>
  <c r="U36" i="2"/>
  <c r="Q35" i="2"/>
  <c r="W35" i="2" s="1"/>
  <c r="Q36" i="2"/>
  <c r="W36" i="2" s="1"/>
  <c r="Y36" i="2" s="1"/>
  <c r="Q31" i="2"/>
  <c r="Q34" i="2"/>
  <c r="W34" i="2" s="1"/>
  <c r="Y34" i="2" s="1"/>
  <c r="V25" i="2"/>
  <c r="U25" i="2"/>
  <c r="V26" i="2"/>
  <c r="U26" i="2"/>
  <c r="Z27" i="2"/>
  <c r="V22" i="2"/>
  <c r="U22" i="2"/>
  <c r="X25" i="2"/>
  <c r="R27" i="2"/>
  <c r="Q22" i="2"/>
  <c r="W22" i="2" s="1"/>
  <c r="Q25" i="2"/>
  <c r="W25" i="2" s="1"/>
  <c r="Q26" i="2"/>
  <c r="W26" i="2" s="1"/>
  <c r="X7" i="2"/>
  <c r="R6" i="2"/>
  <c r="R7" i="2"/>
  <c r="X15" i="2"/>
  <c r="Q15" i="2"/>
  <c r="X16" i="2"/>
  <c r="U15" i="2"/>
  <c r="W15" i="2"/>
  <c r="U16" i="2"/>
  <c r="U17" i="2"/>
  <c r="Q17" i="2"/>
  <c r="W17" i="2" s="1"/>
  <c r="Q16" i="2"/>
  <c r="W16" i="2" s="1"/>
  <c r="Q12" i="2"/>
  <c r="W12" i="2" s="1"/>
  <c r="U6" i="2"/>
  <c r="V6" i="2"/>
  <c r="V7" i="2"/>
  <c r="U7" i="2"/>
  <c r="X8" i="2"/>
  <c r="X6" i="2"/>
  <c r="V8" i="2"/>
  <c r="U8" i="2"/>
  <c r="Q8" i="2"/>
  <c r="W8" i="2" s="1"/>
  <c r="Y8" i="2" s="1"/>
  <c r="Q7" i="2"/>
  <c r="W7" i="2" s="1"/>
  <c r="Y7" i="2" s="1"/>
  <c r="Q6" i="2"/>
  <c r="W6" i="2" s="1"/>
  <c r="Y6" i="2" s="1"/>
  <c r="V3" i="2"/>
  <c r="U3" i="2"/>
  <c r="Q3" i="2"/>
  <c r="W3" i="2" s="1"/>
  <c r="AA6" i="1"/>
  <c r="AA5" i="1"/>
  <c r="AA4" i="1"/>
  <c r="AA3" i="1"/>
  <c r="Z6" i="1"/>
  <c r="Z5" i="1"/>
  <c r="T6" i="1"/>
  <c r="T5" i="1"/>
  <c r="T4" i="1"/>
  <c r="Z4" i="1"/>
  <c r="Z3" i="1"/>
  <c r="V6" i="1"/>
  <c r="V5" i="1"/>
  <c r="V4" i="1"/>
  <c r="V3" i="1"/>
  <c r="Y6" i="1"/>
  <c r="Y5" i="1"/>
  <c r="Y4" i="1"/>
  <c r="Y3" i="1"/>
  <c r="X6" i="1"/>
  <c r="X5" i="1"/>
  <c r="X4" i="1"/>
  <c r="X3" i="1"/>
  <c r="W4" i="1"/>
  <c r="W5" i="1"/>
  <c r="W6" i="1"/>
  <c r="W3" i="1"/>
  <c r="M6" i="1"/>
  <c r="M5" i="1"/>
  <c r="M4" i="1"/>
  <c r="M3" i="1"/>
  <c r="T3" i="1"/>
  <c r="P6" i="1"/>
  <c r="P5" i="1"/>
  <c r="Q5" i="1" s="1"/>
  <c r="P4" i="1"/>
  <c r="Q4" i="1" s="1"/>
  <c r="P3" i="1"/>
  <c r="Q3" i="1" s="1"/>
  <c r="H6" i="1"/>
  <c r="H5" i="1"/>
  <c r="H4" i="1"/>
  <c r="V14" i="1"/>
  <c r="V13" i="1"/>
  <c r="V12" i="1"/>
  <c r="V11" i="1"/>
  <c r="U14" i="1"/>
  <c r="U13" i="1"/>
  <c r="U12" i="1"/>
  <c r="U11" i="1"/>
  <c r="P14" i="1"/>
  <c r="P13" i="1"/>
  <c r="P12" i="1"/>
  <c r="R3" i="1"/>
  <c r="Y31" i="2" l="1"/>
  <c r="Y32" i="2"/>
  <c r="Y17" i="2"/>
  <c r="Z17" i="2" s="1"/>
  <c r="Y14" i="2"/>
  <c r="Z14" i="2" s="1"/>
  <c r="Y33" i="2"/>
  <c r="Z33" i="2" s="1"/>
  <c r="V33" i="2"/>
  <c r="U33" i="2"/>
  <c r="Z32" i="2"/>
  <c r="V31" i="2"/>
  <c r="U31" i="2"/>
  <c r="V32" i="2"/>
  <c r="U32" i="2"/>
  <c r="Z31" i="2"/>
  <c r="Z23" i="2"/>
  <c r="U23" i="2"/>
  <c r="V23" i="2"/>
  <c r="Z24" i="2"/>
  <c r="U24" i="2"/>
  <c r="V24" i="2"/>
  <c r="V17" i="2"/>
  <c r="V14" i="2"/>
  <c r="V16" i="2"/>
  <c r="V15" i="2"/>
  <c r="V12" i="2"/>
  <c r="V13" i="2"/>
  <c r="Y35" i="2"/>
  <c r="Z34" i="2"/>
  <c r="Z36" i="2"/>
  <c r="Z26" i="2"/>
  <c r="V27" i="2"/>
  <c r="U27" i="2"/>
  <c r="Y16" i="2"/>
  <c r="Z16" i="2" s="1"/>
  <c r="AA14" i="2"/>
  <c r="AA5" i="2"/>
  <c r="Y15" i="2"/>
  <c r="Z15" i="2" s="1"/>
  <c r="R6" i="1"/>
  <c r="R5" i="1"/>
  <c r="R4" i="1"/>
  <c r="Q6" i="1"/>
  <c r="U3" i="1"/>
  <c r="AA13" i="2" l="1"/>
  <c r="AA17" i="2"/>
  <c r="AA24" i="2"/>
  <c r="AA25" i="2"/>
  <c r="Z22" i="2"/>
  <c r="AA23" i="2"/>
  <c r="AA4" i="2"/>
  <c r="AA22" i="2"/>
  <c r="AA27" i="2"/>
  <c r="AA26" i="2"/>
  <c r="AA16" i="2"/>
  <c r="AA12" i="2"/>
  <c r="AA15" i="2"/>
  <c r="AA8" i="2"/>
  <c r="AA3" i="2"/>
  <c r="AA6" i="2"/>
  <c r="AA7" i="2"/>
  <c r="Z35" i="2"/>
  <c r="Z25" i="2"/>
  <c r="U4" i="1"/>
  <c r="U5" i="1"/>
  <c r="U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tc={F1C2C450-E35A-4F3E-88BA-0FF59AA60F7A}</author>
  </authors>
  <commentList>
    <comment ref="G2" authorId="0" shapeId="0" xr:uid="{F1C2C450-E35A-4F3E-88BA-0FF59AA60F7A}">
      <text>
        <t>[Threaded comment]
Your version of Excel allows you to read this threaded comment; however, any edits to it will get removed if the file is opened in a newer version of Excel. Learn more: https://go.microsoft.com/fwlink/?linkid=870924
Comment:
    0.8 - 1.0 = 0
0.4 - 0.8 = 7
0.0 - 0.4 = 1186
0 = 32
LIBUTIL
0.8 - 1.0 = 14
0.4 - 0.8 = 21
0.0 - 0.4 = 1860
0 = 1859
CSP
0.8 - 1.0 = 4
0.4 - 0.8 = 2
0.0 - 0.4 = 1335
0 = 371
PARAM
0.8 - 1.0 = 7
0.4 - 0.8 = 16
0.0 - 0.4 = 442
0 = 770
MLFS
0.8 - 1.0 = 0
0.4 - 0.8 = 10
0.0 - 0.4 = 1001
0 = 2699</t>
      </text>
    </comment>
  </commentList>
</comments>
</file>

<file path=xl/sharedStrings.xml><?xml version="1.0" encoding="utf-8"?>
<sst xmlns="http://schemas.openxmlformats.org/spreadsheetml/2006/main" count="447" uniqueCount="60">
  <si>
    <t>EQUIVALENTS</t>
  </si>
  <si>
    <t>Estimated</t>
  </si>
  <si>
    <t>Range</t>
  </si>
  <si>
    <t>LIBPARAM</t>
  </si>
  <si>
    <t>LIBGSCSP</t>
  </si>
  <si>
    <t>LIBUTIL</t>
  </si>
  <si>
    <t>MLFS</t>
  </si>
  <si>
    <t>ESAIL</t>
  </si>
  <si>
    <t>Total</t>
  </si>
  <si>
    <t>TOtal</t>
  </si>
  <si>
    <t>Total selcted</t>
  </si>
  <si>
    <t>Eq</t>
  </si>
  <si>
    <t>NonEq</t>
  </si>
  <si>
    <t>Ration NonEq</t>
  </si>
  <si>
    <t>Cumulative NonEq</t>
  </si>
  <si>
    <t>Reported</t>
  </si>
  <si>
    <t>Precision</t>
  </si>
  <si>
    <t>Recall</t>
  </si>
  <si>
    <t>NonEquivalent</t>
  </si>
  <si>
    <t>Reported NE</t>
  </si>
  <si>
    <t>Actual NE</t>
  </si>
  <si>
    <t>REcall</t>
  </si>
  <si>
    <t>1/4</t>
  </si>
  <si>
    <t>3/4</t>
  </si>
  <si>
    <t>2/4</t>
  </si>
  <si>
    <t>12/20</t>
  </si>
  <si>
    <t>T&gt;=0</t>
  </si>
  <si>
    <t>0-40</t>
  </si>
  <si>
    <t>0/4</t>
  </si>
  <si>
    <t>0/20</t>
  </si>
  <si>
    <t>T&gt;0</t>
  </si>
  <si>
    <t>40-80</t>
  </si>
  <si>
    <t>0/2</t>
  </si>
  <si>
    <t>T&gt;0.4</t>
  </si>
  <si>
    <t>80-100</t>
  </si>
  <si>
    <t>0</t>
  </si>
  <si>
    <t>0/12</t>
  </si>
  <si>
    <t>T&gt;0.8</t>
  </si>
  <si>
    <t>REDUNDANTS</t>
  </si>
  <si>
    <t>Red</t>
  </si>
  <si>
    <t>NonRed</t>
  </si>
  <si>
    <t>Actual</t>
  </si>
  <si>
    <t>1/20</t>
  </si>
  <si>
    <t>REDUCED</t>
  </si>
  <si>
    <t>4/4</t>
  </si>
  <si>
    <t>13/20</t>
  </si>
  <si>
    <t>0/1</t>
  </si>
  <si>
    <t>0/3</t>
  </si>
  <si>
    <t>0/6</t>
  </si>
  <si>
    <t>0/18</t>
  </si>
  <si>
    <t>0/16</t>
  </si>
  <si>
    <t>0 - 0.01</t>
  </si>
  <si>
    <t>3/20</t>
  </si>
  <si>
    <t>0.01 - 0.05</t>
  </si>
  <si>
    <t>0.05 - 0.4</t>
  </si>
  <si>
    <t>0.4 - 0.8</t>
  </si>
  <si>
    <t>0.8 - 1</t>
  </si>
  <si>
    <t>0/10</t>
  </si>
  <si>
    <t>T&gt;0.01</t>
  </si>
  <si>
    <t>T&gt;0.05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</si>
</sst>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49" fontId="1" fillId="0" borderId="0" xfId="0" applyNumberFormat="1" applyFont="1"/>
    <xf numFmtId="49" fontId="0" fillId="2" borderId="0" xfId="0" applyNumberFormat="1" applyFill="1"/>
    <xf numFmtId="0" fontId="0" fillId="0" borderId="0" xfId="0" applyNumberFormat="1"/>
    <xf numFmtId="2" fontId="0" fillId="0" borderId="0" xfId="0" applyNumberFormat="1"/>
    <xf numFmtId="0" fontId="2" fillId="0" borderId="0" xfId="0" applyFont="1" applyFill="1" applyBorder="1" applyAlignment="1"/>
    <xf numFmtId="49" fontId="2" fillId="0" borderId="0" xfId="0" applyNumberFormat="1" applyFont="1" applyFill="1" applyBorder="1" applyAlignment="1"/>
    <xf numFmtId="49" fontId="0" fillId="3" borderId="0" xfId="0" applyNumberFormat="1" applyFill="1"/>
    <xf numFmtId="0" fontId="0" fillId="2" borderId="0" xfId="0" applyFill="1"/>
    <xf numFmtId="0" fontId="2" fillId="2" borderId="0" xfId="0" applyFont="1" applyFill="1" applyBorder="1" applyAlignment="1"/>
    <xf numFmtId="49" fontId="2" fillId="2" borderId="0" xfId="0" applyNumberFormat="1" applyFont="1" applyFill="1" applyBorder="1" applyAlignment="1"/>
    <xf numFmtId="2" fontId="1" fillId="0" borderId="0" xfId="0" applyNumberFormat="1" applyFont="1"/>
    <xf numFmtId="0" fontId="2" fillId="4" borderId="0" xfId="0" applyFont="1" applyFill="1" applyBorder="1" applyAlignment="1"/>
    <xf numFmtId="49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brizio PASTORE" id="{50011893-40D8-4D97-9A23-BF09F56DF3CD}" userId="S::fabrizio.pastore@uni.lu::4a4111b2-b548-4b76-95c1-42a635f1bdb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0-12-10T17:57:40.72" personId="{50011893-40D8-4D97-9A23-BF09F56DF3CD}" id="{F1C2C450-E35A-4F3E-88BA-0FF59AA60F7A}">
    <text>0.8 - 1.0 = 0
0.4 - 0.8 = 7
0.0 - 0.4 = 1186
0 = 32
LIBUTIL
0.8 - 1.0 = 14
0.4 - 0.8 = 21
0.0 - 0.4 = 1860
0 = 1859
CSP
0.8 - 1.0 = 4
0.4 - 0.8 = 2
0.0 - 0.4 = 1335
0 = 371
PARAM
0.8 - 1.0 = 7
0.4 - 0.8 = 16
0.0 - 0.4 = 442
0 = 770
MLFS
0.8 - 1.0 = 0
0.4 - 0.8 = 10
0.0 - 0.4 = 1001
0 = 2699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8C0C0-EB19-D945-8F7E-777727D4B907}">
  <dimension ref="A1:AA32"/>
  <sheetViews>
    <sheetView zoomScale="120" zoomScaleNormal="120" workbookViewId="0">
      <selection activeCell="H4" sqref="H4:AA6"/>
    </sheetView>
  </sheetViews>
  <sheetFormatPr baseColWidth="10" defaultColWidth="11" defaultRowHeight="16" x14ac:dyDescent="0.2"/>
  <cols>
    <col min="1" max="1" width="12.83203125" bestFit="1" customWidth="1"/>
    <col min="7" max="7" width="10.83203125" style="2"/>
    <col min="8" max="14" width="11" style="2"/>
    <col min="18" max="19" width="14.6640625" customWidth="1"/>
    <col min="23" max="23" width="14.6640625" customWidth="1"/>
  </cols>
  <sheetData>
    <row r="1" spans="1:27" x14ac:dyDescent="0.2">
      <c r="A1" t="s">
        <v>0</v>
      </c>
      <c r="W1" t="s">
        <v>1</v>
      </c>
    </row>
    <row r="2" spans="1:2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s="2" t="s">
        <v>8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16</v>
      </c>
      <c r="AA2" t="s">
        <v>21</v>
      </c>
    </row>
    <row r="3" spans="1:27" x14ac:dyDescent="0.2">
      <c r="A3" s="1">
        <v>0</v>
      </c>
      <c r="B3" s="2" t="s">
        <v>22</v>
      </c>
      <c r="C3" s="2" t="s">
        <v>23</v>
      </c>
      <c r="D3" s="2" t="s">
        <v>23</v>
      </c>
      <c r="E3" s="2" t="s">
        <v>23</v>
      </c>
      <c r="F3" s="2" t="s">
        <v>24</v>
      </c>
      <c r="G3" s="2" t="s">
        <v>25</v>
      </c>
      <c r="H3" s="6">
        <v>770</v>
      </c>
      <c r="I3" s="6">
        <v>371</v>
      </c>
      <c r="J3" s="6">
        <v>1859</v>
      </c>
      <c r="K3" s="6">
        <v>2699</v>
      </c>
      <c r="L3" s="6">
        <v>32</v>
      </c>
      <c r="M3" s="6">
        <f>SUM(H3:L3)</f>
        <v>5731</v>
      </c>
      <c r="N3" s="6">
        <v>20</v>
      </c>
      <c r="O3">
        <v>13</v>
      </c>
      <c r="P3" s="5">
        <f>N3-O3</f>
        <v>7</v>
      </c>
      <c r="Q3" s="6">
        <f>P3/N3</f>
        <v>0.35</v>
      </c>
      <c r="R3">
        <f>SUM(P3:P6)</f>
        <v>59</v>
      </c>
      <c r="S3" t="s">
        <v>26</v>
      </c>
      <c r="T3" s="6">
        <f>SUM(N3:N6)</f>
        <v>72</v>
      </c>
      <c r="U3">
        <f>R3/T3</f>
        <v>0.81944444444444442</v>
      </c>
      <c r="V3">
        <f>R3/$R$3</f>
        <v>1</v>
      </c>
      <c r="W3" s="6">
        <f>Q3*M3</f>
        <v>2005.85</v>
      </c>
      <c r="X3" s="6">
        <f>SUM(M3:M6)</f>
        <v>11636</v>
      </c>
      <c r="Y3" s="6">
        <f>SUM(W3:W6)</f>
        <v>7910.85</v>
      </c>
      <c r="Z3">
        <f>Y3/X3</f>
        <v>0.67985991749742181</v>
      </c>
      <c r="AA3">
        <f>Y3/$Y$3</f>
        <v>1</v>
      </c>
    </row>
    <row r="4" spans="1:27" x14ac:dyDescent="0.2">
      <c r="A4" s="1" t="s">
        <v>27</v>
      </c>
      <c r="B4" s="2" t="s">
        <v>28</v>
      </c>
      <c r="C4" s="2" t="s">
        <v>28</v>
      </c>
      <c r="D4" s="3" t="s">
        <v>28</v>
      </c>
      <c r="E4" s="2" t="s">
        <v>28</v>
      </c>
      <c r="F4" s="2" t="s">
        <v>28</v>
      </c>
      <c r="G4" s="2" t="s">
        <v>29</v>
      </c>
      <c r="H4" s="6">
        <f>442</f>
        <v>442</v>
      </c>
      <c r="I4" s="6">
        <v>1335</v>
      </c>
      <c r="J4" s="6">
        <v>1860</v>
      </c>
      <c r="K4" s="6">
        <v>1001</v>
      </c>
      <c r="L4" s="6">
        <v>1186</v>
      </c>
      <c r="M4" s="6">
        <f>SUM(H4:L4)</f>
        <v>5824</v>
      </c>
      <c r="N4" s="6">
        <v>20</v>
      </c>
      <c r="O4">
        <v>0</v>
      </c>
      <c r="P4" s="5">
        <f>N4-O4</f>
        <v>20</v>
      </c>
      <c r="Q4" s="6">
        <f>P4/N4</f>
        <v>1</v>
      </c>
      <c r="R4">
        <f>SUM(P4:P6)</f>
        <v>52</v>
      </c>
      <c r="S4" t="s">
        <v>30</v>
      </c>
      <c r="T4" s="6">
        <f>SUM(N4:N6)</f>
        <v>52</v>
      </c>
      <c r="U4">
        <f t="shared" ref="U4:U6" si="0">R4/T4</f>
        <v>1</v>
      </c>
      <c r="V4">
        <f t="shared" ref="V4:V6" si="1">R4/$R$3</f>
        <v>0.88135593220338981</v>
      </c>
      <c r="W4" s="6">
        <f>Q4*M4</f>
        <v>5824</v>
      </c>
      <c r="X4" s="6">
        <f>SUM(M4:M6)</f>
        <v>5905</v>
      </c>
      <c r="Y4" s="6">
        <f>SUM(W4:W6)</f>
        <v>5905</v>
      </c>
      <c r="Z4">
        <f>Y4/X4</f>
        <v>1</v>
      </c>
      <c r="AA4">
        <f>Y4/$Y$3</f>
        <v>0.74644317614415645</v>
      </c>
    </row>
    <row r="5" spans="1:27" x14ac:dyDescent="0.2">
      <c r="A5" s="1" t="s">
        <v>31</v>
      </c>
      <c r="B5" s="2" t="s">
        <v>28</v>
      </c>
      <c r="C5" s="2" t="s">
        <v>32</v>
      </c>
      <c r="D5" s="2" t="s">
        <v>28</v>
      </c>
      <c r="E5" s="2" t="s">
        <v>28</v>
      </c>
      <c r="F5" s="2" t="s">
        <v>28</v>
      </c>
      <c r="G5" s="2" t="s">
        <v>29</v>
      </c>
      <c r="H5" s="6">
        <f>16</f>
        <v>16</v>
      </c>
      <c r="I5" s="6">
        <v>2</v>
      </c>
      <c r="J5" s="6">
        <v>21</v>
      </c>
      <c r="K5" s="6">
        <v>10</v>
      </c>
      <c r="L5" s="6">
        <v>7</v>
      </c>
      <c r="M5" s="6">
        <f>SUM(H5:L5)</f>
        <v>56</v>
      </c>
      <c r="N5" s="6">
        <v>20</v>
      </c>
      <c r="O5">
        <v>0</v>
      </c>
      <c r="P5" s="5">
        <f>N5-O5</f>
        <v>20</v>
      </c>
      <c r="Q5" s="6">
        <f>P5/N5</f>
        <v>1</v>
      </c>
      <c r="R5">
        <f>SUM(P5:P6)</f>
        <v>32</v>
      </c>
      <c r="S5" t="s">
        <v>33</v>
      </c>
      <c r="T5" s="6">
        <f>SUM(N5:N6)</f>
        <v>32</v>
      </c>
      <c r="U5">
        <f t="shared" si="0"/>
        <v>1</v>
      </c>
      <c r="V5">
        <f t="shared" si="1"/>
        <v>0.5423728813559322</v>
      </c>
      <c r="W5" s="6">
        <f>Q5*M5</f>
        <v>56</v>
      </c>
      <c r="X5" s="6">
        <f>SUM(M5:M6)</f>
        <v>81</v>
      </c>
      <c r="Y5" s="6">
        <f>SUM(W5:W6)</f>
        <v>81</v>
      </c>
      <c r="Z5">
        <f>Y5/X5</f>
        <v>1</v>
      </c>
      <c r="AA5">
        <f>Y5/$Y$3</f>
        <v>1.0239101992832627E-2</v>
      </c>
    </row>
    <row r="6" spans="1:27" x14ac:dyDescent="0.2">
      <c r="A6" s="1" t="s">
        <v>34</v>
      </c>
      <c r="B6" s="2" t="s">
        <v>28</v>
      </c>
      <c r="C6" s="2" t="s">
        <v>28</v>
      </c>
      <c r="D6" s="2" t="s">
        <v>28</v>
      </c>
      <c r="E6" s="2" t="s">
        <v>35</v>
      </c>
      <c r="F6" s="2" t="s">
        <v>35</v>
      </c>
      <c r="G6" s="2" t="s">
        <v>36</v>
      </c>
      <c r="H6" s="6">
        <f>7</f>
        <v>7</v>
      </c>
      <c r="I6" s="6">
        <v>4</v>
      </c>
      <c r="J6" s="6">
        <v>14</v>
      </c>
      <c r="K6" s="6">
        <v>0</v>
      </c>
      <c r="L6" s="6">
        <v>0</v>
      </c>
      <c r="M6" s="6">
        <f>SUM(H6:L6)</f>
        <v>25</v>
      </c>
      <c r="N6" s="6">
        <v>12</v>
      </c>
      <c r="O6">
        <v>0</v>
      </c>
      <c r="P6" s="5">
        <f>N6-O6</f>
        <v>12</v>
      </c>
      <c r="Q6" s="6">
        <f>P6/N6</f>
        <v>1</v>
      </c>
      <c r="R6">
        <f>SUM(P6)</f>
        <v>12</v>
      </c>
      <c r="S6" t="s">
        <v>37</v>
      </c>
      <c r="T6" s="6">
        <f>SUM(N6:N6)</f>
        <v>12</v>
      </c>
      <c r="U6">
        <f t="shared" si="0"/>
        <v>1</v>
      </c>
      <c r="V6">
        <f t="shared" si="1"/>
        <v>0.20338983050847459</v>
      </c>
      <c r="W6" s="6">
        <f>Q6*M6</f>
        <v>25</v>
      </c>
      <c r="X6" s="6">
        <f>SUM(M6:M6)</f>
        <v>25</v>
      </c>
      <c r="Y6" s="6">
        <f>SUM(W6:W6)</f>
        <v>25</v>
      </c>
      <c r="Z6">
        <f>Y6/X6</f>
        <v>1</v>
      </c>
      <c r="AA6">
        <f>Y6/$Y$3</f>
        <v>3.1602166644545148E-3</v>
      </c>
    </row>
    <row r="7" spans="1:27" x14ac:dyDescent="0.2">
      <c r="H7"/>
    </row>
    <row r="8" spans="1:27" x14ac:dyDescent="0.2">
      <c r="H8"/>
      <c r="K8"/>
    </row>
    <row r="9" spans="1:27" x14ac:dyDescent="0.2">
      <c r="A9" s="1" t="s">
        <v>38</v>
      </c>
      <c r="H9"/>
      <c r="K9"/>
    </row>
    <row r="10" spans="1:27" x14ac:dyDescent="0.2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K10"/>
      <c r="O10" t="s">
        <v>39</v>
      </c>
      <c r="P10" t="s">
        <v>40</v>
      </c>
      <c r="R10" t="s">
        <v>41</v>
      </c>
      <c r="T10" t="s">
        <v>15</v>
      </c>
      <c r="U10" t="s">
        <v>16</v>
      </c>
      <c r="V10" t="s">
        <v>17</v>
      </c>
    </row>
    <row r="11" spans="1:27" x14ac:dyDescent="0.2">
      <c r="A11" s="1">
        <v>0</v>
      </c>
      <c r="B11" s="2" t="s">
        <v>22</v>
      </c>
      <c r="C11" s="2" t="s">
        <v>28</v>
      </c>
      <c r="D11" s="2" t="s">
        <v>28</v>
      </c>
      <c r="E11" s="2" t="s">
        <v>28</v>
      </c>
      <c r="F11" s="2" t="s">
        <v>28</v>
      </c>
      <c r="G11" s="2" t="s">
        <v>42</v>
      </c>
      <c r="K11"/>
      <c r="O11">
        <v>1</v>
      </c>
      <c r="P11">
        <v>19</v>
      </c>
      <c r="R11">
        <v>79</v>
      </c>
      <c r="T11">
        <v>80</v>
      </c>
      <c r="U11">
        <f>R11/T11</f>
        <v>0.98750000000000004</v>
      </c>
      <c r="V11">
        <f>R11/79</f>
        <v>1</v>
      </c>
    </row>
    <row r="12" spans="1:27" x14ac:dyDescent="0.2">
      <c r="A12" s="1" t="s">
        <v>27</v>
      </c>
      <c r="B12" s="2" t="s">
        <v>28</v>
      </c>
      <c r="C12" s="2" t="s">
        <v>28</v>
      </c>
      <c r="D12" s="3" t="s">
        <v>28</v>
      </c>
      <c r="E12" s="2" t="s">
        <v>28</v>
      </c>
      <c r="F12" s="2" t="s">
        <v>28</v>
      </c>
      <c r="G12" s="2" t="s">
        <v>29</v>
      </c>
      <c r="O12">
        <v>0</v>
      </c>
      <c r="P12">
        <f t="shared" ref="P12:P14" si="2">20-O12</f>
        <v>20</v>
      </c>
      <c r="R12">
        <v>60</v>
      </c>
      <c r="T12">
        <v>60</v>
      </c>
      <c r="U12">
        <f t="shared" ref="U12:U14" si="3">R12/T12</f>
        <v>1</v>
      </c>
      <c r="V12">
        <f t="shared" ref="V12:V14" si="4">R12/79</f>
        <v>0.759493670886076</v>
      </c>
    </row>
    <row r="13" spans="1:27" x14ac:dyDescent="0.2">
      <c r="A13" s="1" t="s">
        <v>31</v>
      </c>
      <c r="B13" s="2" t="s">
        <v>28</v>
      </c>
      <c r="C13" s="2" t="s">
        <v>28</v>
      </c>
      <c r="D13" s="2" t="s">
        <v>28</v>
      </c>
      <c r="E13" s="2" t="s">
        <v>28</v>
      </c>
      <c r="F13" s="2" t="s">
        <v>28</v>
      </c>
      <c r="G13" s="2" t="s">
        <v>29</v>
      </c>
      <c r="O13">
        <v>0</v>
      </c>
      <c r="P13">
        <f t="shared" si="2"/>
        <v>20</v>
      </c>
      <c r="R13">
        <v>40</v>
      </c>
      <c r="T13">
        <v>40</v>
      </c>
      <c r="U13">
        <f t="shared" si="3"/>
        <v>1</v>
      </c>
      <c r="V13">
        <f t="shared" si="4"/>
        <v>0.50632911392405067</v>
      </c>
    </row>
    <row r="14" spans="1:27" x14ac:dyDescent="0.2">
      <c r="A14" s="1" t="s">
        <v>34</v>
      </c>
      <c r="B14" s="2" t="s">
        <v>28</v>
      </c>
      <c r="C14" s="2" t="s">
        <v>28</v>
      </c>
      <c r="D14" s="2" t="s">
        <v>28</v>
      </c>
      <c r="E14" s="2" t="s">
        <v>28</v>
      </c>
      <c r="F14" s="2" t="s">
        <v>28</v>
      </c>
      <c r="G14" s="2" t="s">
        <v>29</v>
      </c>
      <c r="O14">
        <v>0</v>
      </c>
      <c r="P14">
        <f t="shared" si="2"/>
        <v>20</v>
      </c>
      <c r="R14">
        <v>20</v>
      </c>
      <c r="T14">
        <v>20</v>
      </c>
      <c r="U14">
        <f t="shared" si="3"/>
        <v>1</v>
      </c>
      <c r="V14">
        <f t="shared" si="4"/>
        <v>0.25316455696202533</v>
      </c>
    </row>
    <row r="18" spans="1:7" x14ac:dyDescent="0.2">
      <c r="A18" t="s">
        <v>43</v>
      </c>
    </row>
    <row r="19" spans="1:7" x14ac:dyDescent="0.2">
      <c r="A19" t="s">
        <v>0</v>
      </c>
    </row>
    <row r="20" spans="1:7" x14ac:dyDescent="0.2">
      <c r="A20" t="s">
        <v>2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</row>
    <row r="21" spans="1:7" x14ac:dyDescent="0.2">
      <c r="A21" s="1">
        <v>0</v>
      </c>
      <c r="B21" s="2" t="s">
        <v>24</v>
      </c>
      <c r="C21" s="2" t="s">
        <v>44</v>
      </c>
      <c r="D21" s="2" t="s">
        <v>24</v>
      </c>
      <c r="E21" s="4" t="s">
        <v>44</v>
      </c>
      <c r="F21" s="2" t="s">
        <v>22</v>
      </c>
      <c r="G21" s="2" t="s">
        <v>45</v>
      </c>
    </row>
    <row r="22" spans="1:7" x14ac:dyDescent="0.2">
      <c r="A22" s="1" t="s">
        <v>27</v>
      </c>
      <c r="B22" s="2" t="s">
        <v>28</v>
      </c>
      <c r="C22" s="2" t="s">
        <v>22</v>
      </c>
      <c r="D22" s="3" t="s">
        <v>28</v>
      </c>
      <c r="E22" s="2" t="s">
        <v>28</v>
      </c>
      <c r="F22" s="2" t="s">
        <v>28</v>
      </c>
      <c r="G22" s="2" t="s">
        <v>42</v>
      </c>
    </row>
    <row r="23" spans="1:7" x14ac:dyDescent="0.2">
      <c r="A23" s="1" t="s">
        <v>31</v>
      </c>
      <c r="B23" s="2" t="s">
        <v>32</v>
      </c>
      <c r="C23" s="2" t="s">
        <v>35</v>
      </c>
      <c r="D23" s="2" t="s">
        <v>46</v>
      </c>
      <c r="E23" s="2" t="s">
        <v>35</v>
      </c>
      <c r="F23" s="2" t="s">
        <v>47</v>
      </c>
      <c r="G23" s="2" t="s">
        <v>48</v>
      </c>
    </row>
    <row r="24" spans="1:7" x14ac:dyDescent="0.2">
      <c r="A24" s="1" t="s">
        <v>34</v>
      </c>
      <c r="B24" s="2" t="s">
        <v>35</v>
      </c>
      <c r="C24" s="2" t="s">
        <v>35</v>
      </c>
      <c r="D24" s="2" t="s">
        <v>35</v>
      </c>
      <c r="E24" s="2" t="s">
        <v>35</v>
      </c>
      <c r="F24" s="2" t="s">
        <v>35</v>
      </c>
      <c r="G24" s="2" t="s">
        <v>35</v>
      </c>
    </row>
    <row r="27" spans="1:7" x14ac:dyDescent="0.2">
      <c r="A27" s="1" t="s">
        <v>38</v>
      </c>
    </row>
    <row r="28" spans="1:7" x14ac:dyDescent="0.2">
      <c r="A28" t="s">
        <v>2</v>
      </c>
      <c r="B28" t="s">
        <v>3</v>
      </c>
      <c r="C28" t="s">
        <v>4</v>
      </c>
      <c r="D28" t="s">
        <v>5</v>
      </c>
      <c r="E28" t="s">
        <v>6</v>
      </c>
      <c r="F28" t="s">
        <v>7</v>
      </c>
    </row>
    <row r="29" spans="1:7" x14ac:dyDescent="0.2">
      <c r="A29" s="1">
        <v>0</v>
      </c>
      <c r="B29" s="2" t="s">
        <v>28</v>
      </c>
      <c r="C29" s="2" t="s">
        <v>28</v>
      </c>
      <c r="D29" s="2" t="s">
        <v>28</v>
      </c>
      <c r="E29" s="2" t="s">
        <v>28</v>
      </c>
      <c r="F29" s="2" t="s">
        <v>28</v>
      </c>
      <c r="G29" s="2" t="s">
        <v>29</v>
      </c>
    </row>
    <row r="30" spans="1:7" x14ac:dyDescent="0.2">
      <c r="A30" s="1" t="s">
        <v>27</v>
      </c>
      <c r="B30" s="2" t="s">
        <v>28</v>
      </c>
      <c r="C30" s="2" t="s">
        <v>28</v>
      </c>
      <c r="D30" s="2" t="s">
        <v>28</v>
      </c>
      <c r="E30" s="2" t="s">
        <v>28</v>
      </c>
      <c r="F30" s="2" t="s">
        <v>28</v>
      </c>
      <c r="G30" s="2" t="s">
        <v>29</v>
      </c>
    </row>
    <row r="31" spans="1:7" x14ac:dyDescent="0.2">
      <c r="A31" s="1" t="s">
        <v>31</v>
      </c>
      <c r="B31" s="2" t="s">
        <v>28</v>
      </c>
      <c r="C31" s="2" t="s">
        <v>28</v>
      </c>
      <c r="D31" s="2" t="s">
        <v>28</v>
      </c>
      <c r="E31" s="2" t="s">
        <v>32</v>
      </c>
      <c r="F31" s="2" t="s">
        <v>28</v>
      </c>
      <c r="G31" s="2" t="s">
        <v>49</v>
      </c>
    </row>
    <row r="32" spans="1:7" x14ac:dyDescent="0.2">
      <c r="A32" s="1" t="s">
        <v>34</v>
      </c>
      <c r="B32" s="2" t="s">
        <v>28</v>
      </c>
      <c r="C32" s="2" t="s">
        <v>28</v>
      </c>
      <c r="D32" s="2" t="s">
        <v>28</v>
      </c>
      <c r="E32" s="2" t="s">
        <v>35</v>
      </c>
      <c r="F32" s="2" t="s">
        <v>28</v>
      </c>
      <c r="G32" s="2" t="s">
        <v>50</v>
      </c>
    </row>
  </sheetData>
  <pageMargins left="0.7" right="0.7" top="0.75" bottom="0.75" header="0.3" footer="0.3"/>
  <ignoredErrors>
    <ignoredError sqref="E6:F6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B2E4-79E6-4111-B03F-53379D414B06}">
  <dimension ref="A1:AB36"/>
  <sheetViews>
    <sheetView tabSelected="1" workbookViewId="0">
      <selection activeCell="O29" sqref="O29"/>
    </sheetView>
  </sheetViews>
  <sheetFormatPr baseColWidth="10" defaultColWidth="8.83203125" defaultRowHeight="16" x14ac:dyDescent="0.2"/>
  <cols>
    <col min="1" max="1" width="12.33203125" bestFit="1" customWidth="1"/>
    <col min="7" max="7" width="9" style="10"/>
    <col min="8" max="8" width="18" style="10" customWidth="1"/>
    <col min="9" max="9" width="15.5" customWidth="1"/>
    <col min="10" max="10" width="16.83203125" customWidth="1"/>
    <col min="11" max="11" width="15.1640625" customWidth="1"/>
    <col min="12" max="12" width="17.1640625" customWidth="1"/>
    <col min="13" max="13" width="20.33203125" customWidth="1"/>
    <col min="23" max="23" width="20.33203125" customWidth="1"/>
    <col min="24" max="24" width="16" customWidth="1"/>
    <col min="25" max="25" width="14.5" customWidth="1"/>
  </cols>
  <sheetData>
    <row r="1" spans="1:28" x14ac:dyDescent="0.2">
      <c r="A1" s="7" t="s">
        <v>0</v>
      </c>
      <c r="B1" s="7"/>
      <c r="C1" s="7"/>
      <c r="D1" s="7"/>
      <c r="E1" s="7"/>
      <c r="F1" s="7"/>
    </row>
    <row r="2" spans="1:28" x14ac:dyDescent="0.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11" t="s">
        <v>8</v>
      </c>
      <c r="H2" t="s">
        <v>7</v>
      </c>
      <c r="I2" t="s">
        <v>4</v>
      </c>
      <c r="J2" t="s">
        <v>3</v>
      </c>
      <c r="K2" t="s">
        <v>5</v>
      </c>
      <c r="L2" t="s">
        <v>6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16</v>
      </c>
      <c r="AA2" t="s">
        <v>21</v>
      </c>
    </row>
    <row r="3" spans="1:28" x14ac:dyDescent="0.2">
      <c r="A3" s="7">
        <v>0</v>
      </c>
      <c r="B3" s="8" t="s">
        <v>22</v>
      </c>
      <c r="C3" s="8" t="s">
        <v>23</v>
      </c>
      <c r="D3" s="8" t="s">
        <v>23</v>
      </c>
      <c r="E3" s="8" t="s">
        <v>44</v>
      </c>
      <c r="F3" s="8" t="s">
        <v>24</v>
      </c>
      <c r="G3" s="12" t="s">
        <v>45</v>
      </c>
      <c r="H3" s="6">
        <v>32</v>
      </c>
      <c r="I3" s="6">
        <v>371</v>
      </c>
      <c r="J3" s="6">
        <v>770</v>
      </c>
      <c r="K3" s="6">
        <v>1859</v>
      </c>
      <c r="L3" s="6">
        <v>2699</v>
      </c>
      <c r="M3" s="6">
        <f>SUM(H3:L3)</f>
        <v>5731</v>
      </c>
      <c r="N3" s="6">
        <v>20</v>
      </c>
      <c r="O3">
        <v>13</v>
      </c>
      <c r="P3" s="5">
        <f t="shared" ref="P3:P8" si="0">N3-O3</f>
        <v>7</v>
      </c>
      <c r="Q3" s="6">
        <f t="shared" ref="Q3:Q8" si="1">P3/N3</f>
        <v>0.35</v>
      </c>
      <c r="R3">
        <f>SUM(P3:P8)</f>
        <v>94</v>
      </c>
      <c r="S3" t="s">
        <v>26</v>
      </c>
      <c r="T3" s="6">
        <f>SUM(N3:N8)</f>
        <v>110</v>
      </c>
      <c r="U3">
        <f>R3/T3</f>
        <v>0.8545454545454545</v>
      </c>
      <c r="V3">
        <f>R3/$R$3</f>
        <v>1</v>
      </c>
      <c r="W3" s="6">
        <f t="shared" ref="W3:W8" si="2">Q3*M3</f>
        <v>2005.85</v>
      </c>
      <c r="X3" s="6">
        <f>SUM(M3:M8)</f>
        <v>11279</v>
      </c>
      <c r="Y3" s="6">
        <f>SUM(W3:W8)</f>
        <v>7015.7999999999993</v>
      </c>
      <c r="Z3">
        <f>Y3/X3</f>
        <v>0.62202322900966389</v>
      </c>
      <c r="AA3">
        <f t="shared" ref="AA3:AA8" si="3">Y3/$Y$3</f>
        <v>1</v>
      </c>
      <c r="AB3">
        <f>2*(Z3*AA3)/(Z3+AA3)</f>
        <v>0.76697203576972683</v>
      </c>
    </row>
    <row r="4" spans="1:28" x14ac:dyDescent="0.2">
      <c r="A4" s="7" t="s">
        <v>51</v>
      </c>
      <c r="B4" s="8" t="s">
        <v>28</v>
      </c>
      <c r="C4" s="8" t="s">
        <v>22</v>
      </c>
      <c r="D4" s="8" t="s">
        <v>28</v>
      </c>
      <c r="E4" s="8" t="s">
        <v>28</v>
      </c>
      <c r="F4" s="8" t="s">
        <v>24</v>
      </c>
      <c r="G4" s="12" t="s">
        <v>52</v>
      </c>
      <c r="H4">
        <v>790</v>
      </c>
      <c r="I4">
        <v>511</v>
      </c>
      <c r="J4">
        <v>353</v>
      </c>
      <c r="K4">
        <v>1190</v>
      </c>
      <c r="L4">
        <v>743</v>
      </c>
      <c r="M4" s="6">
        <f t="shared" ref="M4:M8" si="4">SUM(H4:L4)</f>
        <v>3587</v>
      </c>
      <c r="N4" s="13">
        <v>20</v>
      </c>
      <c r="O4">
        <v>3</v>
      </c>
      <c r="P4" s="5">
        <f t="shared" si="0"/>
        <v>17</v>
      </c>
      <c r="Q4" s="6">
        <f t="shared" si="1"/>
        <v>0.85</v>
      </c>
      <c r="R4">
        <f>SUM(P4:P8)</f>
        <v>87</v>
      </c>
      <c r="S4" t="s">
        <v>30</v>
      </c>
      <c r="T4" s="6">
        <f>SUM(N4:N8)</f>
        <v>90</v>
      </c>
      <c r="U4">
        <f>R4/T4</f>
        <v>0.96666666666666667</v>
      </c>
      <c r="V4">
        <f>R4/$R$3</f>
        <v>0.92553191489361697</v>
      </c>
      <c r="W4" s="6">
        <f t="shared" si="2"/>
        <v>3048.95</v>
      </c>
      <c r="X4" s="6">
        <f>SUM(M4:M8)</f>
        <v>5548</v>
      </c>
      <c r="Y4" s="6">
        <f>SUM(W4:W8)</f>
        <v>5009.95</v>
      </c>
      <c r="Z4">
        <f t="shared" ref="Z4:Z8" si="5">Y4/X4</f>
        <v>0.90301910598413837</v>
      </c>
      <c r="AA4">
        <f t="shared" si="3"/>
        <v>0.71409532768893069</v>
      </c>
      <c r="AB4">
        <f t="shared" ref="AB4:AB8" si="6">2*(Z4*AA4)/(Z4+AA4)</f>
        <v>0.79752145051656353</v>
      </c>
    </row>
    <row r="5" spans="1:28" x14ac:dyDescent="0.2">
      <c r="A5" s="7" t="s">
        <v>53</v>
      </c>
      <c r="B5" s="8" t="s">
        <v>28</v>
      </c>
      <c r="C5" s="8" t="s">
        <v>28</v>
      </c>
      <c r="D5" s="8" t="s">
        <v>28</v>
      </c>
      <c r="E5" s="8" t="s">
        <v>28</v>
      </c>
      <c r="F5" s="8" t="s">
        <v>28</v>
      </c>
      <c r="G5" s="12" t="s">
        <v>29</v>
      </c>
      <c r="H5">
        <v>310</v>
      </c>
      <c r="I5">
        <v>484</v>
      </c>
      <c r="J5">
        <v>52</v>
      </c>
      <c r="K5">
        <v>214</v>
      </c>
      <c r="L5">
        <v>162</v>
      </c>
      <c r="M5" s="6">
        <f t="shared" si="4"/>
        <v>1222</v>
      </c>
      <c r="N5" s="13">
        <v>20</v>
      </c>
      <c r="O5">
        <v>0</v>
      </c>
      <c r="P5" s="5">
        <f t="shared" si="0"/>
        <v>20</v>
      </c>
      <c r="Q5" s="6">
        <f t="shared" si="1"/>
        <v>1</v>
      </c>
      <c r="R5">
        <f>SUM(P5:P8)</f>
        <v>70</v>
      </c>
      <c r="S5" t="s">
        <v>58</v>
      </c>
      <c r="T5" s="6">
        <f>SUM(N5:N8)</f>
        <v>70</v>
      </c>
      <c r="U5">
        <f>R5/T5</f>
        <v>1</v>
      </c>
      <c r="V5">
        <f>R5/$R$3</f>
        <v>0.74468085106382975</v>
      </c>
      <c r="W5" s="6">
        <f t="shared" si="2"/>
        <v>1222</v>
      </c>
      <c r="X5" s="6">
        <f>SUM(M5:M8)</f>
        <v>1961</v>
      </c>
      <c r="Y5" s="6">
        <f>SUM(W5:W8)</f>
        <v>1961</v>
      </c>
      <c r="Z5">
        <f t="shared" si="5"/>
        <v>1</v>
      </c>
      <c r="AA5">
        <f t="shared" si="3"/>
        <v>0.27951195872174239</v>
      </c>
      <c r="AB5">
        <f t="shared" si="6"/>
        <v>0.43690401924962136</v>
      </c>
    </row>
    <row r="6" spans="1:28" x14ac:dyDescent="0.2">
      <c r="A6" s="7" t="s">
        <v>54</v>
      </c>
      <c r="B6" s="8" t="s">
        <v>28</v>
      </c>
      <c r="C6" s="8" t="s">
        <v>28</v>
      </c>
      <c r="D6" s="8" t="s">
        <v>28</v>
      </c>
      <c r="E6" s="8" t="s">
        <v>28</v>
      </c>
      <c r="F6" s="8" t="s">
        <v>28</v>
      </c>
      <c r="G6" s="12" t="s">
        <v>29</v>
      </c>
      <c r="H6" s="6">
        <v>86</v>
      </c>
      <c r="I6" s="6">
        <v>340</v>
      </c>
      <c r="J6" s="6">
        <v>14</v>
      </c>
      <c r="K6" s="6">
        <v>122</v>
      </c>
      <c r="L6" s="6">
        <v>96</v>
      </c>
      <c r="M6" s="6">
        <f t="shared" si="4"/>
        <v>658</v>
      </c>
      <c r="N6" s="6">
        <v>20</v>
      </c>
      <c r="O6">
        <v>0</v>
      </c>
      <c r="P6" s="5">
        <f t="shared" si="0"/>
        <v>20</v>
      </c>
      <c r="Q6" s="6">
        <f t="shared" si="1"/>
        <v>1</v>
      </c>
      <c r="R6">
        <f>SUM(P6:P8)</f>
        <v>50</v>
      </c>
      <c r="S6" t="s">
        <v>59</v>
      </c>
      <c r="T6" s="6">
        <f>SUM(N6:N8)</f>
        <v>50</v>
      </c>
      <c r="U6">
        <f t="shared" ref="U6:U8" si="7">R6/T6</f>
        <v>1</v>
      </c>
      <c r="V6">
        <f t="shared" ref="V6:V8" si="8">R6/$R$3</f>
        <v>0.53191489361702127</v>
      </c>
      <c r="W6" s="6">
        <f t="shared" si="2"/>
        <v>658</v>
      </c>
      <c r="X6" s="6">
        <f>SUM(M6:M8)</f>
        <v>739</v>
      </c>
      <c r="Y6" s="6">
        <f>SUM(W6:W8)</f>
        <v>739</v>
      </c>
      <c r="Z6">
        <f t="shared" si="5"/>
        <v>1</v>
      </c>
      <c r="AA6">
        <f t="shared" si="3"/>
        <v>0.10533367541834147</v>
      </c>
      <c r="AB6">
        <f t="shared" si="6"/>
        <v>0.19059163356888642</v>
      </c>
    </row>
    <row r="7" spans="1:28" x14ac:dyDescent="0.2">
      <c r="A7" s="7" t="s">
        <v>55</v>
      </c>
      <c r="B7" s="8" t="s">
        <v>28</v>
      </c>
      <c r="C7" s="8" t="s">
        <v>32</v>
      </c>
      <c r="D7" s="8" t="s">
        <v>28</v>
      </c>
      <c r="E7" s="8" t="s">
        <v>28</v>
      </c>
      <c r="F7" s="8" t="s">
        <v>28</v>
      </c>
      <c r="G7" s="12" t="s">
        <v>49</v>
      </c>
      <c r="H7" s="6">
        <v>7</v>
      </c>
      <c r="I7" s="6">
        <v>2</v>
      </c>
      <c r="J7" s="6">
        <v>16</v>
      </c>
      <c r="K7" s="6">
        <v>21</v>
      </c>
      <c r="L7" s="6">
        <v>10</v>
      </c>
      <c r="M7" s="6">
        <f t="shared" si="4"/>
        <v>56</v>
      </c>
      <c r="N7" s="6">
        <v>18</v>
      </c>
      <c r="O7">
        <v>0</v>
      </c>
      <c r="P7" s="5">
        <f t="shared" si="0"/>
        <v>18</v>
      </c>
      <c r="Q7" s="6">
        <f t="shared" si="1"/>
        <v>1</v>
      </c>
      <c r="R7">
        <f>SUM(P7:P8)</f>
        <v>30</v>
      </c>
      <c r="S7" t="s">
        <v>33</v>
      </c>
      <c r="T7" s="6">
        <f>SUM(N7:N8)</f>
        <v>30</v>
      </c>
      <c r="U7">
        <f t="shared" si="7"/>
        <v>1</v>
      </c>
      <c r="V7">
        <f t="shared" si="8"/>
        <v>0.31914893617021278</v>
      </c>
      <c r="W7" s="6">
        <f t="shared" si="2"/>
        <v>56</v>
      </c>
      <c r="X7" s="6">
        <f>SUM(M7:M8)</f>
        <v>81</v>
      </c>
      <c r="Y7" s="6">
        <f>SUM(W7:W8)</f>
        <v>81</v>
      </c>
      <c r="Z7">
        <f t="shared" si="5"/>
        <v>1</v>
      </c>
      <c r="AA7">
        <f t="shared" si="3"/>
        <v>1.1545369024202515E-2</v>
      </c>
      <c r="AB7">
        <f t="shared" si="6"/>
        <v>2.2827189719310113E-2</v>
      </c>
    </row>
    <row r="8" spans="1:28" x14ac:dyDescent="0.2">
      <c r="A8" s="7" t="s">
        <v>56</v>
      </c>
      <c r="B8" s="8" t="s">
        <v>28</v>
      </c>
      <c r="C8" s="8" t="s">
        <v>28</v>
      </c>
      <c r="D8" s="8" t="s">
        <v>28</v>
      </c>
      <c r="E8" s="8">
        <v>0</v>
      </c>
      <c r="F8" s="8">
        <v>0</v>
      </c>
      <c r="G8" s="12" t="s">
        <v>36</v>
      </c>
      <c r="H8" s="6">
        <v>0</v>
      </c>
      <c r="I8" s="6">
        <v>4</v>
      </c>
      <c r="J8" s="6">
        <f>7</f>
        <v>7</v>
      </c>
      <c r="K8" s="6">
        <v>14</v>
      </c>
      <c r="L8" s="6">
        <v>0</v>
      </c>
      <c r="M8" s="6">
        <f t="shared" si="4"/>
        <v>25</v>
      </c>
      <c r="N8" s="6">
        <v>12</v>
      </c>
      <c r="O8">
        <v>0</v>
      </c>
      <c r="P8" s="5">
        <f t="shared" si="0"/>
        <v>12</v>
      </c>
      <c r="Q8" s="6">
        <f t="shared" si="1"/>
        <v>1</v>
      </c>
      <c r="R8">
        <f>SUM(P8)</f>
        <v>12</v>
      </c>
      <c r="S8" t="s">
        <v>37</v>
      </c>
      <c r="T8" s="6">
        <f>SUM(N8:N8)</f>
        <v>12</v>
      </c>
      <c r="U8">
        <f t="shared" si="7"/>
        <v>1</v>
      </c>
      <c r="V8">
        <f t="shared" si="8"/>
        <v>0.1276595744680851</v>
      </c>
      <c r="W8" s="6">
        <f t="shared" si="2"/>
        <v>25</v>
      </c>
      <c r="X8" s="6">
        <f>SUM(M8:M8)</f>
        <v>25</v>
      </c>
      <c r="Y8" s="6">
        <f>SUM(W8:W8)</f>
        <v>25</v>
      </c>
      <c r="Z8">
        <f t="shared" si="5"/>
        <v>1</v>
      </c>
      <c r="AA8">
        <f t="shared" si="3"/>
        <v>3.5633855012970725E-3</v>
      </c>
      <c r="AB8">
        <f t="shared" si="6"/>
        <v>7.1014657425292581E-3</v>
      </c>
    </row>
    <row r="9" spans="1:28" x14ac:dyDescent="0.2">
      <c r="A9" s="7"/>
      <c r="B9" s="7"/>
      <c r="C9" s="7"/>
      <c r="D9" s="7"/>
      <c r="E9" s="7"/>
      <c r="F9" s="7"/>
      <c r="G9" s="11"/>
      <c r="H9"/>
    </row>
    <row r="10" spans="1:28" x14ac:dyDescent="0.2">
      <c r="A10" s="7" t="s">
        <v>38</v>
      </c>
      <c r="B10" s="7"/>
      <c r="C10" s="7"/>
      <c r="D10" s="7"/>
      <c r="E10" s="7"/>
      <c r="F10" s="7"/>
      <c r="G10" s="11"/>
      <c r="H10"/>
    </row>
    <row r="11" spans="1:28" x14ac:dyDescent="0.2">
      <c r="A11" s="7" t="s">
        <v>2</v>
      </c>
      <c r="B11" s="7" t="s">
        <v>3</v>
      </c>
      <c r="C11" s="7" t="s">
        <v>4</v>
      </c>
      <c r="D11" s="7" t="s">
        <v>5</v>
      </c>
      <c r="E11" s="7" t="s">
        <v>6</v>
      </c>
      <c r="F11" s="7" t="s">
        <v>7</v>
      </c>
      <c r="G11" s="11" t="s">
        <v>8</v>
      </c>
      <c r="H11" t="s">
        <v>7</v>
      </c>
      <c r="I11" t="s">
        <v>4</v>
      </c>
      <c r="J11" t="s">
        <v>3</v>
      </c>
      <c r="K11" t="s">
        <v>5</v>
      </c>
      <c r="L11" t="s">
        <v>6</v>
      </c>
      <c r="M11" t="s">
        <v>9</v>
      </c>
      <c r="N11" t="s">
        <v>10</v>
      </c>
      <c r="O11" t="s">
        <v>11</v>
      </c>
      <c r="P11" t="s">
        <v>12</v>
      </c>
      <c r="Q11" t="s">
        <v>13</v>
      </c>
      <c r="R11" t="s">
        <v>14</v>
      </c>
      <c r="T11" t="s">
        <v>15</v>
      </c>
      <c r="U11" t="s">
        <v>16</v>
      </c>
      <c r="V11" t="s">
        <v>17</v>
      </c>
      <c r="W11" t="s">
        <v>18</v>
      </c>
      <c r="X11" t="s">
        <v>19</v>
      </c>
      <c r="Y11" t="s">
        <v>20</v>
      </c>
      <c r="Z11" t="s">
        <v>16</v>
      </c>
      <c r="AA11" t="s">
        <v>21</v>
      </c>
    </row>
    <row r="12" spans="1:28" x14ac:dyDescent="0.2">
      <c r="A12" s="7">
        <v>0</v>
      </c>
      <c r="B12" s="2" t="s">
        <v>22</v>
      </c>
      <c r="C12" s="2" t="s">
        <v>28</v>
      </c>
      <c r="D12" s="2" t="s">
        <v>28</v>
      </c>
      <c r="E12" s="2" t="s">
        <v>28</v>
      </c>
      <c r="F12" s="2" t="s">
        <v>28</v>
      </c>
      <c r="G12" s="4" t="s">
        <v>42</v>
      </c>
      <c r="H12" s="6">
        <v>111836</v>
      </c>
      <c r="I12" s="6">
        <v>209669</v>
      </c>
      <c r="J12" s="6">
        <v>145352</v>
      </c>
      <c r="K12" s="6">
        <v>1632679</v>
      </c>
      <c r="L12" s="6">
        <v>1200623</v>
      </c>
      <c r="M12" s="6">
        <f t="shared" ref="M12:M17" si="9">SUM(H12:L12)</f>
        <v>3300159</v>
      </c>
      <c r="N12" s="6">
        <v>20</v>
      </c>
      <c r="O12">
        <v>1</v>
      </c>
      <c r="P12" s="5">
        <f>N12-O12</f>
        <v>19</v>
      </c>
      <c r="Q12" s="6">
        <f t="shared" ref="Q12:Q17" si="10">P12/N12</f>
        <v>0.95</v>
      </c>
      <c r="R12">
        <f>SUM(P12:P17)</f>
        <v>111</v>
      </c>
      <c r="S12" t="s">
        <v>26</v>
      </c>
      <c r="T12" s="6">
        <f>SUM(N12:N17)</f>
        <v>112</v>
      </c>
      <c r="U12">
        <f>R12/T12</f>
        <v>0.9910714285714286</v>
      </c>
      <c r="V12">
        <f t="shared" ref="V12:V17" si="11">R12/$R$12</f>
        <v>1</v>
      </c>
      <c r="W12" s="6">
        <f t="shared" ref="W12:W17" si="12">Q12*M12</f>
        <v>3135151.05</v>
      </c>
      <c r="X12" s="6">
        <f>SUM(M12:M17)</f>
        <v>8409105</v>
      </c>
      <c r="Y12" s="6">
        <f>SUM(W12:W17)</f>
        <v>8244097.0499999998</v>
      </c>
      <c r="Z12">
        <f>Y12/X12</f>
        <v>0.98037746585397612</v>
      </c>
      <c r="AA12">
        <f>Y12/$Y$12</f>
        <v>1</v>
      </c>
      <c r="AB12">
        <f t="shared" ref="AB12:AB17" si="13">2*(Z12*AA12)/(Z12+AA12)</f>
        <v>0.99009151816542096</v>
      </c>
    </row>
    <row r="13" spans="1:28" x14ac:dyDescent="0.2">
      <c r="A13" s="7" t="s">
        <v>51</v>
      </c>
      <c r="B13" s="7" t="s">
        <v>28</v>
      </c>
      <c r="C13" s="7" t="s">
        <v>28</v>
      </c>
      <c r="D13" s="7" t="s">
        <v>32</v>
      </c>
      <c r="E13" s="7" t="s">
        <v>32</v>
      </c>
      <c r="F13" s="7" t="s">
        <v>32</v>
      </c>
      <c r="G13" s="11"/>
      <c r="H13">
        <v>148241</v>
      </c>
      <c r="I13">
        <v>76647</v>
      </c>
      <c r="J13">
        <v>52314</v>
      </c>
      <c r="K13">
        <v>1942101</v>
      </c>
      <c r="L13">
        <v>1189761</v>
      </c>
      <c r="M13" s="6">
        <f t="shared" si="9"/>
        <v>3409064</v>
      </c>
      <c r="N13" s="6">
        <v>20</v>
      </c>
      <c r="O13">
        <v>0</v>
      </c>
      <c r="P13" s="5">
        <f>N13-O13</f>
        <v>20</v>
      </c>
      <c r="Q13" s="6">
        <f t="shared" si="10"/>
        <v>1</v>
      </c>
      <c r="R13">
        <f>SUM(P13:P17)</f>
        <v>92</v>
      </c>
      <c r="S13" t="s">
        <v>30</v>
      </c>
      <c r="T13" s="6">
        <f>SUM(N13:N17)</f>
        <v>92</v>
      </c>
      <c r="V13">
        <f t="shared" si="11"/>
        <v>0.8288288288288288</v>
      </c>
      <c r="W13" s="6">
        <f t="shared" si="12"/>
        <v>3409064</v>
      </c>
      <c r="X13" s="6">
        <f>SUM(M13:M17)</f>
        <v>5108946</v>
      </c>
      <c r="Y13" s="6">
        <f>SUM(W13:W17)</f>
        <v>5108946</v>
      </c>
      <c r="Z13">
        <f t="shared" ref="Z13:Z17" si="14">Y13/X13</f>
        <v>1</v>
      </c>
      <c r="AA13">
        <f>Y13/$Y$12</f>
        <v>0.61970958966330947</v>
      </c>
      <c r="AB13">
        <f t="shared" si="13"/>
        <v>0.76521074347918017</v>
      </c>
    </row>
    <row r="14" spans="1:28" x14ac:dyDescent="0.2">
      <c r="A14" s="7" t="s">
        <v>53</v>
      </c>
      <c r="B14" t="s">
        <v>28</v>
      </c>
      <c r="C14" t="s">
        <v>28</v>
      </c>
      <c r="D14" s="7"/>
      <c r="E14" s="7"/>
      <c r="F14" s="7"/>
      <c r="G14" s="11"/>
      <c r="H14">
        <v>15563</v>
      </c>
      <c r="I14">
        <v>20674</v>
      </c>
      <c r="J14">
        <v>17344</v>
      </c>
      <c r="K14">
        <v>263407</v>
      </c>
      <c r="L14">
        <v>297357</v>
      </c>
      <c r="M14" s="6">
        <f t="shared" si="9"/>
        <v>614345</v>
      </c>
      <c r="N14" s="6">
        <v>20</v>
      </c>
      <c r="O14">
        <v>0</v>
      </c>
      <c r="P14" s="5">
        <f>N14-O14</f>
        <v>20</v>
      </c>
      <c r="Q14" s="6">
        <f t="shared" si="10"/>
        <v>1</v>
      </c>
      <c r="R14">
        <f>SUM(P14:P17)</f>
        <v>72</v>
      </c>
      <c r="S14" t="s">
        <v>58</v>
      </c>
      <c r="T14" s="6">
        <f>SUM(N14:N17)</f>
        <v>72</v>
      </c>
      <c r="V14">
        <f t="shared" si="11"/>
        <v>0.64864864864864868</v>
      </c>
      <c r="W14" s="6">
        <f t="shared" si="12"/>
        <v>614345</v>
      </c>
      <c r="X14" s="6">
        <f>SUM(M14:M17)</f>
        <v>1699882</v>
      </c>
      <c r="Y14" s="6">
        <f>SUM(W14:W17)</f>
        <v>1699882</v>
      </c>
      <c r="Z14">
        <f t="shared" si="14"/>
        <v>1</v>
      </c>
      <c r="AA14">
        <f>Y14/$Y$12</f>
        <v>0.20619383659487608</v>
      </c>
      <c r="AB14">
        <f t="shared" si="13"/>
        <v>0.34189170983822614</v>
      </c>
    </row>
    <row r="15" spans="1:28" x14ac:dyDescent="0.2">
      <c r="A15" s="7" t="s">
        <v>54</v>
      </c>
      <c r="B15" s="7" t="s">
        <v>28</v>
      </c>
      <c r="C15" s="7" t="s">
        <v>28</v>
      </c>
      <c r="D15" s="7" t="s">
        <v>32</v>
      </c>
      <c r="E15" s="7" t="s">
        <v>32</v>
      </c>
      <c r="F15" s="7" t="s">
        <v>32</v>
      </c>
      <c r="G15" s="11"/>
      <c r="H15" s="6">
        <v>20284</v>
      </c>
      <c r="I15" s="6">
        <v>29667</v>
      </c>
      <c r="J15" s="6">
        <v>23105</v>
      </c>
      <c r="K15" s="6">
        <v>251878</v>
      </c>
      <c r="L15" s="6">
        <v>315319</v>
      </c>
      <c r="M15" s="6">
        <f t="shared" si="9"/>
        <v>640253</v>
      </c>
      <c r="N15" s="6">
        <v>20</v>
      </c>
      <c r="O15">
        <v>0</v>
      </c>
      <c r="P15" s="5">
        <f>N15-O15</f>
        <v>20</v>
      </c>
      <c r="Q15" s="6">
        <f t="shared" si="10"/>
        <v>1</v>
      </c>
      <c r="R15">
        <f>SUM(P15:P17)</f>
        <v>52</v>
      </c>
      <c r="S15" t="s">
        <v>59</v>
      </c>
      <c r="T15" s="6">
        <f>SUM(N15:N17)</f>
        <v>52</v>
      </c>
      <c r="U15">
        <f t="shared" ref="U15:U17" si="15">R15/T15</f>
        <v>1</v>
      </c>
      <c r="V15">
        <f t="shared" si="11"/>
        <v>0.46846846846846846</v>
      </c>
      <c r="W15" s="6">
        <f t="shared" si="12"/>
        <v>640253</v>
      </c>
      <c r="X15" s="6">
        <f>SUM(M15:M17)</f>
        <v>1085537</v>
      </c>
      <c r="Y15" s="6">
        <f>SUM(W15:W17)</f>
        <v>1085537</v>
      </c>
      <c r="Z15">
        <f t="shared" si="14"/>
        <v>1</v>
      </c>
      <c r="AA15">
        <f t="shared" ref="AA15:AA17" si="16">Y15/$Y$12</f>
        <v>0.13167445669504824</v>
      </c>
      <c r="AB15">
        <f t="shared" si="13"/>
        <v>0.23270730538460935</v>
      </c>
    </row>
    <row r="16" spans="1:28" x14ac:dyDescent="0.2">
      <c r="A16" s="7" t="s">
        <v>55</v>
      </c>
      <c r="B16" s="2" t="s">
        <v>28</v>
      </c>
      <c r="C16" s="2" t="s">
        <v>28</v>
      </c>
      <c r="D16" s="2" t="s">
        <v>28</v>
      </c>
      <c r="E16" s="2" t="s">
        <v>28</v>
      </c>
      <c r="F16" s="2" t="s">
        <v>28</v>
      </c>
      <c r="G16" s="4" t="s">
        <v>29</v>
      </c>
      <c r="H16" s="6">
        <v>7320</v>
      </c>
      <c r="I16" s="6">
        <v>8649</v>
      </c>
      <c r="J16" s="6">
        <v>8157</v>
      </c>
      <c r="K16" s="6">
        <v>133585</v>
      </c>
      <c r="L16" s="6">
        <v>55388</v>
      </c>
      <c r="M16" s="6">
        <f t="shared" si="9"/>
        <v>213099</v>
      </c>
      <c r="N16" s="6">
        <v>20</v>
      </c>
      <c r="O16">
        <v>0</v>
      </c>
      <c r="P16" s="5">
        <f>N16-O16</f>
        <v>20</v>
      </c>
      <c r="Q16" s="6">
        <f t="shared" si="10"/>
        <v>1</v>
      </c>
      <c r="R16">
        <f>SUM(P16:P17)</f>
        <v>32</v>
      </c>
      <c r="S16" t="s">
        <v>33</v>
      </c>
      <c r="T16" s="6">
        <f>SUM(N16:N17)</f>
        <v>32</v>
      </c>
      <c r="U16">
        <f t="shared" si="15"/>
        <v>1</v>
      </c>
      <c r="V16">
        <f t="shared" si="11"/>
        <v>0.28828828828828829</v>
      </c>
      <c r="W16" s="6">
        <f t="shared" si="12"/>
        <v>213099</v>
      </c>
      <c r="X16" s="6">
        <f>SUM(M16:M17)</f>
        <v>445284</v>
      </c>
      <c r="Y16" s="6">
        <f>SUM(W16:W17)</f>
        <v>445284</v>
      </c>
      <c r="Z16">
        <f t="shared" si="14"/>
        <v>1</v>
      </c>
      <c r="AA16">
        <f t="shared" si="16"/>
        <v>5.4012464591255631E-2</v>
      </c>
      <c r="AB16">
        <f t="shared" si="13"/>
        <v>0.10248923310826609</v>
      </c>
    </row>
    <row r="17" spans="1:28" x14ac:dyDescent="0.2">
      <c r="A17" s="7" t="s">
        <v>56</v>
      </c>
      <c r="B17" s="2" t="s">
        <v>28</v>
      </c>
      <c r="C17" s="2" t="s">
        <v>28</v>
      </c>
      <c r="D17" s="2" t="s">
        <v>28</v>
      </c>
      <c r="E17" s="2" t="s">
        <v>28</v>
      </c>
      <c r="F17" s="2" t="s">
        <v>28</v>
      </c>
      <c r="G17" s="4" t="s">
        <v>29</v>
      </c>
      <c r="H17" s="6">
        <v>3184</v>
      </c>
      <c r="I17" s="6">
        <v>5049</v>
      </c>
      <c r="J17" s="6">
        <v>11897</v>
      </c>
      <c r="K17" s="6">
        <v>202504</v>
      </c>
      <c r="L17" s="6">
        <v>9551</v>
      </c>
      <c r="M17" s="6">
        <f t="shared" si="9"/>
        <v>232185</v>
      </c>
      <c r="N17" s="6">
        <v>12</v>
      </c>
      <c r="O17">
        <v>0</v>
      </c>
      <c r="P17" s="5">
        <v>12</v>
      </c>
      <c r="Q17" s="6">
        <f t="shared" si="10"/>
        <v>1</v>
      </c>
      <c r="R17">
        <f>SUM(P17)</f>
        <v>12</v>
      </c>
      <c r="S17" t="s">
        <v>37</v>
      </c>
      <c r="T17" s="6">
        <f>SUM(N17:N17)</f>
        <v>12</v>
      </c>
      <c r="U17">
        <f t="shared" si="15"/>
        <v>1</v>
      </c>
      <c r="V17">
        <f t="shared" si="11"/>
        <v>0.10810810810810811</v>
      </c>
      <c r="W17" s="6">
        <f t="shared" si="12"/>
        <v>232185</v>
      </c>
      <c r="X17" s="6">
        <f>SUM(M17:M17)</f>
        <v>232185</v>
      </c>
      <c r="Y17" s="6">
        <f>SUM(W17:W17)</f>
        <v>232185</v>
      </c>
      <c r="Z17">
        <f t="shared" si="14"/>
        <v>1</v>
      </c>
      <c r="AA17">
        <f t="shared" si="16"/>
        <v>2.8163787809848746E-2</v>
      </c>
      <c r="AB17">
        <f t="shared" si="13"/>
        <v>5.4784632845010152E-2</v>
      </c>
    </row>
    <row r="18" spans="1:28" x14ac:dyDescent="0.2">
      <c r="A18" s="7"/>
      <c r="B18" s="7"/>
      <c r="C18" s="7"/>
      <c r="D18" s="7"/>
      <c r="E18" s="7"/>
      <c r="F18" s="7"/>
      <c r="G18" s="11"/>
      <c r="H18" s="11"/>
    </row>
    <row r="19" spans="1:28" x14ac:dyDescent="0.2">
      <c r="A19" s="7" t="s">
        <v>43</v>
      </c>
      <c r="B19" s="7"/>
      <c r="C19" s="7"/>
      <c r="D19" s="7"/>
      <c r="E19" s="7"/>
      <c r="F19" s="7"/>
      <c r="G19" s="11"/>
      <c r="H19" s="11"/>
    </row>
    <row r="20" spans="1:28" x14ac:dyDescent="0.2">
      <c r="A20" s="7" t="s">
        <v>0</v>
      </c>
      <c r="B20" s="7"/>
      <c r="C20" s="7"/>
      <c r="D20" s="7"/>
      <c r="E20" s="7"/>
      <c r="F20" s="7"/>
    </row>
    <row r="21" spans="1:28" x14ac:dyDescent="0.2">
      <c r="A21" s="7" t="s">
        <v>2</v>
      </c>
      <c r="B21" s="7" t="s">
        <v>3</v>
      </c>
      <c r="C21" s="7" t="s">
        <v>4</v>
      </c>
      <c r="D21" s="7" t="s">
        <v>5</v>
      </c>
      <c r="E21" s="7" t="s">
        <v>6</v>
      </c>
      <c r="F21" s="7" t="s">
        <v>7</v>
      </c>
      <c r="G21" s="11" t="s">
        <v>8</v>
      </c>
      <c r="H21" t="s">
        <v>7</v>
      </c>
      <c r="I21" t="s">
        <v>4</v>
      </c>
      <c r="J21" t="s">
        <v>3</v>
      </c>
      <c r="K21" t="s">
        <v>5</v>
      </c>
      <c r="L21" t="s">
        <v>6</v>
      </c>
      <c r="M21" t="s">
        <v>9</v>
      </c>
      <c r="N21" t="s">
        <v>10</v>
      </c>
      <c r="O21" t="s">
        <v>11</v>
      </c>
      <c r="P21" t="s">
        <v>12</v>
      </c>
      <c r="Q21" t="s">
        <v>13</v>
      </c>
      <c r="R21" t="s">
        <v>14</v>
      </c>
      <c r="T21" t="s">
        <v>15</v>
      </c>
      <c r="U21" t="s">
        <v>16</v>
      </c>
      <c r="V21" t="s">
        <v>17</v>
      </c>
      <c r="W21" t="s">
        <v>18</v>
      </c>
      <c r="X21" t="s">
        <v>19</v>
      </c>
      <c r="Y21" t="s">
        <v>20</v>
      </c>
      <c r="Z21" t="s">
        <v>16</v>
      </c>
      <c r="AA21" t="s">
        <v>21</v>
      </c>
    </row>
    <row r="22" spans="1:28" x14ac:dyDescent="0.2">
      <c r="A22" s="7">
        <v>0</v>
      </c>
      <c r="B22" s="2" t="s">
        <v>24</v>
      </c>
      <c r="C22" s="2" t="s">
        <v>44</v>
      </c>
      <c r="D22" s="2" t="s">
        <v>24</v>
      </c>
      <c r="E22" s="9" t="s">
        <v>44</v>
      </c>
      <c r="F22" s="2" t="s">
        <v>22</v>
      </c>
      <c r="G22" s="4" t="s">
        <v>45</v>
      </c>
      <c r="H22" s="4">
        <v>10</v>
      </c>
      <c r="I22">
        <v>34</v>
      </c>
      <c r="J22">
        <v>80</v>
      </c>
      <c r="K22">
        <v>67</v>
      </c>
      <c r="L22">
        <v>37</v>
      </c>
      <c r="M22" s="6">
        <f t="shared" ref="M22:M27" si="17">SUM(H22:L22)</f>
        <v>228</v>
      </c>
      <c r="N22" s="6">
        <v>20</v>
      </c>
      <c r="O22">
        <v>13</v>
      </c>
      <c r="P22" s="5">
        <f t="shared" ref="P22:P27" si="18">N22-O22</f>
        <v>7</v>
      </c>
      <c r="Q22" s="6">
        <f t="shared" ref="Q22:Q27" si="19">P22/N22</f>
        <v>0.35</v>
      </c>
      <c r="R22">
        <f>SUM(P22:P25)</f>
        <v>56</v>
      </c>
      <c r="S22" t="s">
        <v>26</v>
      </c>
      <c r="T22" s="6">
        <f>SUM(N22:N25)</f>
        <v>70</v>
      </c>
      <c r="U22">
        <f>R22/T22</f>
        <v>0.8</v>
      </c>
      <c r="V22">
        <f>R22/$R$3</f>
        <v>0.5957446808510638</v>
      </c>
      <c r="W22" s="6">
        <f t="shared" ref="W22:W27" si="20">Q22*M22</f>
        <v>79.8</v>
      </c>
      <c r="X22" s="6">
        <f>SUM(M22:M26)</f>
        <v>902</v>
      </c>
      <c r="Y22" s="6">
        <f>SUM(W22:W26)</f>
        <v>732.3</v>
      </c>
      <c r="Z22">
        <f t="shared" ref="Z22:Z27" si="21">Y22/X22</f>
        <v>0.81186252771618617</v>
      </c>
      <c r="AA22">
        <f>Y22/$Y$22</f>
        <v>1</v>
      </c>
      <c r="AB22">
        <f t="shared" ref="AB22:AB26" si="22">2*(Z22*AA22)/(Z22+AA22)</f>
        <v>0.89616349507434367</v>
      </c>
    </row>
    <row r="23" spans="1:28" x14ac:dyDescent="0.2">
      <c r="A23" s="7" t="s">
        <v>51</v>
      </c>
      <c r="B23" s="8" t="s">
        <v>28</v>
      </c>
      <c r="C23" s="8" t="s">
        <v>22</v>
      </c>
      <c r="D23" s="8" t="s">
        <v>28</v>
      </c>
      <c r="E23" s="8" t="s">
        <v>28</v>
      </c>
      <c r="F23" s="8" t="s">
        <v>28</v>
      </c>
      <c r="G23" s="12" t="s">
        <v>42</v>
      </c>
      <c r="H23" s="12">
        <v>319</v>
      </c>
      <c r="I23">
        <v>30</v>
      </c>
      <c r="J23">
        <v>40</v>
      </c>
      <c r="K23">
        <v>32</v>
      </c>
      <c r="L23">
        <v>9</v>
      </c>
      <c r="M23" s="6">
        <f t="shared" si="17"/>
        <v>430</v>
      </c>
      <c r="N23" s="13">
        <v>20</v>
      </c>
      <c r="O23">
        <v>1</v>
      </c>
      <c r="P23" s="5">
        <f t="shared" si="18"/>
        <v>19</v>
      </c>
      <c r="Q23" s="6">
        <f t="shared" si="19"/>
        <v>0.95</v>
      </c>
      <c r="R23">
        <f>SUM(P23:P27)</f>
        <v>55</v>
      </c>
      <c r="S23" t="s">
        <v>30</v>
      </c>
      <c r="T23" s="6">
        <f>SUM(N23:N27)</f>
        <v>56</v>
      </c>
      <c r="U23">
        <f>R23/T23</f>
        <v>0.9821428571428571</v>
      </c>
      <c r="V23">
        <f>R23/$R$3</f>
        <v>0.58510638297872342</v>
      </c>
      <c r="W23" s="6">
        <f t="shared" si="20"/>
        <v>408.5</v>
      </c>
      <c r="X23" s="6">
        <f>SUM(M23:M26)</f>
        <v>674</v>
      </c>
      <c r="Y23" s="6">
        <f>SUM(W23:W26)</f>
        <v>652.5</v>
      </c>
      <c r="Z23">
        <f t="shared" si="21"/>
        <v>0.96810089020771517</v>
      </c>
      <c r="AA23">
        <f>Y23/$Y$22</f>
        <v>0.89102826710364613</v>
      </c>
      <c r="AB23">
        <f t="shared" si="22"/>
        <v>0.92796700561757806</v>
      </c>
    </row>
    <row r="24" spans="1:28" x14ac:dyDescent="0.2">
      <c r="A24" s="7" t="s">
        <v>53</v>
      </c>
      <c r="B24" s="8" t="s">
        <v>28</v>
      </c>
      <c r="C24" s="8" t="s">
        <v>28</v>
      </c>
      <c r="D24" s="8" t="s">
        <v>28</v>
      </c>
      <c r="E24" s="8" t="s">
        <v>28</v>
      </c>
      <c r="F24" s="8" t="s">
        <v>28</v>
      </c>
      <c r="G24" s="12" t="s">
        <v>29</v>
      </c>
      <c r="H24" s="12">
        <v>109</v>
      </c>
      <c r="I24">
        <v>37</v>
      </c>
      <c r="J24">
        <v>7</v>
      </c>
      <c r="K24">
        <v>4</v>
      </c>
      <c r="L24">
        <v>5</v>
      </c>
      <c r="M24" s="6">
        <f t="shared" si="17"/>
        <v>162</v>
      </c>
      <c r="N24" s="13">
        <v>20</v>
      </c>
      <c r="O24">
        <v>0</v>
      </c>
      <c r="P24" s="5">
        <f t="shared" si="18"/>
        <v>20</v>
      </c>
      <c r="Q24" s="6">
        <f t="shared" si="19"/>
        <v>1</v>
      </c>
      <c r="R24">
        <f>SUM(P24:P27)</f>
        <v>36</v>
      </c>
      <c r="S24" t="s">
        <v>58</v>
      </c>
      <c r="T24" s="6">
        <f>SUM(N24:N27)</f>
        <v>36</v>
      </c>
      <c r="U24">
        <f>R24/T24</f>
        <v>1</v>
      </c>
      <c r="V24">
        <f>R24/$R$3</f>
        <v>0.38297872340425532</v>
      </c>
      <c r="W24" s="6">
        <f t="shared" si="20"/>
        <v>162</v>
      </c>
      <c r="X24" s="6">
        <f>SUM(M24:M27)</f>
        <v>244</v>
      </c>
      <c r="Y24" s="6">
        <f>SUM(W24:W26)</f>
        <v>244</v>
      </c>
      <c r="Z24">
        <f t="shared" si="21"/>
        <v>1</v>
      </c>
      <c r="AA24">
        <f>Y24/$Y$22</f>
        <v>0.33319677727707225</v>
      </c>
      <c r="AB24">
        <f t="shared" si="22"/>
        <v>0.49984635870121891</v>
      </c>
    </row>
    <row r="25" spans="1:28" x14ac:dyDescent="0.2">
      <c r="A25" s="7" t="s">
        <v>54</v>
      </c>
      <c r="B25" s="8" t="s">
        <v>46</v>
      </c>
      <c r="C25" s="8" t="s">
        <v>28</v>
      </c>
      <c r="D25" s="2" t="s">
        <v>35</v>
      </c>
      <c r="E25" s="8" t="s">
        <v>46</v>
      </c>
      <c r="F25" s="8" t="s">
        <v>28</v>
      </c>
      <c r="G25" s="12" t="s">
        <v>57</v>
      </c>
      <c r="H25" s="12">
        <v>32</v>
      </c>
      <c r="I25">
        <v>37</v>
      </c>
      <c r="J25">
        <v>3</v>
      </c>
      <c r="K25">
        <v>1</v>
      </c>
      <c r="L25">
        <v>3</v>
      </c>
      <c r="M25" s="6">
        <f t="shared" si="17"/>
        <v>76</v>
      </c>
      <c r="N25" s="6">
        <v>10</v>
      </c>
      <c r="O25">
        <v>0</v>
      </c>
      <c r="P25" s="5">
        <f t="shared" si="18"/>
        <v>10</v>
      </c>
      <c r="Q25" s="6">
        <f t="shared" si="19"/>
        <v>1</v>
      </c>
      <c r="R25">
        <f>SUM(P25:P27)</f>
        <v>16</v>
      </c>
      <c r="S25" t="s">
        <v>59</v>
      </c>
      <c r="T25" s="6">
        <f>SUM(N25:N27)</f>
        <v>16</v>
      </c>
      <c r="U25">
        <f t="shared" ref="U25:U27" si="23">R25/T25</f>
        <v>1</v>
      </c>
      <c r="V25">
        <f t="shared" ref="V25:V27" si="24">R25/$R$3</f>
        <v>0.1702127659574468</v>
      </c>
      <c r="W25" s="6">
        <f t="shared" si="20"/>
        <v>76</v>
      </c>
      <c r="X25" s="6">
        <f>SUM(M25:M27)</f>
        <v>82</v>
      </c>
      <c r="Y25" s="6">
        <f>SUM(W25:W26)</f>
        <v>82</v>
      </c>
      <c r="Z25">
        <f t="shared" si="21"/>
        <v>1</v>
      </c>
      <c r="AA25">
        <f t="shared" ref="AA25:AA27" si="25">Y25/$Y$22</f>
        <v>0.11197596613409805</v>
      </c>
      <c r="AB25">
        <f t="shared" si="22"/>
        <v>0.20139997543902741</v>
      </c>
    </row>
    <row r="26" spans="1:28" x14ac:dyDescent="0.2">
      <c r="A26" s="7" t="s">
        <v>55</v>
      </c>
      <c r="B26" s="2" t="s">
        <v>32</v>
      </c>
      <c r="C26" s="2" t="s">
        <v>35</v>
      </c>
      <c r="D26" s="2" t="s">
        <v>46</v>
      </c>
      <c r="E26" s="2" t="s">
        <v>35</v>
      </c>
      <c r="F26" s="2" t="s">
        <v>47</v>
      </c>
      <c r="G26" s="4" t="s">
        <v>48</v>
      </c>
      <c r="H26" s="4">
        <v>3</v>
      </c>
      <c r="I26">
        <v>0</v>
      </c>
      <c r="J26">
        <v>2</v>
      </c>
      <c r="K26">
        <v>1</v>
      </c>
      <c r="L26">
        <v>0</v>
      </c>
      <c r="M26" s="6">
        <f t="shared" si="17"/>
        <v>6</v>
      </c>
      <c r="N26" s="6">
        <v>6</v>
      </c>
      <c r="O26">
        <v>0</v>
      </c>
      <c r="P26" s="5">
        <f t="shared" si="18"/>
        <v>6</v>
      </c>
      <c r="Q26" s="6">
        <f t="shared" si="19"/>
        <v>1</v>
      </c>
      <c r="R26">
        <f>SUM(P26:P27)</f>
        <v>6</v>
      </c>
      <c r="S26" t="s">
        <v>33</v>
      </c>
      <c r="T26" s="6">
        <f>SUM(N26:N27)</f>
        <v>6</v>
      </c>
      <c r="U26">
        <f t="shared" si="23"/>
        <v>1</v>
      </c>
      <c r="V26">
        <f t="shared" si="24"/>
        <v>6.3829787234042548E-2</v>
      </c>
      <c r="W26" s="6">
        <f t="shared" si="20"/>
        <v>6</v>
      </c>
      <c r="X26" s="6">
        <f>SUM(M26:M27)</f>
        <v>6</v>
      </c>
      <c r="Y26" s="6">
        <f>SUM(W26:W26)</f>
        <v>6</v>
      </c>
      <c r="Z26">
        <f t="shared" si="21"/>
        <v>1</v>
      </c>
      <c r="AA26">
        <f t="shared" si="25"/>
        <v>8.1933633756657107E-3</v>
      </c>
      <c r="AB26">
        <f t="shared" si="22"/>
        <v>1.6253555465258026E-2</v>
      </c>
    </row>
    <row r="27" spans="1:28" s="16" customFormat="1" x14ac:dyDescent="0.2">
      <c r="A27" s="14" t="s">
        <v>56</v>
      </c>
      <c r="B27" s="15" t="s">
        <v>35</v>
      </c>
      <c r="C27" s="15" t="s">
        <v>35</v>
      </c>
      <c r="D27" s="15" t="s">
        <v>35</v>
      </c>
      <c r="E27" s="15" t="s">
        <v>35</v>
      </c>
      <c r="F27" s="15" t="s">
        <v>35</v>
      </c>
      <c r="G27" s="15" t="s">
        <v>35</v>
      </c>
      <c r="H27" s="15">
        <v>0</v>
      </c>
      <c r="I27" s="16">
        <v>0</v>
      </c>
      <c r="J27" s="16">
        <v>0</v>
      </c>
      <c r="K27" s="16">
        <v>0</v>
      </c>
      <c r="L27" s="16">
        <v>0</v>
      </c>
      <c r="M27" s="17">
        <f t="shared" si="17"/>
        <v>0</v>
      </c>
      <c r="N27" s="17">
        <v>0</v>
      </c>
      <c r="O27" s="16">
        <v>0</v>
      </c>
      <c r="P27" s="18">
        <f t="shared" si="18"/>
        <v>0</v>
      </c>
      <c r="Q27" s="17" t="e">
        <f t="shared" si="19"/>
        <v>#DIV/0!</v>
      </c>
      <c r="R27" s="16">
        <f>SUM(P27)</f>
        <v>0</v>
      </c>
      <c r="S27" s="16" t="s">
        <v>37</v>
      </c>
      <c r="T27" s="17">
        <f>SUM(N27:N27)</f>
        <v>0</v>
      </c>
      <c r="U27" s="16" t="e">
        <f t="shared" si="23"/>
        <v>#DIV/0!</v>
      </c>
      <c r="V27" s="16">
        <f t="shared" si="24"/>
        <v>0</v>
      </c>
      <c r="W27" s="17" t="e">
        <f t="shared" si="20"/>
        <v>#DIV/0!</v>
      </c>
      <c r="X27" s="17">
        <f>SUM(M27:M27)</f>
        <v>0</v>
      </c>
      <c r="Y27" s="17" t="e">
        <f>SUM(W27:W27)</f>
        <v>#DIV/0!</v>
      </c>
      <c r="Z27" s="16" t="e">
        <f t="shared" si="21"/>
        <v>#DIV/0!</v>
      </c>
      <c r="AA27" s="16" t="e">
        <f t="shared" si="25"/>
        <v>#DIV/0!</v>
      </c>
    </row>
    <row r="28" spans="1:28" x14ac:dyDescent="0.2">
      <c r="A28" s="7"/>
      <c r="B28" s="7"/>
      <c r="C28" s="7"/>
      <c r="D28" s="7"/>
      <c r="E28" s="7"/>
      <c r="F28" s="7"/>
      <c r="G28" s="11"/>
      <c r="H28" s="11"/>
      <c r="N28" s="6"/>
    </row>
    <row r="29" spans="1:28" x14ac:dyDescent="0.2">
      <c r="A29" s="7" t="s">
        <v>38</v>
      </c>
      <c r="B29" s="7"/>
      <c r="C29" s="7"/>
      <c r="D29" s="7"/>
      <c r="E29" s="7"/>
      <c r="F29" s="7"/>
      <c r="G29" s="11"/>
      <c r="H29" s="11"/>
    </row>
    <row r="30" spans="1:28" x14ac:dyDescent="0.2">
      <c r="A30" s="7" t="s">
        <v>2</v>
      </c>
      <c r="B30" s="7" t="s">
        <v>3</v>
      </c>
      <c r="C30" s="7" t="s">
        <v>4</v>
      </c>
      <c r="D30" s="7" t="s">
        <v>5</v>
      </c>
      <c r="E30" s="7" t="s">
        <v>6</v>
      </c>
      <c r="F30" s="7" t="s">
        <v>7</v>
      </c>
      <c r="G30" s="11" t="s">
        <v>8</v>
      </c>
      <c r="H30" t="s">
        <v>7</v>
      </c>
      <c r="I30" t="s">
        <v>4</v>
      </c>
      <c r="J30" t="s">
        <v>3</v>
      </c>
      <c r="K30" t="s">
        <v>5</v>
      </c>
      <c r="L30" t="s">
        <v>6</v>
      </c>
      <c r="M30" t="s">
        <v>9</v>
      </c>
      <c r="N30" t="s">
        <v>10</v>
      </c>
      <c r="O30" t="s">
        <v>11</v>
      </c>
      <c r="P30" t="s">
        <v>12</v>
      </c>
      <c r="Q30" t="s">
        <v>13</v>
      </c>
      <c r="R30" t="s">
        <v>14</v>
      </c>
      <c r="T30" t="s">
        <v>15</v>
      </c>
      <c r="U30" t="s">
        <v>16</v>
      </c>
      <c r="V30" t="s">
        <v>17</v>
      </c>
      <c r="W30" t="s">
        <v>18</v>
      </c>
      <c r="X30" t="s">
        <v>19</v>
      </c>
      <c r="Y30" t="s">
        <v>20</v>
      </c>
      <c r="Z30" t="s">
        <v>16</v>
      </c>
      <c r="AA30" t="s">
        <v>21</v>
      </c>
    </row>
    <row r="31" spans="1:28" x14ac:dyDescent="0.2">
      <c r="A31" s="7">
        <v>0</v>
      </c>
      <c r="B31" s="2" t="s">
        <v>28</v>
      </c>
      <c r="C31" s="2" t="s">
        <v>28</v>
      </c>
      <c r="D31" s="2" t="s">
        <v>28</v>
      </c>
      <c r="E31" s="2" t="s">
        <v>28</v>
      </c>
      <c r="F31" s="2" t="s">
        <v>28</v>
      </c>
      <c r="G31" s="4" t="s">
        <v>29</v>
      </c>
      <c r="H31" s="4">
        <v>19819</v>
      </c>
      <c r="I31">
        <v>1597</v>
      </c>
      <c r="J31">
        <v>1417</v>
      </c>
      <c r="K31">
        <v>935</v>
      </c>
      <c r="L31">
        <v>213</v>
      </c>
      <c r="M31" s="6">
        <f t="shared" ref="M31:M36" si="26">SUM(H31:L31)</f>
        <v>23981</v>
      </c>
      <c r="N31" s="6">
        <v>20</v>
      </c>
      <c r="O31">
        <v>0</v>
      </c>
      <c r="P31" s="5">
        <f t="shared" ref="P31:P36" si="27">N31-O31</f>
        <v>20</v>
      </c>
      <c r="Q31" s="6">
        <f t="shared" ref="Q31:Q36" si="28">P31/N31</f>
        <v>1</v>
      </c>
      <c r="R31">
        <f>SUM(P31:P34)</f>
        <v>80</v>
      </c>
      <c r="S31" t="s">
        <v>26</v>
      </c>
      <c r="T31" s="6">
        <f>SUM(N31:N36)</f>
        <v>114</v>
      </c>
      <c r="U31">
        <f>R31/T31</f>
        <v>0.70175438596491224</v>
      </c>
      <c r="V31">
        <f>R31/$R$3</f>
        <v>0.85106382978723405</v>
      </c>
      <c r="W31" s="6">
        <f t="shared" ref="W31:W36" si="29">Q31*M31</f>
        <v>23981</v>
      </c>
      <c r="X31" s="6">
        <f>SUM(M31:M36)</f>
        <v>64903</v>
      </c>
      <c r="Y31" s="6">
        <f>SUM(W31:W36)</f>
        <v>64903</v>
      </c>
      <c r="Z31">
        <f t="shared" ref="Z31:Z36" si="30">Y31/X31</f>
        <v>1</v>
      </c>
      <c r="AA31">
        <f>Y31/$Y$31</f>
        <v>1</v>
      </c>
      <c r="AB31">
        <f t="shared" ref="AB31:AB36" si="31">2*(Z31*AA31)/(Z31+AA31)</f>
        <v>1</v>
      </c>
    </row>
    <row r="32" spans="1:28" x14ac:dyDescent="0.2">
      <c r="A32" s="7" t="s">
        <v>51</v>
      </c>
      <c r="B32" s="7" t="s">
        <v>32</v>
      </c>
      <c r="C32" s="7"/>
      <c r="D32" s="7" t="s">
        <v>32</v>
      </c>
      <c r="E32" s="7" t="s">
        <v>32</v>
      </c>
      <c r="F32" s="7"/>
      <c r="G32" s="11"/>
      <c r="H32" s="11">
        <v>23746</v>
      </c>
      <c r="I32">
        <v>387</v>
      </c>
      <c r="J32">
        <v>557</v>
      </c>
      <c r="K32">
        <v>1115</v>
      </c>
      <c r="L32">
        <v>262</v>
      </c>
      <c r="M32" s="6">
        <f t="shared" si="26"/>
        <v>26067</v>
      </c>
      <c r="N32" s="6">
        <v>20</v>
      </c>
      <c r="O32">
        <v>0</v>
      </c>
      <c r="P32" s="5">
        <f t="shared" si="27"/>
        <v>20</v>
      </c>
      <c r="Q32" s="6">
        <f t="shared" si="28"/>
        <v>1</v>
      </c>
      <c r="R32">
        <f>SUM(P32:P36)</f>
        <v>94</v>
      </c>
      <c r="S32" t="s">
        <v>30</v>
      </c>
      <c r="T32" s="6">
        <f>SUM(N32:N36)</f>
        <v>94</v>
      </c>
      <c r="U32">
        <f>R32/T32</f>
        <v>1</v>
      </c>
      <c r="V32">
        <f>R32/$R$3</f>
        <v>1</v>
      </c>
      <c r="W32" s="6">
        <f t="shared" si="29"/>
        <v>26067</v>
      </c>
      <c r="X32" s="6">
        <f>SUM(M32:M36)</f>
        <v>40922</v>
      </c>
      <c r="Y32" s="6">
        <f>SUM(W32:W36)</f>
        <v>40922</v>
      </c>
      <c r="Z32">
        <f t="shared" si="30"/>
        <v>1</v>
      </c>
      <c r="AA32">
        <f t="shared" ref="AA32:AA36" si="32">Y32/$Y$31</f>
        <v>0.63051014591005039</v>
      </c>
      <c r="AB32">
        <f t="shared" si="31"/>
        <v>0.77339003071107959</v>
      </c>
    </row>
    <row r="33" spans="1:28" x14ac:dyDescent="0.2">
      <c r="A33" s="7" t="s">
        <v>53</v>
      </c>
      <c r="B33" s="7"/>
      <c r="C33" s="7"/>
      <c r="D33" s="7"/>
      <c r="E33" s="7"/>
      <c r="F33" s="7"/>
      <c r="G33" s="11"/>
      <c r="H33" s="11">
        <v>4033</v>
      </c>
      <c r="I33">
        <v>283</v>
      </c>
      <c r="J33">
        <v>215</v>
      </c>
      <c r="K33">
        <v>179</v>
      </c>
      <c r="L33">
        <v>65</v>
      </c>
      <c r="M33" s="6">
        <f t="shared" si="26"/>
        <v>4775</v>
      </c>
      <c r="N33" s="6">
        <v>20</v>
      </c>
      <c r="O33">
        <v>0</v>
      </c>
      <c r="P33" s="5">
        <f t="shared" si="27"/>
        <v>20</v>
      </c>
      <c r="Q33" s="6">
        <f t="shared" si="28"/>
        <v>1</v>
      </c>
      <c r="R33">
        <f>SUM(P33:P36)</f>
        <v>74</v>
      </c>
      <c r="S33" t="s">
        <v>58</v>
      </c>
      <c r="T33" s="6">
        <f>SUM(N33:N36)</f>
        <v>74</v>
      </c>
      <c r="U33">
        <f>R33/T33</f>
        <v>1</v>
      </c>
      <c r="V33">
        <f>R33/$R$3</f>
        <v>0.78723404255319152</v>
      </c>
      <c r="W33" s="6">
        <f t="shared" si="29"/>
        <v>4775</v>
      </c>
      <c r="X33" s="6">
        <f>SUM(M33:M36)</f>
        <v>14855</v>
      </c>
      <c r="Y33" s="6">
        <f>SUM(W33:W36)</f>
        <v>14855</v>
      </c>
      <c r="Z33">
        <f t="shared" si="30"/>
        <v>1</v>
      </c>
      <c r="AA33">
        <f t="shared" si="32"/>
        <v>0.22888002095434726</v>
      </c>
      <c r="AB33">
        <f t="shared" si="31"/>
        <v>0.37250181799944831</v>
      </c>
    </row>
    <row r="34" spans="1:28" x14ac:dyDescent="0.2">
      <c r="A34" s="7" t="s">
        <v>54</v>
      </c>
      <c r="B34" s="7" t="s">
        <v>32</v>
      </c>
      <c r="C34" s="7" t="s">
        <v>28</v>
      </c>
      <c r="D34" s="7" t="s">
        <v>32</v>
      </c>
      <c r="E34" s="7" t="s">
        <v>32</v>
      </c>
      <c r="F34" s="7" t="s">
        <v>28</v>
      </c>
      <c r="G34" s="11"/>
      <c r="H34" s="11">
        <v>4793</v>
      </c>
      <c r="I34">
        <v>703</v>
      </c>
      <c r="J34">
        <v>327</v>
      </c>
      <c r="K34">
        <v>238</v>
      </c>
      <c r="L34">
        <v>79</v>
      </c>
      <c r="M34" s="6">
        <f t="shared" si="26"/>
        <v>6140</v>
      </c>
      <c r="N34" s="6">
        <v>20</v>
      </c>
      <c r="O34">
        <v>0</v>
      </c>
      <c r="P34" s="5">
        <f t="shared" si="27"/>
        <v>20</v>
      </c>
      <c r="Q34" s="6">
        <f t="shared" si="28"/>
        <v>1</v>
      </c>
      <c r="R34">
        <f>SUM(P34:P36)</f>
        <v>54</v>
      </c>
      <c r="S34" t="s">
        <v>59</v>
      </c>
      <c r="T34" s="6">
        <f>SUM(N34:N36)</f>
        <v>54</v>
      </c>
      <c r="U34">
        <f t="shared" ref="U34:U36" si="33">R34/T34</f>
        <v>1</v>
      </c>
      <c r="V34">
        <f t="shared" ref="V34:V36" si="34">R34/$R$3</f>
        <v>0.57446808510638303</v>
      </c>
      <c r="W34" s="6">
        <f t="shared" si="29"/>
        <v>6140</v>
      </c>
      <c r="X34" s="6">
        <f>SUM(M34:M36)</f>
        <v>10080</v>
      </c>
      <c r="Y34" s="6">
        <f>SUM(W34:W36)</f>
        <v>10080</v>
      </c>
      <c r="Z34">
        <f t="shared" si="30"/>
        <v>1</v>
      </c>
      <c r="AA34">
        <f t="shared" si="32"/>
        <v>0.15530869143182904</v>
      </c>
      <c r="AB34">
        <f t="shared" si="31"/>
        <v>0.26886094181347769</v>
      </c>
    </row>
    <row r="35" spans="1:28" x14ac:dyDescent="0.2">
      <c r="A35" s="7" t="s">
        <v>55</v>
      </c>
      <c r="B35" s="2" t="s">
        <v>28</v>
      </c>
      <c r="C35" s="2" t="s">
        <v>28</v>
      </c>
      <c r="D35" s="2" t="s">
        <v>28</v>
      </c>
      <c r="E35" s="2" t="s">
        <v>32</v>
      </c>
      <c r="F35" s="2" t="s">
        <v>28</v>
      </c>
      <c r="G35" s="4" t="s">
        <v>49</v>
      </c>
      <c r="H35" s="4">
        <v>1901</v>
      </c>
      <c r="I35">
        <v>50</v>
      </c>
      <c r="J35">
        <v>103</v>
      </c>
      <c r="K35">
        <v>218</v>
      </c>
      <c r="L35">
        <v>2</v>
      </c>
      <c r="M35" s="6">
        <f t="shared" si="26"/>
        <v>2274</v>
      </c>
      <c r="N35" s="6">
        <v>18</v>
      </c>
      <c r="O35">
        <v>0</v>
      </c>
      <c r="P35" s="5">
        <f t="shared" si="27"/>
        <v>18</v>
      </c>
      <c r="Q35" s="6">
        <f t="shared" si="28"/>
        <v>1</v>
      </c>
      <c r="R35">
        <f>SUM(P35:P36)</f>
        <v>34</v>
      </c>
      <c r="S35" t="s">
        <v>33</v>
      </c>
      <c r="T35" s="6">
        <f>SUM(N35:N36)</f>
        <v>34</v>
      </c>
      <c r="U35">
        <f t="shared" si="33"/>
        <v>1</v>
      </c>
      <c r="V35">
        <f t="shared" si="34"/>
        <v>0.36170212765957449</v>
      </c>
      <c r="W35" s="6">
        <f t="shared" si="29"/>
        <v>2274</v>
      </c>
      <c r="X35" s="6">
        <f>SUM(M35:M36)</f>
        <v>3940</v>
      </c>
      <c r="Y35" s="6">
        <f>SUM(W35:W36)</f>
        <v>3940</v>
      </c>
      <c r="Z35">
        <f t="shared" si="30"/>
        <v>1</v>
      </c>
      <c r="AA35">
        <f t="shared" si="32"/>
        <v>6.0705976611250635E-2</v>
      </c>
      <c r="AB35">
        <f t="shared" si="31"/>
        <v>0.11446334413084847</v>
      </c>
    </row>
    <row r="36" spans="1:28" x14ac:dyDescent="0.2">
      <c r="A36" s="7" t="s">
        <v>56</v>
      </c>
      <c r="B36" s="2" t="s">
        <v>28</v>
      </c>
      <c r="C36" s="2" t="s">
        <v>28</v>
      </c>
      <c r="D36" s="2" t="s">
        <v>28</v>
      </c>
      <c r="E36" s="2" t="s">
        <v>35</v>
      </c>
      <c r="F36" s="2" t="s">
        <v>28</v>
      </c>
      <c r="G36" s="4" t="s">
        <v>50</v>
      </c>
      <c r="H36" s="4">
        <v>1370</v>
      </c>
      <c r="I36">
        <v>40</v>
      </c>
      <c r="J36">
        <v>66</v>
      </c>
      <c r="K36">
        <v>190</v>
      </c>
      <c r="L36">
        <v>0</v>
      </c>
      <c r="M36" s="6">
        <f t="shared" si="26"/>
        <v>1666</v>
      </c>
      <c r="N36" s="6">
        <v>16</v>
      </c>
      <c r="O36">
        <v>0</v>
      </c>
      <c r="P36" s="5">
        <f t="shared" si="27"/>
        <v>16</v>
      </c>
      <c r="Q36" s="6">
        <f t="shared" si="28"/>
        <v>1</v>
      </c>
      <c r="R36">
        <f>SUM(P36)</f>
        <v>16</v>
      </c>
      <c r="S36" t="s">
        <v>37</v>
      </c>
      <c r="T36" s="6">
        <f>SUM(N36:N36)</f>
        <v>16</v>
      </c>
      <c r="U36">
        <f t="shared" si="33"/>
        <v>1</v>
      </c>
      <c r="V36">
        <f t="shared" si="34"/>
        <v>0.1702127659574468</v>
      </c>
      <c r="W36" s="6">
        <f t="shared" si="29"/>
        <v>1666</v>
      </c>
      <c r="X36" s="6">
        <f>SUM(M36:M36)</f>
        <v>1666</v>
      </c>
      <c r="Y36" s="6">
        <f>SUM(W36:W36)</f>
        <v>1666</v>
      </c>
      <c r="Z36">
        <f t="shared" si="30"/>
        <v>1</v>
      </c>
      <c r="AA36">
        <f t="shared" si="32"/>
        <v>2.5669075389427299E-2</v>
      </c>
      <c r="AB36">
        <f t="shared" si="31"/>
        <v>5.0053328125704157E-2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F675771A99854EB0F991FCDFBCB845" ma:contentTypeVersion="4" ma:contentTypeDescription="Crée un document." ma:contentTypeScope="" ma:versionID="c5a74948eb6f1f8d9098532450a5e926">
  <xsd:schema xmlns:xsd="http://www.w3.org/2001/XMLSchema" xmlns:xs="http://www.w3.org/2001/XMLSchema" xmlns:p="http://schemas.microsoft.com/office/2006/metadata/properties" xmlns:ns2="226060f8-0645-430c-8dbe-03f775eeb634" targetNamespace="http://schemas.microsoft.com/office/2006/metadata/properties" ma:root="true" ma:fieldsID="74e94904bfcdbb3ac8f5fad512788cdd" ns2:_="">
    <xsd:import namespace="226060f8-0645-430c-8dbe-03f775eeb6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060f8-0645-430c-8dbe-03f775eeb6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C67C6A-43B9-4321-988D-62DF78C75E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6060f8-0645-430c-8dbe-03f775eeb6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D58B6E-2BE1-47B7-95CD-0C43251ECEDC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226060f8-0645-430c-8dbe-03f775eeb634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E5E00AE-7A69-4F14-B8C0-7D1F24CE5D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ranges2.0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Eduardo CORNEJO OLIVARES</dc:creator>
  <cp:keywords/>
  <dc:description/>
  <cp:lastModifiedBy>Microsoft Office User</cp:lastModifiedBy>
  <cp:revision/>
  <dcterms:created xsi:type="dcterms:W3CDTF">2020-11-20T16:59:38Z</dcterms:created>
  <dcterms:modified xsi:type="dcterms:W3CDTF">2020-12-15T15:13:29Z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0x0101001FF675771A99854EB0F991FCDFBCB845</vt:lpwstr>
  </property>
</Properties>
</file>