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zio.pastore/SVV-GIT/Oscar-MutationTestingScalability/data/"/>
    </mc:Choice>
  </mc:AlternateContent>
  <xr:revisionPtr revIDLastSave="0" documentId="13_ncr:1_{48E93F04-6D55-0546-8AA0-FCB1E06853E0}" xr6:coauthVersionLast="45" xr6:coauthVersionMax="45" xr10:uidLastSave="{00000000-0000-0000-0000-000000000000}"/>
  <bookViews>
    <workbookView xWindow="1340" yWindow="460" windowWidth="25540" windowHeight="15180" activeTab="1" xr2:uid="{F7BBABAF-4447-E641-A978-81B635A9BDE7}"/>
  </bookViews>
  <sheets>
    <sheet name="Sheet1" sheetId="1" r:id="rId1"/>
    <sheet name="Cochran" sheetId="2" r:id="rId2"/>
  </sheets>
  <definedNames>
    <definedName name="eqr" localSheetId="0">Sheet1!$A$1:$Q$23</definedName>
    <definedName name="v" localSheetId="0">Sheet1!$A$88:$G$92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C6" i="2"/>
  <c r="C5" i="2"/>
  <c r="C4" i="2"/>
  <c r="C3" i="2"/>
  <c r="C2" i="2"/>
  <c r="I88" i="1" l="1"/>
  <c r="L88" i="1"/>
  <c r="M88" i="1" s="1"/>
  <c r="N88" i="1" s="1"/>
  <c r="K88" i="1"/>
  <c r="J88" i="1"/>
  <c r="H93" i="1" l="1"/>
  <c r="H92" i="1"/>
  <c r="H91" i="1"/>
  <c r="H90" i="1"/>
  <c r="H89" i="1"/>
  <c r="H88" i="1"/>
  <c r="G94" i="1"/>
  <c r="E94" i="1"/>
  <c r="D94" i="1"/>
  <c r="C94" i="1"/>
  <c r="B94" i="1"/>
  <c r="F94" i="1"/>
  <c r="G93" i="1"/>
  <c r="F93" i="1"/>
  <c r="E93" i="1"/>
  <c r="D93" i="1"/>
  <c r="C93" i="1"/>
  <c r="B93" i="1"/>
  <c r="C82" i="1"/>
  <c r="C81" i="1"/>
  <c r="C80" i="1"/>
  <c r="C79" i="1"/>
  <c r="C78" i="1"/>
  <c r="C77" i="1"/>
  <c r="B82" i="1"/>
  <c r="B81" i="1"/>
  <c r="B80" i="1"/>
  <c r="B79" i="1"/>
  <c r="B78" i="1"/>
  <c r="B77" i="1"/>
  <c r="D73" i="1"/>
  <c r="C73" i="1"/>
  <c r="E73" i="1" s="1"/>
  <c r="F73" i="1"/>
  <c r="F72" i="1"/>
  <c r="E72" i="1"/>
  <c r="F71" i="1"/>
  <c r="E71" i="1"/>
  <c r="F70" i="1"/>
  <c r="E70" i="1"/>
  <c r="F69" i="1"/>
  <c r="E69" i="1"/>
  <c r="F68" i="1"/>
  <c r="E68" i="1"/>
  <c r="B62" i="1" l="1"/>
  <c r="B60" i="1"/>
  <c r="D60" i="1" s="1"/>
  <c r="E49" i="1" l="1"/>
  <c r="D49" i="1"/>
  <c r="D48" i="1"/>
  <c r="D47" i="1"/>
  <c r="D46" i="1"/>
  <c r="D45" i="1"/>
  <c r="D44" i="1"/>
  <c r="F39" i="1"/>
  <c r="E39" i="1"/>
  <c r="F38" i="1"/>
  <c r="E38" i="1"/>
  <c r="F37" i="1"/>
  <c r="E37" i="1"/>
  <c r="F36" i="1"/>
  <c r="E36" i="1"/>
  <c r="F35" i="1"/>
  <c r="E35" i="1"/>
  <c r="D40" i="1"/>
  <c r="F40" i="1" s="1"/>
  <c r="C40" i="1"/>
  <c r="E40" i="1" s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K30" i="1"/>
  <c r="Q30" i="1" s="1"/>
  <c r="J29" i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D30" i="1"/>
  <c r="J30" i="1" s="1"/>
  <c r="K22" i="1"/>
  <c r="D22" i="1"/>
  <c r="E14" i="1"/>
  <c r="E13" i="1"/>
  <c r="E12" i="1"/>
  <c r="E11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I10" i="1"/>
  <c r="H10" i="1"/>
  <c r="G10" i="1"/>
  <c r="F10" i="1"/>
  <c r="E10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P10" i="1"/>
  <c r="O10" i="1"/>
  <c r="N10" i="1"/>
  <c r="M10" i="1"/>
  <c r="L14" i="1"/>
  <c r="L13" i="1"/>
  <c r="L12" i="1"/>
  <c r="L11" i="1"/>
  <c r="L10" i="1"/>
  <c r="K15" i="1"/>
  <c r="L15" i="1" s="1"/>
  <c r="D15" i="1"/>
  <c r="E15" i="1" s="1"/>
  <c r="K8" i="1"/>
  <c r="D8" i="1"/>
  <c r="E30" i="1" l="1"/>
  <c r="F30" i="1"/>
  <c r="G30" i="1"/>
  <c r="H30" i="1"/>
  <c r="I30" i="1"/>
  <c r="L30" i="1"/>
  <c r="M30" i="1"/>
  <c r="N30" i="1"/>
  <c r="O30" i="1"/>
  <c r="P30" i="1"/>
  <c r="G15" i="1"/>
  <c r="F15" i="1"/>
  <c r="N15" i="1"/>
  <c r="J15" i="1"/>
  <c r="M15" i="1"/>
  <c r="H15" i="1"/>
  <c r="I15" i="1"/>
  <c r="O15" i="1"/>
  <c r="P15" i="1"/>
  <c r="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74F0ED-A257-4A47-92CC-AF13553B7B17}" name="eqr" type="6" refreshedVersion="6" background="1" saveData="1">
    <textPr sourceFile="/Users/fabrizio.pastore/eqr.csv" decimal="," thousands=".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E11168F-1C96-A743-9F92-D3B7A8545C6C}" name="v" type="6" refreshedVersion="6" background="1" saveData="1">
    <textPr sourceFile="/Users/fabrizio.pastore/v.csv" decimal="," thousands=".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<sst xmlns="http://schemas.openxmlformats.org/spreadsheetml/2006/main" count="80" uniqueCount="25">
  <si>
    <t>-</t>
  </si>
  <si>
    <t xml:space="preserve">%ESAIL </t>
  </si>
  <si>
    <t xml:space="preserve">%LIBUTIL </t>
  </si>
  <si>
    <t xml:space="preserve">%LIBPARAM </t>
  </si>
  <si>
    <t xml:space="preserve">%LIBGSCSP </t>
  </si>
  <si>
    <t xml:space="preserve">%MLFS </t>
  </si>
  <si>
    <t xml:space="preserve">%\textbf{Total}  </t>
  </si>
  <si>
    <t xml:space="preserve"> </t>
  </si>
  <si>
    <t>ALL</t>
  </si>
  <si>
    <t>TOTAL</t>
  </si>
  <si>
    <t xml:space="preserve">ESAIL </t>
  </si>
  <si>
    <t xml:space="preserve">LIBUTIL </t>
  </si>
  <si>
    <t xml:space="preserve">LIBPARAM </t>
  </si>
  <si>
    <t xml:space="preserve">LIBGSCSP </t>
  </si>
  <si>
    <t xml:space="preserve">MLFS </t>
  </si>
  <si>
    <t>Equivalent</t>
  </si>
  <si>
    <t>Redundant</t>
  </si>
  <si>
    <t>All</t>
  </si>
  <si>
    <t>Results for O0-O3</t>
  </si>
  <si>
    <t>Univ-Equiv-%</t>
  </si>
  <si>
    <t>Univ-Red-%</t>
  </si>
  <si>
    <t>Compilation time</t>
  </si>
  <si>
    <t>N0</t>
  </si>
  <si>
    <t>N</t>
  </si>
  <si>
    <t>Mutants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</si>
</sst>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1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Sheet1!$E$34</c:f>
              <c:strCache>
                <c:ptCount val="1"/>
                <c:pt idx="0">
                  <c:v>Equivalent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Sheet1!$A$35:$A$40</c:f>
              <c:strCache>
                <c:ptCount val="6"/>
                <c:pt idx="0">
                  <c:v>ESAIL </c:v>
                </c:pt>
                <c:pt idx="1">
                  <c:v>LIBUTIL </c:v>
                </c:pt>
                <c:pt idx="2">
                  <c:v>LIBPARAM </c:v>
                </c:pt>
                <c:pt idx="3">
                  <c:v>LIBGSCSP </c:v>
                </c:pt>
                <c:pt idx="4">
                  <c:v>MLFS </c:v>
                </c:pt>
                <c:pt idx="5">
                  <c:v>TOTAL</c:v>
                </c:pt>
              </c:strCache>
            </c:strRef>
          </c:cat>
          <c:val>
            <c:numRef>
              <c:f>Sheet1!$E$35:$E$40</c:f>
              <c:numCache>
                <c:formatCode>0.00%</c:formatCode>
                <c:ptCount val="6"/>
                <c:pt idx="0">
                  <c:v>7.2721751690630956E-2</c:v>
                </c:pt>
                <c:pt idx="1">
                  <c:v>6.7396881784093157E-2</c:v>
                </c:pt>
                <c:pt idx="2">
                  <c:v>6.9875776397515521E-2</c:v>
                </c:pt>
                <c:pt idx="3">
                  <c:v>8.8981975120588988E-2</c:v>
                </c:pt>
                <c:pt idx="4">
                  <c:v>1.2861163561224126E-2</c:v>
                </c:pt>
                <c:pt idx="5">
                  <c:v>6.3624981707614506E-2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4-6543-98B2-7FFBD0D7B736}"/>
            </c:ext>
          </c:extLst>
        </c:ser>
        <c:ser>
          <c:idx val="4"/>
          <c:order val="1"/>
          <c:tx>
            <c:strRef>
              <c:f>Sheet1!$F$34</c:f>
              <c:strCache>
                <c:ptCount val="1"/>
                <c:pt idx="0">
                  <c:v>Redundant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Sheet1!$A$35:$A$40</c:f>
              <c:strCache>
                <c:ptCount val="6"/>
                <c:pt idx="0">
                  <c:v>ESAIL </c:v>
                </c:pt>
                <c:pt idx="1">
                  <c:v>LIBUTIL </c:v>
                </c:pt>
                <c:pt idx="2">
                  <c:v>LIBPARAM </c:v>
                </c:pt>
                <c:pt idx="3">
                  <c:v>LIBGSCSP </c:v>
                </c:pt>
                <c:pt idx="4">
                  <c:v>MLFS </c:v>
                </c:pt>
                <c:pt idx="5">
                  <c:v>TOTAL</c:v>
                </c:pt>
              </c:strCache>
            </c:strRef>
          </c:cat>
          <c:val>
            <c:numRef>
              <c:f>Sheet1!$F$35:$F$40</c:f>
              <c:numCache>
                <c:formatCode>0.00%</c:formatCode>
                <c:ptCount val="6"/>
                <c:pt idx="0">
                  <c:v>0.28833464644475082</c:v>
                </c:pt>
                <c:pt idx="1">
                  <c:v>0.21669626998223801</c:v>
                </c:pt>
                <c:pt idx="2">
                  <c:v>0.32236024844720496</c:v>
                </c:pt>
                <c:pt idx="3">
                  <c:v>0.33701447067783702</c:v>
                </c:pt>
                <c:pt idx="4">
                  <c:v>0.22644198225800705</c:v>
                </c:pt>
                <c:pt idx="5">
                  <c:v>0.27431532278607934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4-6543-98B2-7FFBD0D7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6663408"/>
        <c:axId val="337340752"/>
      </c:barChart>
      <c:catAx>
        <c:axId val="3366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337340752"/>
        <c:crosses val="autoZero"/>
        <c:auto val="1"/>
        <c:lblAlgn val="ctr"/>
        <c:lblOffset val="100"/>
        <c:noMultiLvlLbl val="0"/>
      </c:catAx>
      <c:valAx>
        <c:axId val="337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3366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33</xdr:row>
      <xdr:rowOff>57150</xdr:rowOff>
    </xdr:from>
    <xdr:to>
      <xdr:col>15</xdr:col>
      <xdr:colOff>495300</xdr:colOff>
      <xdr:row>53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D292B6-40EF-2246-9383-C6BD754BF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" connectionId="2" xr16:uid="{57749BBD-AD14-AC4E-978E-30C28B2A03A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qr" connectionId="1" xr16:uid="{85D8FD00-BA77-6A41-9A16-2ECE0D14DFF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831EC-E7E2-BD49-94DC-1B39A7B03630}">
  <dimension ref="A1:T94"/>
  <sheetViews>
    <sheetView topLeftCell="A40" workbookViewId="0">
      <selection activeCell="D60" sqref="D60"/>
    </sheetView>
  </sheetViews>
  <sheetFormatPr baseColWidth="10" defaultRowHeight="16" x14ac:dyDescent="0.2"/>
  <cols>
    <col min="1" max="1" width="10.33203125" bestFit="1" customWidth="1"/>
    <col min="2" max="3" width="7.1640625" bestFit="1" customWidth="1"/>
    <col min="4" max="4" width="7.1640625" customWidth="1"/>
    <col min="5" max="6" width="7.1640625" bestFit="1" customWidth="1"/>
    <col min="7" max="7" width="8.33203125" bestFit="1" customWidth="1"/>
    <col min="8" max="10" width="9.6640625" bestFit="1" customWidth="1"/>
    <col min="11" max="11" width="9.6640625" customWidth="1"/>
    <col min="12" max="16" width="9.6640625" bestFit="1" customWidth="1"/>
    <col min="17" max="17" width="10.6640625" bestFit="1" customWidth="1"/>
  </cols>
  <sheetData>
    <row r="1" spans="1:2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</row>
    <row r="2" spans="1:20" x14ac:dyDescent="0.2">
      <c r="A2" s="1"/>
      <c r="B2" s="1"/>
      <c r="C2" s="1"/>
      <c r="D2" s="1" t="s">
        <v>8</v>
      </c>
      <c r="E2" s="1"/>
      <c r="F2" s="1"/>
      <c r="G2" s="1"/>
      <c r="H2" s="1"/>
      <c r="I2" s="1"/>
      <c r="J2" s="1"/>
      <c r="K2" s="1" t="s">
        <v>8</v>
      </c>
      <c r="L2" s="1"/>
      <c r="M2" s="1"/>
      <c r="N2" s="1"/>
      <c r="O2" s="1"/>
      <c r="P2" s="1"/>
      <c r="Q2" s="1"/>
      <c r="R2" s="2"/>
      <c r="S2" s="2"/>
      <c r="T2" s="2"/>
    </row>
    <row r="3" spans="1:20" x14ac:dyDescent="0.2">
      <c r="A3" s="1" t="s">
        <v>1</v>
      </c>
      <c r="B3" s="1">
        <v>142763</v>
      </c>
      <c r="C3" s="1">
        <v>121848</v>
      </c>
      <c r="D3" s="1">
        <v>8861</v>
      </c>
      <c r="E3" s="1">
        <v>3029</v>
      </c>
      <c r="F3" s="1">
        <v>8440</v>
      </c>
      <c r="G3" s="1">
        <v>8520</v>
      </c>
      <c r="H3" s="1">
        <v>8472</v>
      </c>
      <c r="I3" s="1">
        <v>8634</v>
      </c>
      <c r="J3" s="1"/>
      <c r="K3" s="1">
        <v>35133</v>
      </c>
      <c r="L3" s="1">
        <v>14032</v>
      </c>
      <c r="M3" s="1">
        <v>21011</v>
      </c>
      <c r="N3" s="1">
        <v>21768</v>
      </c>
      <c r="O3" s="1">
        <v>21613</v>
      </c>
      <c r="P3" s="2">
        <v>21943</v>
      </c>
      <c r="Q3" s="2" t="s">
        <v>7</v>
      </c>
      <c r="R3" s="2"/>
      <c r="S3" s="2"/>
      <c r="T3" s="2"/>
    </row>
    <row r="4" spans="1:20" x14ac:dyDescent="0.2">
      <c r="A4" s="1" t="s">
        <v>2</v>
      </c>
      <c r="B4" s="1">
        <v>22295</v>
      </c>
      <c r="C4" s="1">
        <v>20268</v>
      </c>
      <c r="D4" s="1">
        <v>1366</v>
      </c>
      <c r="E4" s="1">
        <v>394</v>
      </c>
      <c r="F4" s="1">
        <v>1277</v>
      </c>
      <c r="G4" s="1">
        <v>1233</v>
      </c>
      <c r="H4" s="1">
        <v>1255</v>
      </c>
      <c r="I4" s="1">
        <v>1247</v>
      </c>
      <c r="J4" s="1">
        <v>1255</v>
      </c>
      <c r="K4" s="1">
        <v>4392</v>
      </c>
      <c r="L4" s="1">
        <v>2093</v>
      </c>
      <c r="M4" s="1">
        <v>3092</v>
      </c>
      <c r="N4" s="1">
        <v>3320</v>
      </c>
      <c r="O4" s="1">
        <v>3369</v>
      </c>
      <c r="P4" s="2">
        <v>3383</v>
      </c>
      <c r="Q4" s="2">
        <v>3369</v>
      </c>
      <c r="R4" s="2"/>
      <c r="S4" s="2"/>
      <c r="T4" s="2"/>
    </row>
    <row r="5" spans="1:20" x14ac:dyDescent="0.2">
      <c r="A5" s="1" t="s">
        <v>3</v>
      </c>
      <c r="B5" s="1">
        <v>7252</v>
      </c>
      <c r="C5" s="1">
        <v>6440</v>
      </c>
      <c r="D5" s="1">
        <v>450</v>
      </c>
      <c r="E5" s="1">
        <v>151</v>
      </c>
      <c r="F5" s="1">
        <v>428</v>
      </c>
      <c r="G5" s="1">
        <v>423</v>
      </c>
      <c r="H5" s="1">
        <v>425</v>
      </c>
      <c r="I5" s="1">
        <v>436</v>
      </c>
      <c r="J5" s="1">
        <v>425</v>
      </c>
      <c r="K5" s="1">
        <v>2076</v>
      </c>
      <c r="L5" s="1">
        <v>909</v>
      </c>
      <c r="M5" s="1">
        <v>1310</v>
      </c>
      <c r="N5" s="1">
        <v>1346</v>
      </c>
      <c r="O5" s="1">
        <v>1346</v>
      </c>
      <c r="P5" s="1">
        <v>1348</v>
      </c>
      <c r="Q5" s="1">
        <v>1346</v>
      </c>
      <c r="R5" s="1"/>
      <c r="S5" s="1"/>
      <c r="T5" s="1"/>
    </row>
    <row r="6" spans="1:20" x14ac:dyDescent="0.2">
      <c r="A6" s="2" t="s">
        <v>4</v>
      </c>
      <c r="B6" s="2">
        <v>8666</v>
      </c>
      <c r="C6" s="2">
        <v>7878</v>
      </c>
      <c r="D6" s="2">
        <v>701</v>
      </c>
      <c r="E6" s="2">
        <v>176</v>
      </c>
      <c r="F6" s="2">
        <v>683</v>
      </c>
      <c r="G6" s="2">
        <v>511</v>
      </c>
      <c r="H6" s="2">
        <v>519</v>
      </c>
      <c r="I6" s="2">
        <v>315</v>
      </c>
      <c r="J6" s="2">
        <v>336</v>
      </c>
      <c r="K6" s="2">
        <v>2655</v>
      </c>
      <c r="L6" s="2">
        <v>997</v>
      </c>
      <c r="M6" s="2">
        <v>1756</v>
      </c>
      <c r="N6" s="2">
        <v>1332</v>
      </c>
      <c r="O6" s="2">
        <v>1528</v>
      </c>
      <c r="P6" s="2">
        <v>1690</v>
      </c>
      <c r="Q6" s="2">
        <v>1672</v>
      </c>
      <c r="R6" s="2"/>
      <c r="S6" s="2"/>
      <c r="T6" s="2"/>
    </row>
    <row r="7" spans="1:20" x14ac:dyDescent="0.2">
      <c r="A7" s="1" t="s">
        <v>5</v>
      </c>
      <c r="B7" s="2">
        <v>31526</v>
      </c>
      <c r="C7" s="2">
        <v>28069</v>
      </c>
      <c r="D7" s="2">
        <v>361</v>
      </c>
      <c r="E7" s="2">
        <v>115</v>
      </c>
      <c r="F7" s="2">
        <v>230</v>
      </c>
      <c r="G7" s="2">
        <v>281</v>
      </c>
      <c r="H7" s="2">
        <v>282</v>
      </c>
      <c r="I7" s="2">
        <v>307</v>
      </c>
      <c r="J7" s="2">
        <v>293</v>
      </c>
      <c r="K7" s="2">
        <v>6356</v>
      </c>
      <c r="L7" s="2">
        <v>2386</v>
      </c>
      <c r="M7" s="2">
        <v>3244</v>
      </c>
      <c r="N7" s="2">
        <v>3620</v>
      </c>
      <c r="O7" s="2">
        <v>3628</v>
      </c>
      <c r="P7" s="2">
        <v>3732</v>
      </c>
      <c r="Q7" s="2">
        <v>3895</v>
      </c>
      <c r="R7" s="2"/>
      <c r="S7" s="2"/>
      <c r="T7" s="2"/>
    </row>
    <row r="8" spans="1:20" x14ac:dyDescent="0.2">
      <c r="A8" s="1" t="s">
        <v>6</v>
      </c>
      <c r="B8" s="1">
        <v>212502</v>
      </c>
      <c r="C8" s="1">
        <v>184503</v>
      </c>
      <c r="D8" s="1">
        <f>SUM(D3:D7)</f>
        <v>11739</v>
      </c>
      <c r="E8" s="1">
        <v>3773</v>
      </c>
      <c r="F8" s="1">
        <v>10559</v>
      </c>
      <c r="G8" s="1">
        <v>10963</v>
      </c>
      <c r="H8" s="1">
        <v>10557</v>
      </c>
      <c r="I8" s="1">
        <v>11211</v>
      </c>
      <c r="J8" s="1">
        <v>2096</v>
      </c>
      <c r="K8" s="1">
        <f>SUM(K3:K7)</f>
        <v>50612</v>
      </c>
      <c r="L8" s="1">
        <v>20479</v>
      </c>
      <c r="M8" s="1">
        <v>30414</v>
      </c>
      <c r="N8" s="1">
        <v>31568</v>
      </c>
      <c r="O8" s="2">
        <v>31800</v>
      </c>
      <c r="P8" s="2">
        <v>31867</v>
      </c>
      <c r="Q8" s="2">
        <v>10458</v>
      </c>
      <c r="R8" s="2"/>
      <c r="S8" s="2"/>
      <c r="T8" s="2"/>
    </row>
    <row r="9" spans="1:20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  <c r="P9" s="2"/>
      <c r="Q9" s="2"/>
      <c r="R9" s="2"/>
      <c r="S9" s="2"/>
      <c r="T9" s="2"/>
    </row>
    <row r="10" spans="1:20" x14ac:dyDescent="0.2">
      <c r="A10" s="1" t="s">
        <v>10</v>
      </c>
      <c r="B10" s="1">
        <v>142763</v>
      </c>
      <c r="C10" s="1">
        <v>121848</v>
      </c>
      <c r="D10" s="1">
        <v>8861</v>
      </c>
      <c r="E10" s="3">
        <f>E3/$D10</f>
        <v>0.3418350073355152</v>
      </c>
      <c r="F10" s="3">
        <f t="shared" ref="F10:I10" si="0">F3/$D10</f>
        <v>0.95248843245683334</v>
      </c>
      <c r="G10" s="3">
        <f t="shared" si="0"/>
        <v>0.96151675883083176</v>
      </c>
      <c r="H10" s="3">
        <f t="shared" si="0"/>
        <v>0.95609976300643273</v>
      </c>
      <c r="I10" s="3">
        <f t="shared" si="0"/>
        <v>0.97438212391377943</v>
      </c>
      <c r="J10" s="3" t="s">
        <v>0</v>
      </c>
      <c r="K10" s="1">
        <v>35133</v>
      </c>
      <c r="L10" s="3">
        <f>L3/$K10</f>
        <v>0.39939657871516809</v>
      </c>
      <c r="M10" s="3">
        <f t="shared" ref="M10:P10" si="1">M3/$K10</f>
        <v>0.59804172715111148</v>
      </c>
      <c r="N10" s="3">
        <f t="shared" si="1"/>
        <v>0.61958842114251556</v>
      </c>
      <c r="O10" s="3">
        <f t="shared" si="1"/>
        <v>0.61517661457888595</v>
      </c>
      <c r="P10" s="3">
        <f t="shared" si="1"/>
        <v>0.62456949306919418</v>
      </c>
      <c r="Q10" s="3" t="s">
        <v>0</v>
      </c>
      <c r="R10" s="2"/>
      <c r="S10" s="2"/>
      <c r="T10" s="2"/>
    </row>
    <row r="11" spans="1:20" x14ac:dyDescent="0.2">
      <c r="A11" s="1" t="s">
        <v>11</v>
      </c>
      <c r="B11" s="1">
        <v>22295</v>
      </c>
      <c r="C11" s="1">
        <v>20268</v>
      </c>
      <c r="D11" s="1">
        <v>1366</v>
      </c>
      <c r="E11" s="3">
        <f t="shared" ref="E11:E15" si="2">E4/$D11</f>
        <v>0.28843338213762809</v>
      </c>
      <c r="F11" s="3">
        <f t="shared" ref="F11:J11" si="3">F4/$D11</f>
        <v>0.93484626647144953</v>
      </c>
      <c r="G11" s="3">
        <f t="shared" si="3"/>
        <v>0.90263543191800877</v>
      </c>
      <c r="H11" s="3">
        <f t="shared" si="3"/>
        <v>0.91874084919472909</v>
      </c>
      <c r="I11" s="3">
        <f t="shared" si="3"/>
        <v>0.91288433382137624</v>
      </c>
      <c r="J11" s="3">
        <f t="shared" si="3"/>
        <v>0.91874084919472909</v>
      </c>
      <c r="K11" s="1">
        <v>4392</v>
      </c>
      <c r="L11" s="3">
        <f t="shared" ref="L11:Q15" si="4">L4/$K11</f>
        <v>0.47654826958105645</v>
      </c>
      <c r="M11" s="3">
        <f t="shared" si="4"/>
        <v>0.70400728597449913</v>
      </c>
      <c r="N11" s="3">
        <f t="shared" si="4"/>
        <v>0.75591985428051001</v>
      </c>
      <c r="O11" s="3">
        <f t="shared" si="4"/>
        <v>0.76707650273224048</v>
      </c>
      <c r="P11" s="3">
        <f t="shared" si="4"/>
        <v>0.77026411657559202</v>
      </c>
      <c r="Q11" s="3">
        <f t="shared" si="4"/>
        <v>0.76707650273224048</v>
      </c>
      <c r="R11" s="2"/>
      <c r="S11" s="2"/>
      <c r="T11" s="2"/>
    </row>
    <row r="12" spans="1:20" x14ac:dyDescent="0.2">
      <c r="A12" s="1" t="s">
        <v>12</v>
      </c>
      <c r="B12" s="1">
        <v>7252</v>
      </c>
      <c r="C12" s="1">
        <v>6440</v>
      </c>
      <c r="D12" s="1">
        <v>450</v>
      </c>
      <c r="E12" s="3">
        <f t="shared" si="2"/>
        <v>0.33555555555555555</v>
      </c>
      <c r="F12" s="3">
        <f t="shared" ref="F12:J12" si="5">F5/$D12</f>
        <v>0.95111111111111113</v>
      </c>
      <c r="G12" s="3">
        <f t="shared" si="5"/>
        <v>0.94</v>
      </c>
      <c r="H12" s="3">
        <f t="shared" si="5"/>
        <v>0.94444444444444442</v>
      </c>
      <c r="I12" s="3">
        <f t="shared" si="5"/>
        <v>0.96888888888888891</v>
      </c>
      <c r="J12" s="3">
        <f t="shared" si="5"/>
        <v>0.94444444444444442</v>
      </c>
      <c r="K12" s="1">
        <v>2076</v>
      </c>
      <c r="L12" s="3">
        <f t="shared" si="4"/>
        <v>0.43786127167630057</v>
      </c>
      <c r="M12" s="3">
        <f t="shared" si="4"/>
        <v>0.63102119460500961</v>
      </c>
      <c r="N12" s="3">
        <f t="shared" si="4"/>
        <v>0.6483622350674374</v>
      </c>
      <c r="O12" s="3">
        <f t="shared" si="4"/>
        <v>0.6483622350674374</v>
      </c>
      <c r="P12" s="3">
        <f t="shared" si="4"/>
        <v>0.64932562620423895</v>
      </c>
      <c r="Q12" s="3">
        <f t="shared" si="4"/>
        <v>0.6483622350674374</v>
      </c>
      <c r="R12" s="2"/>
      <c r="S12" s="2"/>
      <c r="T12" s="2"/>
    </row>
    <row r="13" spans="1:20" x14ac:dyDescent="0.2">
      <c r="A13" s="2" t="s">
        <v>13</v>
      </c>
      <c r="B13" s="2">
        <v>8666</v>
      </c>
      <c r="C13" s="2">
        <v>7878</v>
      </c>
      <c r="D13" s="2">
        <v>701</v>
      </c>
      <c r="E13" s="3">
        <f t="shared" si="2"/>
        <v>0.25106990014265335</v>
      </c>
      <c r="F13" s="3">
        <f t="shared" ref="F13:J13" si="6">F6/$D13</f>
        <v>0.97432239657631958</v>
      </c>
      <c r="G13" s="3">
        <f t="shared" si="6"/>
        <v>0.7289586305278174</v>
      </c>
      <c r="H13" s="3">
        <f t="shared" si="6"/>
        <v>0.74037089871611983</v>
      </c>
      <c r="I13" s="3">
        <f t="shared" si="6"/>
        <v>0.44935805991440797</v>
      </c>
      <c r="J13" s="3">
        <f t="shared" si="6"/>
        <v>0.47931526390870183</v>
      </c>
      <c r="K13" s="2">
        <v>2655</v>
      </c>
      <c r="L13" s="3">
        <f t="shared" si="4"/>
        <v>0.37551789077212805</v>
      </c>
      <c r="M13" s="3">
        <f t="shared" si="4"/>
        <v>0.66139359698681732</v>
      </c>
      <c r="N13" s="3">
        <f t="shared" si="4"/>
        <v>0.50169491525423726</v>
      </c>
      <c r="O13" s="3">
        <f t="shared" si="4"/>
        <v>0.57551789077212812</v>
      </c>
      <c r="P13" s="3">
        <f t="shared" si="4"/>
        <v>0.63653483992467041</v>
      </c>
      <c r="Q13" s="3">
        <f t="shared" si="4"/>
        <v>0.62975517890772126</v>
      </c>
      <c r="R13" s="2"/>
      <c r="S13" s="2"/>
      <c r="T13" s="2"/>
    </row>
    <row r="14" spans="1:20" x14ac:dyDescent="0.2">
      <c r="A14" s="1" t="s">
        <v>14</v>
      </c>
      <c r="B14" s="2">
        <v>31526</v>
      </c>
      <c r="C14" s="2">
        <v>28069</v>
      </c>
      <c r="D14" s="2">
        <v>361</v>
      </c>
      <c r="E14" s="3">
        <f t="shared" si="2"/>
        <v>0.31855955678670361</v>
      </c>
      <c r="F14" s="3">
        <f t="shared" ref="F14:J14" si="7">F7/$D14</f>
        <v>0.63711911357340723</v>
      </c>
      <c r="G14" s="3">
        <f t="shared" si="7"/>
        <v>0.77839335180055402</v>
      </c>
      <c r="H14" s="3">
        <f t="shared" si="7"/>
        <v>0.78116343490304707</v>
      </c>
      <c r="I14" s="3">
        <f t="shared" si="7"/>
        <v>0.85041551246537395</v>
      </c>
      <c r="J14" s="3">
        <f t="shared" si="7"/>
        <v>0.81163434903047094</v>
      </c>
      <c r="K14" s="2">
        <v>6356</v>
      </c>
      <c r="L14" s="3">
        <f t="shared" si="4"/>
        <v>0.37539332913782253</v>
      </c>
      <c r="M14" s="3">
        <f t="shared" si="4"/>
        <v>0.51038388923851474</v>
      </c>
      <c r="N14" s="3">
        <f t="shared" si="4"/>
        <v>0.5695405915670233</v>
      </c>
      <c r="O14" s="3">
        <f t="shared" si="4"/>
        <v>0.57079924480805533</v>
      </c>
      <c r="P14" s="3">
        <f t="shared" si="4"/>
        <v>0.58716173694147267</v>
      </c>
      <c r="Q14" s="3">
        <f t="shared" si="4"/>
        <v>0.6128067967275016</v>
      </c>
      <c r="R14" s="2"/>
      <c r="S14" s="2"/>
      <c r="T14" s="2"/>
    </row>
    <row r="15" spans="1:20" x14ac:dyDescent="0.2">
      <c r="A15" s="1" t="s">
        <v>9</v>
      </c>
      <c r="B15" s="1">
        <v>212502</v>
      </c>
      <c r="C15" s="1">
        <v>184503</v>
      </c>
      <c r="D15" s="1">
        <f>SUM(D10:D14)</f>
        <v>11739</v>
      </c>
      <c r="E15" s="3">
        <f t="shared" si="2"/>
        <v>0.32140727489564697</v>
      </c>
      <c r="F15" s="3">
        <f t="shared" ref="F15:J15" si="8">F8/$D15</f>
        <v>0.89948036459664371</v>
      </c>
      <c r="G15" s="3">
        <f t="shared" si="8"/>
        <v>0.93389556180253852</v>
      </c>
      <c r="H15" s="3">
        <f t="shared" si="8"/>
        <v>0.89930999233324815</v>
      </c>
      <c r="I15" s="3">
        <f t="shared" si="8"/>
        <v>0.95502172246358297</v>
      </c>
      <c r="J15" s="3">
        <f t="shared" si="8"/>
        <v>0.17855013203850414</v>
      </c>
      <c r="K15" s="1">
        <f>SUM(K10:K14)</f>
        <v>50612</v>
      </c>
      <c r="L15" s="3">
        <f t="shared" si="4"/>
        <v>0.40462736110013436</v>
      </c>
      <c r="M15" s="3">
        <f t="shared" si="4"/>
        <v>0.60092468189362203</v>
      </c>
      <c r="N15" s="3">
        <f t="shared" si="4"/>
        <v>0.62372559867225164</v>
      </c>
      <c r="O15" s="3">
        <f t="shared" si="4"/>
        <v>0.62830949182012175</v>
      </c>
      <c r="P15" s="3">
        <f t="shared" si="4"/>
        <v>0.62963328854817036</v>
      </c>
      <c r="Q15" s="3">
        <f t="shared" si="4"/>
        <v>0.2066308385363155</v>
      </c>
      <c r="R15" s="1"/>
      <c r="S15" s="1"/>
      <c r="T15" s="1"/>
    </row>
    <row r="16" spans="1:2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</row>
    <row r="17" spans="1:20" x14ac:dyDescent="0.2">
      <c r="A17" s="1" t="s">
        <v>1</v>
      </c>
      <c r="B17" s="1">
        <v>142763</v>
      </c>
      <c r="C17" s="1">
        <v>121848</v>
      </c>
      <c r="D17" s="1">
        <v>237</v>
      </c>
      <c r="E17" s="1">
        <v>0</v>
      </c>
      <c r="F17" s="1">
        <v>11</v>
      </c>
      <c r="G17" s="1">
        <v>2</v>
      </c>
      <c r="H17" s="1">
        <v>47</v>
      </c>
      <c r="I17" s="1">
        <v>177</v>
      </c>
      <c r="J17" s="1"/>
      <c r="K17" s="1">
        <v>5057</v>
      </c>
      <c r="L17" s="1">
        <v>516</v>
      </c>
      <c r="M17" s="1">
        <v>999</v>
      </c>
      <c r="N17" s="1">
        <v>1033</v>
      </c>
      <c r="O17" s="1">
        <v>1175</v>
      </c>
      <c r="P17" s="1">
        <v>1334</v>
      </c>
      <c r="Q17" s="1"/>
      <c r="R17" s="1"/>
      <c r="S17" s="1"/>
      <c r="T17" s="1"/>
    </row>
    <row r="18" spans="1:20" x14ac:dyDescent="0.2">
      <c r="A18" s="1" t="s">
        <v>2</v>
      </c>
      <c r="B18" s="1">
        <v>22295</v>
      </c>
      <c r="C18" s="1">
        <v>20268</v>
      </c>
      <c r="D18" s="1">
        <v>96</v>
      </c>
      <c r="E18" s="1">
        <v>1</v>
      </c>
      <c r="F18" s="1">
        <v>74</v>
      </c>
      <c r="G18" s="1">
        <v>2</v>
      </c>
      <c r="H18" s="1">
        <v>0</v>
      </c>
      <c r="I18" s="1">
        <v>19</v>
      </c>
      <c r="J18" s="1">
        <v>0</v>
      </c>
      <c r="K18" s="1">
        <v>953</v>
      </c>
      <c r="L18" s="1">
        <v>818</v>
      </c>
      <c r="M18" s="1">
        <v>48</v>
      </c>
      <c r="N18" s="1">
        <v>4</v>
      </c>
      <c r="O18" s="1">
        <v>0</v>
      </c>
      <c r="P18" s="1">
        <v>79</v>
      </c>
      <c r="Q18" s="1">
        <v>4</v>
      </c>
      <c r="R18" s="1"/>
      <c r="S18" s="1"/>
      <c r="T18" s="1"/>
    </row>
    <row r="19" spans="1:20" x14ac:dyDescent="0.2">
      <c r="A19" s="1" t="s">
        <v>3</v>
      </c>
      <c r="B19" s="1">
        <v>7252</v>
      </c>
      <c r="C19" s="1">
        <v>6440</v>
      </c>
      <c r="D19" s="1">
        <v>11</v>
      </c>
      <c r="E19" s="1">
        <v>0</v>
      </c>
      <c r="F19" s="1">
        <v>5</v>
      </c>
      <c r="G19" s="1">
        <v>0</v>
      </c>
      <c r="H19" s="1">
        <v>0</v>
      </c>
      <c r="I19" s="1">
        <v>6</v>
      </c>
      <c r="J19" s="1">
        <v>0</v>
      </c>
      <c r="K19" s="1">
        <v>180</v>
      </c>
      <c r="L19" s="1">
        <v>20</v>
      </c>
      <c r="M19" s="1">
        <v>55</v>
      </c>
      <c r="N19" s="1">
        <v>54</v>
      </c>
      <c r="O19" s="1">
        <v>0</v>
      </c>
      <c r="P19" s="2">
        <v>51</v>
      </c>
      <c r="Q19" s="2">
        <v>0</v>
      </c>
      <c r="R19" s="2"/>
      <c r="S19" s="2"/>
      <c r="T19" s="2"/>
    </row>
    <row r="20" spans="1:20" x14ac:dyDescent="0.2">
      <c r="A20" s="2" t="s">
        <v>4</v>
      </c>
      <c r="B20" s="2">
        <v>8666</v>
      </c>
      <c r="C20" s="2">
        <v>7878</v>
      </c>
      <c r="D20" s="2">
        <v>112</v>
      </c>
      <c r="E20" s="2">
        <v>0</v>
      </c>
      <c r="F20" s="2">
        <v>0</v>
      </c>
      <c r="G20" s="2">
        <v>7</v>
      </c>
      <c r="H20" s="2">
        <v>0</v>
      </c>
      <c r="I20" s="2">
        <v>23</v>
      </c>
      <c r="J20" s="2">
        <v>0</v>
      </c>
      <c r="K20" s="2">
        <v>429</v>
      </c>
      <c r="L20" s="2">
        <v>1</v>
      </c>
      <c r="M20" s="2">
        <v>58</v>
      </c>
      <c r="N20" s="2">
        <v>89</v>
      </c>
      <c r="O20" s="2">
        <v>0</v>
      </c>
      <c r="P20" s="2">
        <v>98</v>
      </c>
      <c r="Q20" s="2">
        <v>0</v>
      </c>
      <c r="R20" s="2"/>
      <c r="S20" s="2"/>
      <c r="T20" s="2"/>
    </row>
    <row r="21" spans="1:20" x14ac:dyDescent="0.2">
      <c r="A21" s="1" t="s">
        <v>5</v>
      </c>
      <c r="B21" s="2">
        <v>31526</v>
      </c>
      <c r="C21" s="2">
        <v>28069</v>
      </c>
      <c r="D21" s="2">
        <v>65</v>
      </c>
      <c r="E21" s="2">
        <v>0</v>
      </c>
      <c r="F21" s="2">
        <v>6</v>
      </c>
      <c r="G21" s="2">
        <v>0</v>
      </c>
      <c r="H21" s="2">
        <v>0</v>
      </c>
      <c r="I21" s="2">
        <v>39</v>
      </c>
      <c r="J21" s="2">
        <v>20</v>
      </c>
      <c r="K21" s="2">
        <v>1107</v>
      </c>
      <c r="L21" s="2">
        <v>6</v>
      </c>
      <c r="M21" s="2">
        <v>60</v>
      </c>
      <c r="N21" s="2">
        <v>340</v>
      </c>
      <c r="O21" s="2">
        <v>2</v>
      </c>
      <c r="P21" s="2">
        <v>443</v>
      </c>
      <c r="Q21" s="2">
        <v>256</v>
      </c>
      <c r="R21" s="2"/>
      <c r="S21" s="2"/>
      <c r="T21" s="2"/>
    </row>
    <row r="22" spans="1:20" x14ac:dyDescent="0.2">
      <c r="A22" t="s">
        <v>6</v>
      </c>
      <c r="B22">
        <v>212502</v>
      </c>
      <c r="C22">
        <v>184503</v>
      </c>
      <c r="D22">
        <f>SUM(D17:D21)</f>
        <v>521</v>
      </c>
      <c r="E22">
        <v>1</v>
      </c>
      <c r="F22">
        <v>96</v>
      </c>
      <c r="G22">
        <v>11</v>
      </c>
      <c r="H22">
        <v>47</v>
      </c>
      <c r="I22">
        <v>264</v>
      </c>
      <c r="J22">
        <v>20</v>
      </c>
      <c r="K22">
        <f>SUM(K17:K21)</f>
        <v>7726</v>
      </c>
      <c r="L22">
        <v>1046</v>
      </c>
      <c r="M22">
        <v>2113</v>
      </c>
      <c r="N22">
        <v>529</v>
      </c>
      <c r="O22">
        <v>277</v>
      </c>
      <c r="P22">
        <v>3114</v>
      </c>
      <c r="Q22">
        <v>318</v>
      </c>
    </row>
    <row r="25" spans="1:20" x14ac:dyDescent="0.2">
      <c r="A25" s="1" t="s">
        <v>1</v>
      </c>
      <c r="B25" s="1">
        <v>142763</v>
      </c>
      <c r="C25" s="1">
        <v>121848</v>
      </c>
      <c r="D25" s="1">
        <v>237</v>
      </c>
      <c r="E25" s="4">
        <f>E17/$D25</f>
        <v>0</v>
      </c>
      <c r="F25" s="4">
        <f t="shared" ref="F25:J25" si="9">F17/$D25</f>
        <v>4.6413502109704644E-2</v>
      </c>
      <c r="G25" s="4">
        <f t="shared" si="9"/>
        <v>8.4388185654008432E-3</v>
      </c>
      <c r="H25" s="4">
        <f t="shared" si="9"/>
        <v>0.19831223628691982</v>
      </c>
      <c r="I25" s="4">
        <f t="shared" si="9"/>
        <v>0.74683544303797467</v>
      </c>
      <c r="J25" s="4">
        <f t="shared" si="9"/>
        <v>0</v>
      </c>
      <c r="K25" s="1">
        <v>5057</v>
      </c>
      <c r="L25" s="4">
        <f>L17/$K25</f>
        <v>0.10203678070001977</v>
      </c>
      <c r="M25" s="4">
        <f t="shared" ref="M25:Q25" si="10">M17/$K25</f>
        <v>0.19754795333201502</v>
      </c>
      <c r="N25" s="4">
        <f t="shared" si="10"/>
        <v>0.2042713070990706</v>
      </c>
      <c r="O25" s="4">
        <f t="shared" si="10"/>
        <v>0.23235119636147913</v>
      </c>
      <c r="P25" s="4">
        <f t="shared" si="10"/>
        <v>0.26379276250741546</v>
      </c>
      <c r="Q25" s="4">
        <f t="shared" si="10"/>
        <v>0</v>
      </c>
    </row>
    <row r="26" spans="1:20" x14ac:dyDescent="0.2">
      <c r="A26" s="1" t="s">
        <v>2</v>
      </c>
      <c r="B26" s="1">
        <v>22295</v>
      </c>
      <c r="C26" s="1">
        <v>20268</v>
      </c>
      <c r="D26" s="1">
        <v>96</v>
      </c>
      <c r="E26" s="4">
        <f t="shared" ref="E26:J26" si="11">E18/$D26</f>
        <v>1.0416666666666666E-2</v>
      </c>
      <c r="F26" s="4">
        <f t="shared" si="11"/>
        <v>0.77083333333333337</v>
      </c>
      <c r="G26" s="4">
        <f t="shared" si="11"/>
        <v>2.0833333333333332E-2</v>
      </c>
      <c r="H26" s="4">
        <f t="shared" si="11"/>
        <v>0</v>
      </c>
      <c r="I26" s="4">
        <f t="shared" si="11"/>
        <v>0.19791666666666666</v>
      </c>
      <c r="J26" s="4">
        <f t="shared" si="11"/>
        <v>0</v>
      </c>
      <c r="K26" s="1">
        <v>953</v>
      </c>
      <c r="L26" s="4">
        <f t="shared" ref="L26:Q26" si="12">L18/$K26</f>
        <v>0.85834207764952786</v>
      </c>
      <c r="M26" s="4">
        <f t="shared" si="12"/>
        <v>5.0367261280167892E-2</v>
      </c>
      <c r="N26" s="4">
        <f t="shared" si="12"/>
        <v>4.1972717733473244E-3</v>
      </c>
      <c r="O26" s="4">
        <f t="shared" si="12"/>
        <v>0</v>
      </c>
      <c r="P26" s="4">
        <f t="shared" si="12"/>
        <v>8.2896117523609647E-2</v>
      </c>
      <c r="Q26" s="4">
        <f t="shared" si="12"/>
        <v>4.1972717733473244E-3</v>
      </c>
    </row>
    <row r="27" spans="1:20" x14ac:dyDescent="0.2">
      <c r="A27" s="1" t="s">
        <v>3</v>
      </c>
      <c r="B27" s="1">
        <v>7252</v>
      </c>
      <c r="C27" s="1">
        <v>6440</v>
      </c>
      <c r="D27" s="1">
        <v>11</v>
      </c>
      <c r="E27" s="4">
        <f t="shared" ref="E27:J27" si="13">E19/$D27</f>
        <v>0</v>
      </c>
      <c r="F27" s="4">
        <f t="shared" si="13"/>
        <v>0.45454545454545453</v>
      </c>
      <c r="G27" s="4">
        <f t="shared" si="13"/>
        <v>0</v>
      </c>
      <c r="H27" s="4">
        <f t="shared" si="13"/>
        <v>0</v>
      </c>
      <c r="I27" s="4">
        <f t="shared" si="13"/>
        <v>0.54545454545454541</v>
      </c>
      <c r="J27" s="4">
        <f t="shared" si="13"/>
        <v>0</v>
      </c>
      <c r="K27" s="1">
        <v>180</v>
      </c>
      <c r="L27" s="4">
        <f t="shared" ref="L27:Q27" si="14">L19/$K27</f>
        <v>0.1111111111111111</v>
      </c>
      <c r="M27" s="4">
        <f t="shared" si="14"/>
        <v>0.30555555555555558</v>
      </c>
      <c r="N27" s="4">
        <f t="shared" si="14"/>
        <v>0.3</v>
      </c>
      <c r="O27" s="4">
        <f t="shared" si="14"/>
        <v>0</v>
      </c>
      <c r="P27" s="4">
        <f t="shared" si="14"/>
        <v>0.28333333333333333</v>
      </c>
      <c r="Q27" s="4">
        <f t="shared" si="14"/>
        <v>0</v>
      </c>
    </row>
    <row r="28" spans="1:20" x14ac:dyDescent="0.2">
      <c r="A28" s="2" t="s">
        <v>4</v>
      </c>
      <c r="B28" s="2">
        <v>8666</v>
      </c>
      <c r="C28" s="2">
        <v>7878</v>
      </c>
      <c r="D28" s="2">
        <v>112</v>
      </c>
      <c r="E28" s="4">
        <f t="shared" ref="E28:J28" si="15">E20/$D28</f>
        <v>0</v>
      </c>
      <c r="F28" s="4">
        <f t="shared" si="15"/>
        <v>0</v>
      </c>
      <c r="G28" s="4">
        <f t="shared" si="15"/>
        <v>6.25E-2</v>
      </c>
      <c r="H28" s="4">
        <f t="shared" si="15"/>
        <v>0</v>
      </c>
      <c r="I28" s="4">
        <f t="shared" si="15"/>
        <v>0.20535714285714285</v>
      </c>
      <c r="J28" s="4">
        <f t="shared" si="15"/>
        <v>0</v>
      </c>
      <c r="K28" s="2">
        <v>429</v>
      </c>
      <c r="L28" s="4">
        <f t="shared" ref="L28:Q28" si="16">L20/$K28</f>
        <v>2.331002331002331E-3</v>
      </c>
      <c r="M28" s="4">
        <f t="shared" si="16"/>
        <v>0.1351981351981352</v>
      </c>
      <c r="N28" s="4">
        <f t="shared" si="16"/>
        <v>0.20745920745920746</v>
      </c>
      <c r="O28" s="4">
        <f t="shared" si="16"/>
        <v>0</v>
      </c>
      <c r="P28" s="4">
        <f t="shared" si="16"/>
        <v>0.22843822843822845</v>
      </c>
      <c r="Q28" s="4">
        <f t="shared" si="16"/>
        <v>0</v>
      </c>
    </row>
    <row r="29" spans="1:20" x14ac:dyDescent="0.2">
      <c r="A29" s="1" t="s">
        <v>5</v>
      </c>
      <c r="B29" s="2">
        <v>31526</v>
      </c>
      <c r="C29" s="2">
        <v>28069</v>
      </c>
      <c r="D29" s="2">
        <v>65</v>
      </c>
      <c r="E29" s="4">
        <f t="shared" ref="E29:J29" si="17">E21/$D29</f>
        <v>0</v>
      </c>
      <c r="F29" s="4">
        <f t="shared" si="17"/>
        <v>9.2307692307692313E-2</v>
      </c>
      <c r="G29" s="4">
        <f t="shared" si="17"/>
        <v>0</v>
      </c>
      <c r="H29" s="4">
        <f t="shared" si="17"/>
        <v>0</v>
      </c>
      <c r="I29" s="4">
        <f t="shared" si="17"/>
        <v>0.6</v>
      </c>
      <c r="J29" s="4">
        <f t="shared" si="17"/>
        <v>0.30769230769230771</v>
      </c>
      <c r="K29" s="2">
        <v>1107</v>
      </c>
      <c r="L29" s="4">
        <f t="shared" ref="L29:Q29" si="18">L21/$K29</f>
        <v>5.4200542005420054E-3</v>
      </c>
      <c r="M29" s="4">
        <f t="shared" si="18"/>
        <v>5.4200542005420058E-2</v>
      </c>
      <c r="N29" s="4">
        <f t="shared" si="18"/>
        <v>0.30713640469738029</v>
      </c>
      <c r="O29" s="4">
        <f t="shared" si="18"/>
        <v>1.8066847335140017E-3</v>
      </c>
      <c r="P29" s="4">
        <f t="shared" si="18"/>
        <v>0.40018066847335138</v>
      </c>
      <c r="Q29" s="4">
        <f t="shared" si="18"/>
        <v>0.23125564588979222</v>
      </c>
    </row>
    <row r="30" spans="1:20" x14ac:dyDescent="0.2">
      <c r="A30" t="s">
        <v>6</v>
      </c>
      <c r="B30">
        <v>212502</v>
      </c>
      <c r="C30">
        <v>184503</v>
      </c>
      <c r="D30">
        <f>SUM(D25:D29)</f>
        <v>521</v>
      </c>
      <c r="E30" s="4">
        <f t="shared" ref="E30:J30" si="19">E22/$D30</f>
        <v>1.9193857965451055E-3</v>
      </c>
      <c r="F30" s="4">
        <f t="shared" si="19"/>
        <v>0.18426103646833014</v>
      </c>
      <c r="G30" s="4">
        <f t="shared" si="19"/>
        <v>2.1113243761996161E-2</v>
      </c>
      <c r="H30" s="4">
        <f t="shared" si="19"/>
        <v>9.0211132437619967E-2</v>
      </c>
      <c r="I30" s="4">
        <f t="shared" si="19"/>
        <v>0.50671785028790783</v>
      </c>
      <c r="J30" s="4">
        <f t="shared" si="19"/>
        <v>3.8387715930902108E-2</v>
      </c>
      <c r="K30">
        <f>SUM(K25:K29)</f>
        <v>7726</v>
      </c>
      <c r="L30" s="4">
        <f t="shared" ref="L30:Q30" si="20">L22/$K30</f>
        <v>0.13538700491845715</v>
      </c>
      <c r="M30" s="4">
        <f t="shared" si="20"/>
        <v>0.27349210458193113</v>
      </c>
      <c r="N30" s="4">
        <f t="shared" si="20"/>
        <v>6.8470100957804814E-2</v>
      </c>
      <c r="O30" s="4">
        <f t="shared" si="20"/>
        <v>3.5852964017602899E-2</v>
      </c>
      <c r="P30" s="4">
        <f t="shared" si="20"/>
        <v>0.40305462076106652</v>
      </c>
      <c r="Q30" s="4">
        <f t="shared" si="20"/>
        <v>4.1159720424540511E-2</v>
      </c>
    </row>
    <row r="34" spans="1:6" x14ac:dyDescent="0.2">
      <c r="B34" t="s">
        <v>17</v>
      </c>
      <c r="C34" t="s">
        <v>15</v>
      </c>
      <c r="D34" t="s">
        <v>16</v>
      </c>
      <c r="E34" t="s">
        <v>15</v>
      </c>
      <c r="F34" t="s">
        <v>16</v>
      </c>
    </row>
    <row r="35" spans="1:6" x14ac:dyDescent="0.2">
      <c r="A35" s="1" t="s">
        <v>10</v>
      </c>
      <c r="B35" s="1">
        <v>121848</v>
      </c>
      <c r="C35" s="1">
        <v>8861</v>
      </c>
      <c r="D35" s="1">
        <v>35133</v>
      </c>
      <c r="E35" s="4">
        <f>C35/B35</f>
        <v>7.2721751690630956E-2</v>
      </c>
      <c r="F35" s="4">
        <f>D35/B35</f>
        <v>0.28833464644475082</v>
      </c>
    </row>
    <row r="36" spans="1:6" x14ac:dyDescent="0.2">
      <c r="A36" s="1" t="s">
        <v>11</v>
      </c>
      <c r="B36" s="1">
        <v>20268</v>
      </c>
      <c r="C36" s="1">
        <v>1366</v>
      </c>
      <c r="D36" s="1">
        <v>4392</v>
      </c>
      <c r="E36" s="4">
        <f t="shared" ref="E36:E40" si="21">C36/B36</f>
        <v>6.7396881784093157E-2</v>
      </c>
      <c r="F36" s="4">
        <f t="shared" ref="F36:F40" si="22">D36/B36</f>
        <v>0.21669626998223801</v>
      </c>
    </row>
    <row r="37" spans="1:6" x14ac:dyDescent="0.2">
      <c r="A37" s="1" t="s">
        <v>12</v>
      </c>
      <c r="B37" s="1">
        <v>6440</v>
      </c>
      <c r="C37" s="1">
        <v>450</v>
      </c>
      <c r="D37" s="1">
        <v>2076</v>
      </c>
      <c r="E37" s="4">
        <f t="shared" si="21"/>
        <v>6.9875776397515521E-2</v>
      </c>
      <c r="F37" s="4">
        <f t="shared" si="22"/>
        <v>0.32236024844720496</v>
      </c>
    </row>
    <row r="38" spans="1:6" x14ac:dyDescent="0.2">
      <c r="A38" s="2" t="s">
        <v>13</v>
      </c>
      <c r="B38" s="2">
        <v>7878</v>
      </c>
      <c r="C38" s="2">
        <v>701</v>
      </c>
      <c r="D38" s="2">
        <v>2655</v>
      </c>
      <c r="E38" s="4">
        <f t="shared" si="21"/>
        <v>8.8981975120588988E-2</v>
      </c>
      <c r="F38" s="4">
        <f t="shared" si="22"/>
        <v>0.33701447067783702</v>
      </c>
    </row>
    <row r="39" spans="1:6" x14ac:dyDescent="0.2">
      <c r="A39" s="1" t="s">
        <v>14</v>
      </c>
      <c r="B39" s="2">
        <v>28069</v>
      </c>
      <c r="C39" s="2">
        <v>361</v>
      </c>
      <c r="D39" s="2">
        <v>6356</v>
      </c>
      <c r="E39" s="4">
        <f t="shared" si="21"/>
        <v>1.2861163561224126E-2</v>
      </c>
      <c r="F39" s="4">
        <f t="shared" si="22"/>
        <v>0.22644198225800705</v>
      </c>
    </row>
    <row r="40" spans="1:6" x14ac:dyDescent="0.2">
      <c r="A40" s="1" t="s">
        <v>9</v>
      </c>
      <c r="B40" s="1">
        <v>184503</v>
      </c>
      <c r="C40" s="1">
        <f>SUM(C35:C39)</f>
        <v>11739</v>
      </c>
      <c r="D40" s="1">
        <f>SUM(D35:D39)</f>
        <v>50612</v>
      </c>
      <c r="E40" s="4">
        <f t="shared" si="21"/>
        <v>6.3624981707614506E-2</v>
      </c>
      <c r="F40" s="4">
        <f t="shared" si="22"/>
        <v>0.27431532278607934</v>
      </c>
    </row>
    <row r="44" spans="1:6" x14ac:dyDescent="0.2">
      <c r="A44" s="1" t="s">
        <v>1</v>
      </c>
      <c r="B44" s="1">
        <v>142763</v>
      </c>
      <c r="C44" s="1">
        <v>121848</v>
      </c>
      <c r="D44" s="4">
        <f>C44/B44</f>
        <v>0.85349845548216274</v>
      </c>
    </row>
    <row r="45" spans="1:6" x14ac:dyDescent="0.2">
      <c r="A45" s="1" t="s">
        <v>2</v>
      </c>
      <c r="B45" s="1">
        <v>22295</v>
      </c>
      <c r="C45" s="1">
        <v>20268</v>
      </c>
      <c r="D45" s="4">
        <f t="shared" ref="D45:D49" si="23">C45/B45</f>
        <v>0.90908275398071314</v>
      </c>
    </row>
    <row r="46" spans="1:6" x14ac:dyDescent="0.2">
      <c r="A46" s="1" t="s">
        <v>3</v>
      </c>
      <c r="B46" s="1">
        <v>7252</v>
      </c>
      <c r="C46" s="1">
        <v>6440</v>
      </c>
      <c r="D46" s="4">
        <f t="shared" si="23"/>
        <v>0.88803088803088803</v>
      </c>
    </row>
    <row r="47" spans="1:6" x14ac:dyDescent="0.2">
      <c r="A47" s="2" t="s">
        <v>4</v>
      </c>
      <c r="B47" s="2">
        <v>8666</v>
      </c>
      <c r="C47" s="2">
        <v>7878</v>
      </c>
      <c r="D47" s="4">
        <f t="shared" si="23"/>
        <v>0.90906992845603507</v>
      </c>
    </row>
    <row r="48" spans="1:6" x14ac:dyDescent="0.2">
      <c r="A48" s="1" t="s">
        <v>5</v>
      </c>
      <c r="B48" s="2">
        <v>31526</v>
      </c>
      <c r="C48" s="2">
        <v>28069</v>
      </c>
      <c r="D48" s="4">
        <f t="shared" si="23"/>
        <v>0.89034447757406587</v>
      </c>
    </row>
    <row r="49" spans="1:5" x14ac:dyDescent="0.2">
      <c r="A49" s="1" t="s">
        <v>6</v>
      </c>
      <c r="B49" s="1">
        <v>212502</v>
      </c>
      <c r="C49" s="1">
        <v>184503</v>
      </c>
      <c r="D49" s="4">
        <f t="shared" si="23"/>
        <v>0.8682412400824463</v>
      </c>
      <c r="E49" s="4">
        <f>AVERAGE(D44:D48)</f>
        <v>0.89000530070477313</v>
      </c>
    </row>
    <row r="60" spans="1:5" x14ac:dyDescent="0.2">
      <c r="B60">
        <f>1.96^2*0.5*0.5/0.05^2</f>
        <v>384.15999999999991</v>
      </c>
      <c r="D60">
        <f>B60/(1+B60/7878)</f>
        <v>366.29797534785081</v>
      </c>
    </row>
    <row r="62" spans="1:5" x14ac:dyDescent="0.2">
      <c r="A62">
        <v>4982</v>
      </c>
      <c r="B62">
        <f>(1.96^2*A62*(0.5*0.5))/(0.05^2*(A62-1))+(1.96^2*(0.5*0.5))</f>
        <v>385.19752507528597</v>
      </c>
    </row>
    <row r="66" spans="1:6" x14ac:dyDescent="0.2">
      <c r="A66" t="s">
        <v>18</v>
      </c>
    </row>
    <row r="67" spans="1:6" x14ac:dyDescent="0.2">
      <c r="B67" t="s">
        <v>17</v>
      </c>
      <c r="C67" t="s">
        <v>15</v>
      </c>
      <c r="D67" t="s">
        <v>16</v>
      </c>
      <c r="E67" t="s">
        <v>15</v>
      </c>
      <c r="F67" t="s">
        <v>16</v>
      </c>
    </row>
    <row r="68" spans="1:6" x14ac:dyDescent="0.2">
      <c r="A68" s="1" t="s">
        <v>10</v>
      </c>
      <c r="B68" s="1">
        <v>121848</v>
      </c>
      <c r="C68">
        <v>8684</v>
      </c>
      <c r="D68">
        <v>33799</v>
      </c>
      <c r="E68" s="4">
        <f t="shared" ref="E68:E73" si="24">C68/B68</f>
        <v>7.1269122185017394E-2</v>
      </c>
      <c r="F68" s="4">
        <f t="shared" ref="F68:F73" si="25">D68/B68</f>
        <v>0.27738658000131311</v>
      </c>
    </row>
    <row r="69" spans="1:6" x14ac:dyDescent="0.2">
      <c r="A69" s="1" t="s">
        <v>11</v>
      </c>
      <c r="B69" s="1">
        <v>20268</v>
      </c>
      <c r="C69">
        <v>1347</v>
      </c>
      <c r="D69">
        <v>4309</v>
      </c>
      <c r="E69" s="4">
        <f t="shared" si="24"/>
        <v>6.6459443457667258E-2</v>
      </c>
      <c r="F69" s="4">
        <f t="shared" si="25"/>
        <v>0.21260114466153543</v>
      </c>
    </row>
    <row r="70" spans="1:6" x14ac:dyDescent="0.2">
      <c r="A70" s="1" t="s">
        <v>12</v>
      </c>
      <c r="B70" s="1">
        <v>6440</v>
      </c>
      <c r="C70">
        <v>444</v>
      </c>
      <c r="D70">
        <v>2025</v>
      </c>
      <c r="E70" s="4">
        <f t="shared" si="24"/>
        <v>6.894409937888199E-2</v>
      </c>
      <c r="F70" s="4">
        <f t="shared" si="25"/>
        <v>0.3144409937888199</v>
      </c>
    </row>
    <row r="71" spans="1:6" x14ac:dyDescent="0.2">
      <c r="A71" s="2" t="s">
        <v>13</v>
      </c>
      <c r="B71" s="2">
        <v>7878</v>
      </c>
      <c r="C71">
        <v>701</v>
      </c>
      <c r="D71">
        <v>2177</v>
      </c>
      <c r="E71" s="4">
        <f t="shared" si="24"/>
        <v>8.8981975120588988E-2</v>
      </c>
      <c r="F71" s="4">
        <f t="shared" si="25"/>
        <v>0.27633917237877637</v>
      </c>
    </row>
    <row r="72" spans="1:6" x14ac:dyDescent="0.2">
      <c r="A72" s="1" t="s">
        <v>14</v>
      </c>
      <c r="B72" s="2">
        <v>28069</v>
      </c>
      <c r="C72">
        <v>293</v>
      </c>
      <c r="D72">
        <v>5650</v>
      </c>
      <c r="E72" s="4">
        <f t="shared" si="24"/>
        <v>1.0438562114788557E-2</v>
      </c>
      <c r="F72" s="4">
        <f t="shared" si="25"/>
        <v>0.20128967900530834</v>
      </c>
    </row>
    <row r="73" spans="1:6" x14ac:dyDescent="0.2">
      <c r="A73" s="1" t="s">
        <v>9</v>
      </c>
      <c r="B73" s="1">
        <v>184503</v>
      </c>
      <c r="C73" s="1">
        <f>SUM(C68:C72)</f>
        <v>11469</v>
      </c>
      <c r="D73" s="1">
        <f>SUM(D68:D72)</f>
        <v>47960</v>
      </c>
      <c r="E73" s="4">
        <f t="shared" si="24"/>
        <v>6.2161590868441162E-2</v>
      </c>
      <c r="F73" s="4">
        <f t="shared" si="25"/>
        <v>0.25994157276575447</v>
      </c>
    </row>
    <row r="76" spans="1:6" x14ac:dyDescent="0.2">
      <c r="B76" t="s">
        <v>19</v>
      </c>
      <c r="C76" t="s">
        <v>20</v>
      </c>
    </row>
    <row r="77" spans="1:6" x14ac:dyDescent="0.2">
      <c r="A77" s="1" t="s">
        <v>10</v>
      </c>
      <c r="B77" s="3">
        <f>D17/D10</f>
        <v>2.674641688297032E-2</v>
      </c>
      <c r="C77" s="4">
        <f>K25/K3</f>
        <v>0.14393874704693593</v>
      </c>
    </row>
    <row r="78" spans="1:6" x14ac:dyDescent="0.2">
      <c r="A78" s="1" t="s">
        <v>11</v>
      </c>
      <c r="B78" s="3">
        <f t="shared" ref="B78:B82" si="26">D18/D11</f>
        <v>7.0278184480234263E-2</v>
      </c>
      <c r="C78" s="4">
        <f t="shared" ref="C78:C82" si="27">K26/K4</f>
        <v>0.21698542805100182</v>
      </c>
    </row>
    <row r="79" spans="1:6" x14ac:dyDescent="0.2">
      <c r="A79" s="1" t="s">
        <v>12</v>
      </c>
      <c r="B79" s="3">
        <f t="shared" si="26"/>
        <v>2.4444444444444446E-2</v>
      </c>
      <c r="C79" s="4">
        <f t="shared" si="27"/>
        <v>8.6705202312138727E-2</v>
      </c>
    </row>
    <row r="80" spans="1:6" x14ac:dyDescent="0.2">
      <c r="A80" s="2" t="s">
        <v>13</v>
      </c>
      <c r="B80" s="3">
        <f t="shared" si="26"/>
        <v>0.15977175463623394</v>
      </c>
      <c r="C80" s="4">
        <f t="shared" si="27"/>
        <v>0.16158192090395479</v>
      </c>
    </row>
    <row r="81" spans="1:14" x14ac:dyDescent="0.2">
      <c r="A81" s="1" t="s">
        <v>14</v>
      </c>
      <c r="B81" s="3">
        <f t="shared" si="26"/>
        <v>0.18005540166204986</v>
      </c>
      <c r="C81" s="4">
        <f t="shared" si="27"/>
        <v>0.17416614222781623</v>
      </c>
    </row>
    <row r="82" spans="1:14" x14ac:dyDescent="0.2">
      <c r="A82" s="1" t="s">
        <v>9</v>
      </c>
      <c r="B82" s="3">
        <f t="shared" si="26"/>
        <v>4.4381974614532756E-2</v>
      </c>
      <c r="C82" s="4">
        <f t="shared" si="27"/>
        <v>0.1526515450881214</v>
      </c>
    </row>
    <row r="87" spans="1:14" x14ac:dyDescent="0.2">
      <c r="A87" s="5" t="s">
        <v>21</v>
      </c>
    </row>
    <row r="88" spans="1:14" x14ac:dyDescent="0.2">
      <c r="A88" t="s">
        <v>10</v>
      </c>
      <c r="B88">
        <v>135455</v>
      </c>
      <c r="C88">
        <v>132528</v>
      </c>
      <c r="D88">
        <v>149088</v>
      </c>
      <c r="E88">
        <v>145620</v>
      </c>
      <c r="F88">
        <v>151234</v>
      </c>
      <c r="H88">
        <f>SUM(B88:G88)/60/60</f>
        <v>198.3125</v>
      </c>
      <c r="I88">
        <f>142763*4</f>
        <v>571052</v>
      </c>
      <c r="J88">
        <f>SUM(B88:G88)</f>
        <v>713925</v>
      </c>
      <c r="K88">
        <f>I88/J88</f>
        <v>0.79987673775256507</v>
      </c>
      <c r="L88">
        <f>I88/100</f>
        <v>5710.52</v>
      </c>
      <c r="M88">
        <f>L88*K88</f>
        <v>4567.7121084707778</v>
      </c>
      <c r="N88">
        <f>M88/60</f>
        <v>76.128535141179626</v>
      </c>
    </row>
    <row r="89" spans="1:14" x14ac:dyDescent="0.2">
      <c r="A89" t="s">
        <v>11</v>
      </c>
      <c r="B89">
        <v>25228</v>
      </c>
      <c r="C89">
        <v>26914</v>
      </c>
      <c r="D89">
        <v>28564</v>
      </c>
      <c r="E89">
        <v>30624</v>
      </c>
      <c r="F89">
        <v>26845</v>
      </c>
      <c r="G89">
        <v>29583</v>
      </c>
      <c r="H89">
        <f t="shared" ref="H89:H93" si="28">SUM(B89:G89)/60/60</f>
        <v>46.599444444444444</v>
      </c>
    </row>
    <row r="90" spans="1:14" x14ac:dyDescent="0.2">
      <c r="A90" t="s">
        <v>12</v>
      </c>
      <c r="B90">
        <v>9036</v>
      </c>
      <c r="C90">
        <v>9246</v>
      </c>
      <c r="D90">
        <v>9352</v>
      </c>
      <c r="E90">
        <v>9392</v>
      </c>
      <c r="F90">
        <v>8794</v>
      </c>
      <c r="G90">
        <v>9442</v>
      </c>
      <c r="H90">
        <f t="shared" si="28"/>
        <v>15.350555555555555</v>
      </c>
    </row>
    <row r="91" spans="1:14" x14ac:dyDescent="0.2">
      <c r="A91" t="s">
        <v>13</v>
      </c>
      <c r="B91">
        <v>11053</v>
      </c>
      <c r="C91">
        <v>11256</v>
      </c>
      <c r="D91">
        <v>11079</v>
      </c>
      <c r="E91">
        <v>11425</v>
      </c>
      <c r="F91">
        <v>10299</v>
      </c>
      <c r="G91">
        <v>11424</v>
      </c>
      <c r="H91">
        <f t="shared" si="28"/>
        <v>18.482222222222223</v>
      </c>
    </row>
    <row r="92" spans="1:14" x14ac:dyDescent="0.2">
      <c r="A92" t="s">
        <v>14</v>
      </c>
      <c r="B92">
        <v>2176</v>
      </c>
      <c r="C92">
        <v>2509</v>
      </c>
      <c r="D92">
        <v>3157</v>
      </c>
      <c r="E92">
        <v>3167</v>
      </c>
      <c r="F92">
        <v>3052</v>
      </c>
      <c r="G92">
        <v>3164</v>
      </c>
      <c r="H92">
        <f t="shared" si="28"/>
        <v>4.7847222222222223</v>
      </c>
    </row>
    <row r="93" spans="1:14" x14ac:dyDescent="0.2">
      <c r="B93">
        <f>SUM(B88:B92)</f>
        <v>182948</v>
      </c>
      <c r="C93">
        <f t="shared" ref="C93:G93" si="29">SUM(C88:C92)</f>
        <v>182453</v>
      </c>
      <c r="D93">
        <f t="shared" si="29"/>
        <v>201240</v>
      </c>
      <c r="E93">
        <f t="shared" si="29"/>
        <v>200228</v>
      </c>
      <c r="F93">
        <f t="shared" si="29"/>
        <v>200224</v>
      </c>
      <c r="G93">
        <f t="shared" si="29"/>
        <v>53613</v>
      </c>
      <c r="H93">
        <f t="shared" si="28"/>
        <v>283.52944444444444</v>
      </c>
    </row>
    <row r="94" spans="1:14" x14ac:dyDescent="0.2">
      <c r="B94">
        <f t="shared" ref="B94:E94" si="30">B93/$B$93</f>
        <v>1</v>
      </c>
      <c r="C94">
        <f t="shared" si="30"/>
        <v>0.99729431313815953</v>
      </c>
      <c r="D94">
        <f t="shared" si="30"/>
        <v>1.0999846951046199</v>
      </c>
      <c r="E94">
        <f t="shared" si="30"/>
        <v>1.0944530686315237</v>
      </c>
      <c r="F94">
        <f>F93/$B$93</f>
        <v>1.0944312044952664</v>
      </c>
      <c r="G94">
        <f>G93/$B$93</f>
        <v>0.29305048429061809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3E15A-688A-C143-9694-22F3A89F2E08}">
  <dimension ref="A1:D6"/>
  <sheetViews>
    <sheetView tabSelected="1" workbookViewId="0">
      <selection activeCell="D7" sqref="D7"/>
    </sheetView>
  </sheetViews>
  <sheetFormatPr baseColWidth="10" defaultRowHeight="16" x14ac:dyDescent="0.2"/>
  <sheetData>
    <row r="1" spans="1:4" x14ac:dyDescent="0.2">
      <c r="B1" t="s">
        <v>24</v>
      </c>
      <c r="C1" t="s">
        <v>22</v>
      </c>
      <c r="D1" t="s">
        <v>23</v>
      </c>
    </row>
    <row r="2" spans="1:4" x14ac:dyDescent="0.2">
      <c r="A2" s="1" t="s">
        <v>10</v>
      </c>
      <c r="B2" s="1">
        <v>8861</v>
      </c>
      <c r="C2">
        <f>1.96^2*0.5*0.5/0.05^2</f>
        <v>384.15999999999991</v>
      </c>
      <c r="D2">
        <f>C2/(1+C2/B2)</f>
        <v>368.19717127664632</v>
      </c>
    </row>
    <row r="3" spans="1:4" x14ac:dyDescent="0.2">
      <c r="A3" s="1" t="s">
        <v>11</v>
      </c>
      <c r="B3" s="1">
        <v>1366</v>
      </c>
      <c r="C3">
        <f>1.96^2*0.5*0.5/0.05^2</f>
        <v>384.15999999999991</v>
      </c>
      <c r="D3">
        <f t="shared" ref="D3:D6" si="0">C3/(1+C3/B3)</f>
        <v>299.83690633999174</v>
      </c>
    </row>
    <row r="4" spans="1:4" x14ac:dyDescent="0.2">
      <c r="A4" s="1" t="s">
        <v>12</v>
      </c>
      <c r="B4" s="1">
        <v>450</v>
      </c>
      <c r="C4">
        <f>1.96^2*0.5*0.5/0.05^2</f>
        <v>384.15999999999991</v>
      </c>
      <c r="D4">
        <f t="shared" si="0"/>
        <v>207.24081710942741</v>
      </c>
    </row>
    <row r="5" spans="1:4" x14ac:dyDescent="0.2">
      <c r="A5" s="2" t="s">
        <v>13</v>
      </c>
      <c r="B5" s="2">
        <v>701</v>
      </c>
      <c r="C5">
        <f>1.96^2*0.5*0.5/0.05^2</f>
        <v>384.15999999999991</v>
      </c>
      <c r="D5">
        <f t="shared" si="0"/>
        <v>248.16263039551765</v>
      </c>
    </row>
    <row r="6" spans="1:4" x14ac:dyDescent="0.2">
      <c r="A6" s="1" t="s">
        <v>14</v>
      </c>
      <c r="B6" s="2">
        <v>361</v>
      </c>
      <c r="C6">
        <f>1.96^2*0.5*0.5/0.05^2</f>
        <v>384.15999999999991</v>
      </c>
      <c r="D6">
        <f t="shared" si="0"/>
        <v>186.11004348059475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Cochran</vt:lpstr>
      <vt:lpstr>Sheet1!eqr</vt:lpstr>
      <vt:lpstr>Sheet1!v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2020-09-15T13:59:37Z</dcterms:created>
  <dcterms:modified xsi:type="dcterms:W3CDTF">2020-09-21T07:33:23Z</dcterms:modified>
</cp:coreProperties>
</file>