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Лист1" sheetId="1" r:id="rId1"/>
    <sheet name="NT Maximu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4" i="1" l="1"/>
  <c r="AH23" i="1"/>
  <c r="AF27" i="1"/>
  <c r="AE27" i="1"/>
  <c r="AH22" i="1" s="1"/>
  <c r="Y4" i="1"/>
  <c r="Y5" i="1"/>
  <c r="Y6" i="1"/>
  <c r="Y7" i="1"/>
  <c r="Y8" i="1"/>
  <c r="Y9" i="1"/>
  <c r="Y10" i="1"/>
  <c r="Y11" i="1"/>
  <c r="Y12" i="1"/>
  <c r="Y13" i="1"/>
  <c r="Y14" i="1"/>
  <c r="Y3" i="1"/>
  <c r="AL24" i="1"/>
  <c r="AD24" i="1"/>
  <c r="AI24" i="1" s="1"/>
  <c r="AL23" i="1"/>
  <c r="AD23" i="1"/>
  <c r="AI23" i="1" s="1"/>
  <c r="AL22" i="1"/>
  <c r="AD22" i="1"/>
  <c r="AI22" i="1" s="1"/>
  <c r="AL21" i="1"/>
  <c r="AI21" i="1"/>
  <c r="AD21" i="1"/>
  <c r="AL20" i="1"/>
  <c r="AD20" i="1"/>
  <c r="AD27" i="1" s="1"/>
  <c r="AI20" i="1" l="1"/>
  <c r="AH20" i="1"/>
  <c r="AH21" i="1"/>
  <c r="C24" i="2" l="1"/>
  <c r="E3" i="2"/>
  <c r="V17" i="1"/>
  <c r="X17" i="1" l="1"/>
  <c r="AF7" i="1" l="1"/>
  <c r="AF6" i="1"/>
  <c r="AF5" i="1"/>
  <c r="AF4" i="1"/>
  <c r="AF3" i="1"/>
  <c r="S4" i="1"/>
  <c r="S5" i="1"/>
  <c r="S6" i="1"/>
  <c r="S7" i="1"/>
  <c r="S8" i="1"/>
  <c r="T8" i="1" s="1"/>
  <c r="S9" i="1"/>
  <c r="T9" i="1" s="1"/>
  <c r="S10" i="1"/>
  <c r="T10" i="1" s="1"/>
  <c r="S3" i="1"/>
  <c r="T3" i="1" s="1"/>
  <c r="R4" i="1"/>
  <c r="R5" i="1"/>
  <c r="T5" i="1" s="1"/>
  <c r="R6" i="1"/>
  <c r="R7" i="1"/>
  <c r="R8" i="1"/>
  <c r="R9" i="1"/>
  <c r="R10" i="1"/>
  <c r="R3" i="1"/>
  <c r="T4" i="1"/>
  <c r="T6" i="1"/>
  <c r="O4" i="1"/>
  <c r="O5" i="1"/>
  <c r="O6" i="1"/>
  <c r="O7" i="1"/>
  <c r="O8" i="1"/>
  <c r="O9" i="1"/>
  <c r="O10" i="1"/>
  <c r="O3" i="1"/>
  <c r="P6" i="1"/>
  <c r="P4" i="1"/>
  <c r="P5" i="1"/>
  <c r="Q5" i="1" s="1"/>
  <c r="P7" i="1"/>
  <c r="Q7" i="1" s="1"/>
  <c r="P8" i="1"/>
  <c r="P9" i="1"/>
  <c r="Q9" i="1" s="1"/>
  <c r="P10" i="1"/>
  <c r="Q10" i="1" s="1"/>
  <c r="P3" i="1"/>
  <c r="Q6" i="1" l="1"/>
  <c r="T7" i="1"/>
  <c r="Q8" i="1"/>
  <c r="Q4" i="1"/>
  <c r="Q3" i="1"/>
  <c r="H23" i="2"/>
  <c r="H11" i="2"/>
  <c r="H15" i="2" l="1"/>
  <c r="H16" i="2"/>
  <c r="E22" i="2"/>
  <c r="I22" i="2" s="1"/>
  <c r="E21" i="2"/>
  <c r="E20" i="2"/>
  <c r="E19" i="2"/>
  <c r="E18" i="2"/>
  <c r="E17" i="2"/>
  <c r="I17" i="2" s="1"/>
  <c r="E16" i="2"/>
  <c r="E15" i="2"/>
  <c r="E9" i="2"/>
  <c r="E5" i="2"/>
  <c r="I5" i="2" s="1"/>
  <c r="E4" i="2"/>
  <c r="H4" i="2"/>
  <c r="H5" i="2"/>
  <c r="H6" i="2"/>
  <c r="H7" i="2"/>
  <c r="H8" i="2"/>
  <c r="H9" i="2"/>
  <c r="H10" i="2"/>
  <c r="H3" i="2"/>
  <c r="E6" i="2"/>
  <c r="E7" i="2"/>
  <c r="E8" i="2"/>
  <c r="E10" i="2"/>
  <c r="I4" i="2" l="1"/>
  <c r="I19" i="2"/>
  <c r="I18" i="2"/>
  <c r="I16" i="2"/>
  <c r="I15" i="2"/>
  <c r="I3" i="2"/>
  <c r="I10" i="2"/>
  <c r="I20" i="2"/>
  <c r="I21" i="2"/>
  <c r="I8" i="2"/>
  <c r="I7" i="2"/>
  <c r="I9" i="2"/>
  <c r="I6" i="2"/>
  <c r="AL3" i="1" l="1"/>
  <c r="AL4" i="1"/>
  <c r="AL5" i="1"/>
  <c r="AL6" i="1"/>
  <c r="AL7" i="1"/>
  <c r="AD4" i="1" l="1"/>
  <c r="AI4" i="1" s="1"/>
  <c r="AD3" i="1"/>
  <c r="AI3" i="1" s="1"/>
  <c r="AF42" i="1" l="1"/>
  <c r="AE42" i="1"/>
  <c r="AH41" i="1" s="1"/>
  <c r="AC42" i="1"/>
  <c r="AD41" i="1"/>
  <c r="AG41" i="1" s="1"/>
  <c r="AD40" i="1"/>
  <c r="AG40" i="1" s="1"/>
  <c r="AD39" i="1"/>
  <c r="AG39" i="1" s="1"/>
  <c r="AD38" i="1"/>
  <c r="AD37" i="1"/>
  <c r="AG37" i="1" s="1"/>
  <c r="J3" i="1"/>
  <c r="K3" i="1" s="1"/>
  <c r="M3" i="1" s="1"/>
  <c r="AH37" i="1" l="1"/>
  <c r="AD42" i="1"/>
  <c r="AG42" i="1" s="1"/>
  <c r="AG38" i="1"/>
  <c r="AH38" i="1"/>
  <c r="AH39" i="1"/>
  <c r="AH40" i="1"/>
  <c r="AF11" i="1"/>
  <c r="I11" i="1"/>
  <c r="H11" i="1"/>
  <c r="G11" i="1"/>
  <c r="F11" i="1"/>
  <c r="E11" i="1"/>
  <c r="AE11" i="1"/>
  <c r="AH3" i="1" s="1"/>
  <c r="AC5" i="1" l="1"/>
  <c r="AC22" i="1"/>
  <c r="AG22" i="1" s="1"/>
  <c r="AC6" i="1"/>
  <c r="AC23" i="1"/>
  <c r="AG23" i="1" s="1"/>
  <c r="AC4" i="1"/>
  <c r="AC21" i="1"/>
  <c r="AG21" i="1" s="1"/>
  <c r="AC7" i="1"/>
  <c r="AC24" i="1"/>
  <c r="AG24" i="1" s="1"/>
  <c r="AC3" i="1"/>
  <c r="AC20" i="1"/>
  <c r="AH42" i="1"/>
  <c r="AG20" i="1" l="1"/>
  <c r="AG27" i="1" s="1"/>
  <c r="AC27" i="1"/>
  <c r="AC11" i="1"/>
  <c r="AD5" i="1"/>
  <c r="AI5" i="1" s="1"/>
  <c r="AD6" i="1"/>
  <c r="AD7" i="1"/>
  <c r="AI7" i="1" s="1"/>
  <c r="J9" i="1"/>
  <c r="K9" i="1" s="1"/>
  <c r="M9" i="1" s="1"/>
  <c r="J5" i="1"/>
  <c r="K5" i="1" s="1"/>
  <c r="M5" i="1" s="1"/>
  <c r="J6" i="1"/>
  <c r="K6" i="1" s="1"/>
  <c r="M6" i="1" s="1"/>
  <c r="J7" i="1"/>
  <c r="K7" i="1" s="1"/>
  <c r="M7" i="1" s="1"/>
  <c r="J8" i="1"/>
  <c r="K8" i="1" s="1"/>
  <c r="M8" i="1" s="1"/>
  <c r="J10" i="1"/>
  <c r="K10" i="1" s="1"/>
  <c r="J4" i="1"/>
  <c r="K4" i="1" s="1"/>
  <c r="M4" i="1" s="1"/>
  <c r="C11" i="1"/>
  <c r="D8" i="1" s="1"/>
  <c r="AG5" i="1" l="1"/>
  <c r="D6" i="1"/>
  <c r="D5" i="1"/>
  <c r="D4" i="1"/>
  <c r="D7" i="1"/>
  <c r="D10" i="1"/>
  <c r="D3" i="1"/>
  <c r="D9" i="1"/>
  <c r="AG6" i="1"/>
  <c r="AI6" i="1"/>
  <c r="AD11" i="1"/>
  <c r="AG11" i="1" s="1"/>
  <c r="AG7" i="1"/>
  <c r="AG4" i="1"/>
  <c r="AG3" i="1"/>
  <c r="AH5" i="1"/>
  <c r="AH4" i="1"/>
  <c r="AH7" i="1"/>
  <c r="AH6" i="1"/>
  <c r="J11" i="1"/>
  <c r="D11" i="1" l="1"/>
</calcChain>
</file>

<file path=xl/sharedStrings.xml><?xml version="1.0" encoding="utf-8"?>
<sst xmlns="http://schemas.openxmlformats.org/spreadsheetml/2006/main" count="156" uniqueCount="70">
  <si>
    <t>№</t>
  </si>
  <si>
    <t>Операции</t>
  </si>
  <si>
    <t>Кол-во/час пиковой нагрузки</t>
  </si>
  <si>
    <t>Итого</t>
  </si>
  <si>
    <t>Вход в систему</t>
  </si>
  <si>
    <t>Заполнение полей для поиска билетов</t>
  </si>
  <si>
    <t>Выбор рейса в найденных</t>
  </si>
  <si>
    <t>Просмотр квитанций</t>
  </si>
  <si>
    <t>Отмена бронирования билета</t>
  </si>
  <si>
    <t>Выход из системы</t>
  </si>
  <si>
    <t>Создание нового аккаунта</t>
  </si>
  <si>
    <t>Скрипт</t>
  </si>
  <si>
    <t>VU</t>
  </si>
  <si>
    <t>pacing</t>
  </si>
  <si>
    <t>Вход-заполнение-выбор рейса-оплата-выход</t>
  </si>
  <si>
    <t>Вход-просмотр-выход</t>
  </si>
  <si>
    <t>создание акка-заполнение-выход</t>
  </si>
  <si>
    <t>Скрипт1</t>
  </si>
  <si>
    <t>Скрипт2</t>
  </si>
  <si>
    <t>Скрипт3</t>
  </si>
  <si>
    <t>Скрипт4</t>
  </si>
  <si>
    <t>Скрипт5</t>
  </si>
  <si>
    <t>Оплата проезда</t>
  </si>
  <si>
    <t>Интенсивность (треб)</t>
  </si>
  <si>
    <t>Интенсивность (факт)</t>
  </si>
  <si>
    <t>Вход-просмотр-выбор рейсов-отмена брони-выход</t>
  </si>
  <si>
    <t>вход-заполнение-выбор рейса-выход</t>
  </si>
  <si>
    <t>Всего</t>
  </si>
  <si>
    <t>Точность</t>
  </si>
  <si>
    <t>Процент</t>
  </si>
  <si>
    <t xml:space="preserve"> VU, %</t>
  </si>
  <si>
    <t>Вход-выход</t>
  </si>
  <si>
    <t>Вход-заполнение-выбор рейса-оплата-просмотр-выход</t>
  </si>
  <si>
    <t>Кол-во think_time</t>
  </si>
  <si>
    <t>Время think_time</t>
  </si>
  <si>
    <t>Фактическая интесивность за (20 минут)</t>
  </si>
  <si>
    <t>Расчетная интенсивность (20 минут)</t>
  </si>
  <si>
    <t>transaction</t>
  </si>
  <si>
    <t>login</t>
  </si>
  <si>
    <t>click_flights</t>
  </si>
  <si>
    <t>click_find_flight</t>
  </si>
  <si>
    <t>click_itenerary</t>
  </si>
  <si>
    <t>click_cancel_checked</t>
  </si>
  <si>
    <t>click_log_out</t>
  </si>
  <si>
    <t>first_registrashion</t>
  </si>
  <si>
    <t>fill_payment_info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</si>
  <si>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</si>
  <si>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</si>
  <si>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</si>
  <si>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</si>
  <si>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</si>
  <si>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поиск максимума 4 ступень</t>
  </si>
  <si>
    <t>подверждение максимума</t>
  </si>
  <si>
    <t>choose_flight</t>
  </si>
  <si>
    <t>click_itinerary</t>
  </si>
  <si>
    <t>click_sign_up_now</t>
  </si>
  <si>
    <t>fill_payment_details</t>
  </si>
  <si>
    <t>first_registration</t>
  </si>
  <si>
    <t>goToSite</t>
  </si>
  <si>
    <t>next_step</t>
  </si>
  <si>
    <t>peak_max</t>
  </si>
  <si>
    <t>profile/peak_max</t>
  </si>
  <si>
    <t>profile</t>
  </si>
  <si>
    <t>max</t>
  </si>
  <si>
    <t>profile/max</t>
  </si>
  <si>
    <t>Отклонения</t>
  </si>
  <si>
    <t>Пик</t>
  </si>
  <si>
    <t>Макс.</t>
  </si>
  <si>
    <t>Уменьшенный пейсинг</t>
  </si>
  <si>
    <t>Пейсинг стандартный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</si>
</sst>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9" fontId="5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14" applyNumberFormat="0" applyAlignment="0" applyProtection="0"/>
    <xf numFmtId="0" fontId="15" fillId="20" borderId="15" applyNumberFormat="0" applyAlignment="0" applyProtection="0"/>
    <xf numFmtId="0" fontId="16" fillId="20" borderId="14" applyNumberFormat="0" applyAlignment="0" applyProtection="0"/>
    <xf numFmtId="0" fontId="17" fillId="0" borderId="16" applyNumberFormat="0" applyFill="0" applyAlignment="0" applyProtection="0"/>
    <xf numFmtId="0" fontId="18" fillId="21" borderId="1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9" applyNumberFormat="0" applyFill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1" fillId="22" borderId="18" applyNumberFormat="0" applyFont="0" applyAlignment="0" applyProtection="0"/>
  </cellStyleXfs>
  <cellXfs count="84">
    <xf numFmtId="0" fontId="0" fillId="0" borderId="0" xfId="0"/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  <xf numFmtId="0" fontId="3" fillId="3" borderId="1" xfId="0" applyFont="1" applyFill="1" applyBorder="1"/>
    <xf numFmtId="0" fontId="3" fillId="7" borderId="1" xfId="0" applyFont="1" applyFill="1" applyBorder="1"/>
    <xf numFmtId="0" fontId="3" fillId="5" borderId="1" xfId="0" applyFont="1" applyFill="1" applyBorder="1"/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0" fontId="3" fillId="0" borderId="0" xfId="1" applyNumberFormat="1" applyFont="1"/>
    <xf numFmtId="1" fontId="3" fillId="0" borderId="0" xfId="0" applyNumberFormat="1" applyFont="1"/>
    <xf numFmtId="0" fontId="3" fillId="0" borderId="0" xfId="0" applyFont="1" applyBorder="1" applyAlignment="1">
      <alignment horizontal="center" wrapText="1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Fill="1" applyBorder="1"/>
    <xf numFmtId="9" fontId="3" fillId="0" borderId="3" xfId="1" applyFont="1" applyFill="1" applyBorder="1"/>
    <xf numFmtId="0" fontId="0" fillId="0" borderId="1" xfId="0" applyBorder="1"/>
    <xf numFmtId="0" fontId="3" fillId="0" borderId="4" xfId="0" applyFont="1" applyBorder="1" applyAlignment="1"/>
    <xf numFmtId="0" fontId="3" fillId="0" borderId="0" xfId="0" applyFont="1" applyBorder="1" applyAlignment="1"/>
    <xf numFmtId="0" fontId="0" fillId="0" borderId="0" xfId="0" applyFill="1" applyAlignment="1"/>
    <xf numFmtId="0" fontId="0" fillId="0" borderId="0" xfId="0" applyFill="1" applyBorder="1" applyAlignment="1"/>
    <xf numFmtId="0" fontId="6" fillId="15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9" fontId="0" fillId="0" borderId="1" xfId="1" applyFont="1" applyBorder="1"/>
    <xf numFmtId="0" fontId="0" fillId="0" borderId="10" xfId="0" applyFill="1" applyBorder="1"/>
    <xf numFmtId="1" fontId="3" fillId="15" borderId="1" xfId="1" applyNumberFormat="1" applyFont="1" applyFill="1" applyBorder="1" applyAlignment="1"/>
    <xf numFmtId="0" fontId="3" fillId="15" borderId="1" xfId="0" applyFont="1" applyFill="1" applyBorder="1"/>
    <xf numFmtId="1" fontId="3" fillId="47" borderId="1" xfId="1" applyNumberFormat="1" applyFont="1" applyFill="1" applyBorder="1" applyAlignment="1"/>
    <xf numFmtId="9" fontId="3" fillId="47" borderId="1" xfId="1" applyFont="1" applyFill="1" applyBorder="1" applyAlignment="1"/>
    <xf numFmtId="0" fontId="3" fillId="47" borderId="1" xfId="0" applyFont="1" applyFill="1" applyBorder="1" applyAlignment="1"/>
    <xf numFmtId="0" fontId="3" fillId="47" borderId="1" xfId="0" applyFont="1" applyFill="1" applyBorder="1"/>
    <xf numFmtId="0" fontId="3" fillId="47" borderId="5" xfId="0" applyFont="1" applyFill="1" applyBorder="1"/>
    <xf numFmtId="9" fontId="3" fillId="47" borderId="5" xfId="1" applyFont="1" applyFill="1" applyBorder="1" applyAlignment="1"/>
    <xf numFmtId="0" fontId="1" fillId="47" borderId="1" xfId="43" applyFill="1" applyBorder="1"/>
    <xf numFmtId="0" fontId="0" fillId="47" borderId="1" xfId="0" applyFill="1" applyBorder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22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23" xfId="0" applyFont="1" applyBorder="1" applyAlignment="1"/>
    <xf numFmtId="9" fontId="3" fillId="0" borderId="1" xfId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6" fillId="15" borderId="1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top" wrapText="1"/>
    </xf>
    <xf numFmtId="0" fontId="6" fillId="15" borderId="7" xfId="0" applyFont="1" applyFill="1" applyBorder="1" applyAlignment="1">
      <alignment horizontal="center" vertical="top" wrapText="1"/>
    </xf>
    <xf numFmtId="0" fontId="6" fillId="15" borderId="6" xfId="0" applyFont="1" applyFill="1" applyBorder="1" applyAlignment="1">
      <alignment horizontal="center" vertical="top" wrapText="1"/>
    </xf>
    <xf numFmtId="0" fontId="6" fillId="15" borderId="1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</cellXfs>
  <cellStyles count="45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8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Обычный 2" xfId="2"/>
    <cellStyle name="Обычный 3" xfId="43"/>
    <cellStyle name="Плохой" xfId="9" builtinId="27" customBuiltin="1"/>
    <cellStyle name="Пояснение" xfId="17" builtinId="53" customBuiltin="1"/>
    <cellStyle name="Примечание 2" xfId="44"/>
    <cellStyle name="Процентный" xfId="1" builtinId="5"/>
    <cellStyle name="Связанная ячейка" xfId="14" builtinId="24" customBuiltin="1"/>
    <cellStyle name="Текст предупреждения" xfId="16" builtinId="11" customBuiltin="1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R1" workbookViewId="0">
      <selection activeCell="AM11" sqref="AM11"/>
    </sheetView>
  </sheetViews>
  <sheetFormatPr defaultRowHeight="15.75" x14ac:dyDescent="0.25"/>
  <cols>
    <col min="1" max="1" width="6.42578125" style="8" bestFit="1" customWidth="1"/>
    <col min="2" max="2" width="22.5703125" style="8" customWidth="1"/>
    <col min="3" max="3" width="5.5703125" style="8" bestFit="1" customWidth="1"/>
    <col min="4" max="4" width="13.7109375" style="8" bestFit="1" customWidth="1"/>
    <col min="5" max="9" width="9.42578125" style="8" bestFit="1" customWidth="1"/>
    <col min="10" max="10" width="9.140625" style="8"/>
    <col min="11" max="11" width="13.7109375" style="8" bestFit="1" customWidth="1"/>
    <col min="12" max="12" width="4.42578125" style="8" bestFit="1" customWidth="1"/>
    <col min="13" max="13" width="4.85546875" style="8" bestFit="1" customWidth="1"/>
    <col min="14" max="14" width="20.28515625" style="8" bestFit="1" customWidth="1"/>
    <col min="15" max="15" width="6.42578125" style="8" bestFit="1" customWidth="1"/>
    <col min="16" max="16" width="10" style="8" bestFit="1" customWidth="1"/>
    <col min="17" max="17" width="16.140625" style="8" bestFit="1" customWidth="1"/>
    <col min="18" max="18" width="6.42578125" style="8" bestFit="1" customWidth="1"/>
    <col min="19" max="19" width="5.5703125" style="8" bestFit="1" customWidth="1"/>
    <col min="20" max="20" width="10.5703125" style="8" bestFit="1" customWidth="1"/>
    <col min="21" max="21" width="20" style="8" bestFit="1" customWidth="1"/>
    <col min="22" max="22" width="5.5703125" style="8" bestFit="1" customWidth="1"/>
    <col min="23" max="23" width="20" style="8" bestFit="1" customWidth="1"/>
    <col min="24" max="24" width="6.5703125" style="8" bestFit="1" customWidth="1"/>
    <col min="25" max="25" width="12.85546875" style="8" bestFit="1" customWidth="1"/>
    <col min="26" max="26" width="5.5703125" style="8" customWidth="1"/>
    <col min="27" max="27" width="3.28515625" style="8" bestFit="1" customWidth="1"/>
    <col min="28" max="28" width="21.85546875" style="8" bestFit="1" customWidth="1"/>
    <col min="29" max="29" width="16.5703125" style="8" customWidth="1"/>
    <col min="30" max="30" width="16" style="8" customWidth="1"/>
    <col min="31" max="31" width="3.28515625" style="8" bestFit="1" customWidth="1"/>
    <col min="32" max="32" width="6.85546875" style="8" bestFit="1" customWidth="1"/>
    <col min="33" max="33" width="10.28515625" style="8" customWidth="1"/>
    <col min="34" max="34" width="5.42578125" style="8" customWidth="1"/>
    <col min="35" max="35" width="16.42578125" style="8" customWidth="1"/>
    <col min="36" max="36" width="11" style="8" customWidth="1"/>
    <col min="37" max="37" width="2.140625" style="8" bestFit="1" customWidth="1"/>
    <col min="38" max="38" width="9.7109375" style="8" customWidth="1"/>
    <col min="39" max="39" width="15.85546875" style="8" customWidth="1"/>
    <col min="40" max="40" width="15.5703125" style="8" customWidth="1"/>
    <col min="41" max="16384" width="9.140625" style="8"/>
  </cols>
  <sheetData>
    <row r="1" spans="1:40" ht="30" customHeight="1" x14ac:dyDescent="0.25">
      <c r="A1" s="69" t="s">
        <v>0</v>
      </c>
      <c r="B1" s="69" t="s">
        <v>1</v>
      </c>
      <c r="C1" s="68" t="s">
        <v>2</v>
      </c>
      <c r="D1" s="68"/>
      <c r="E1" s="68"/>
      <c r="F1" s="68"/>
      <c r="G1" s="68"/>
      <c r="H1" s="68"/>
      <c r="I1" s="68"/>
      <c r="J1" s="68"/>
      <c r="K1" s="32"/>
      <c r="L1" s="32"/>
      <c r="M1" s="32"/>
      <c r="N1" s="32"/>
      <c r="O1" s="32"/>
      <c r="P1" s="32"/>
      <c r="Q1" s="32"/>
      <c r="R1" s="32"/>
      <c r="S1" s="32"/>
      <c r="T1" s="32"/>
      <c r="U1" s="7"/>
      <c r="V1" s="7"/>
      <c r="W1" s="7"/>
      <c r="X1" s="7"/>
      <c r="Y1" s="7"/>
      <c r="Z1" s="7"/>
      <c r="AA1" s="67" t="s">
        <v>0</v>
      </c>
      <c r="AB1" s="67" t="s">
        <v>11</v>
      </c>
      <c r="AC1" s="67" t="s">
        <v>23</v>
      </c>
      <c r="AD1" s="67" t="s">
        <v>24</v>
      </c>
      <c r="AE1" s="67" t="s">
        <v>12</v>
      </c>
      <c r="AF1" s="67" t="s">
        <v>13</v>
      </c>
      <c r="AG1" s="67" t="s">
        <v>28</v>
      </c>
      <c r="AH1" s="67" t="s">
        <v>30</v>
      </c>
      <c r="AI1" s="66" t="s">
        <v>36</v>
      </c>
      <c r="AJ1" s="66" t="s">
        <v>33</v>
      </c>
      <c r="AK1" s="65"/>
      <c r="AL1" s="66" t="s">
        <v>34</v>
      </c>
      <c r="AM1" s="66" t="s">
        <v>35</v>
      </c>
      <c r="AN1" s="83" t="s">
        <v>68</v>
      </c>
    </row>
    <row r="2" spans="1:40" x14ac:dyDescent="0.25">
      <c r="A2" s="70"/>
      <c r="B2" s="70"/>
      <c r="C2" s="9"/>
      <c r="D2" s="3" t="s">
        <v>29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35" t="s">
        <v>27</v>
      </c>
      <c r="K2" s="10"/>
      <c r="L2" s="10"/>
      <c r="M2" s="36"/>
      <c r="N2" s="10" t="s">
        <v>37</v>
      </c>
      <c r="O2" s="10" t="s">
        <v>62</v>
      </c>
      <c r="P2" s="53" t="s">
        <v>60</v>
      </c>
      <c r="Q2" s="53" t="s">
        <v>61</v>
      </c>
      <c r="R2" s="49" t="s">
        <v>62</v>
      </c>
      <c r="S2" s="53" t="s">
        <v>63</v>
      </c>
      <c r="T2" s="54" t="s">
        <v>64</v>
      </c>
      <c r="U2" s="10"/>
      <c r="V2" s="10" t="s">
        <v>66</v>
      </c>
      <c r="W2" s="10"/>
      <c r="X2" s="10" t="s">
        <v>67</v>
      </c>
      <c r="Y2" s="10" t="s">
        <v>65</v>
      </c>
      <c r="Z2" s="7"/>
      <c r="AA2" s="67"/>
      <c r="AB2" s="67"/>
      <c r="AC2" s="67"/>
      <c r="AD2" s="67"/>
      <c r="AE2" s="67"/>
      <c r="AF2" s="67"/>
      <c r="AG2" s="67"/>
      <c r="AH2" s="67"/>
      <c r="AI2" s="66"/>
      <c r="AJ2" s="66"/>
      <c r="AK2" s="65"/>
      <c r="AL2" s="66"/>
      <c r="AM2" s="66"/>
      <c r="AN2" s="83"/>
    </row>
    <row r="3" spans="1:40" ht="47.25" x14ac:dyDescent="0.25">
      <c r="A3" s="3">
        <v>1</v>
      </c>
      <c r="B3" s="3" t="s">
        <v>4</v>
      </c>
      <c r="C3" s="10">
        <v>422</v>
      </c>
      <c r="D3" s="10">
        <f>C3/C11*100</f>
        <v>23.522853957636567</v>
      </c>
      <c r="E3" s="11">
        <v>144</v>
      </c>
      <c r="F3" s="12">
        <v>120</v>
      </c>
      <c r="G3" s="13">
        <v>20</v>
      </c>
      <c r="H3" s="10"/>
      <c r="I3" s="14">
        <v>117</v>
      </c>
      <c r="J3" s="15">
        <f>SUM(E3:I3)</f>
        <v>401</v>
      </c>
      <c r="K3" s="37">
        <f>J3/3</f>
        <v>133.66666666666666</v>
      </c>
      <c r="L3" s="37">
        <v>132</v>
      </c>
      <c r="M3" s="38">
        <f>K3/L3-1</f>
        <v>1.2626262626262541E-2</v>
      </c>
      <c r="N3" s="18" t="s">
        <v>38</v>
      </c>
      <c r="O3" s="18">
        <f>L3*3</f>
        <v>396</v>
      </c>
      <c r="P3" s="52">
        <f t="shared" ref="P3:P10" si="0">VLOOKUP(N3,$U$3:$V$14,2,FALSE)</f>
        <v>800</v>
      </c>
      <c r="Q3" s="51">
        <f>1-O3/P3</f>
        <v>0.505</v>
      </c>
      <c r="R3" s="48">
        <f>L3*4*3</f>
        <v>1584</v>
      </c>
      <c r="S3" s="50">
        <f>VLOOKUP(N3,$W$3:$X$14,2,FALSE)*3</f>
        <v>1593</v>
      </c>
      <c r="T3" s="55">
        <f>1-R3/S3</f>
        <v>5.6497175141242417E-3</v>
      </c>
      <c r="U3" s="39" t="s">
        <v>53</v>
      </c>
      <c r="V3" s="56">
        <v>288</v>
      </c>
      <c r="W3" s="39" t="s">
        <v>53</v>
      </c>
      <c r="X3" s="57">
        <v>192</v>
      </c>
      <c r="Y3" s="46">
        <f>1-V3/X3</f>
        <v>-0.5</v>
      </c>
      <c r="Z3"/>
      <c r="AA3" s="3">
        <v>1</v>
      </c>
      <c r="AB3" s="4" t="s">
        <v>32</v>
      </c>
      <c r="AC3" s="27">
        <f>E11</f>
        <v>144</v>
      </c>
      <c r="AD3" s="24">
        <f>3600*AE3/AF3</f>
        <v>288</v>
      </c>
      <c r="AE3" s="23">
        <v>4</v>
      </c>
      <c r="AF3" s="28">
        <f>100/2</f>
        <v>50</v>
      </c>
      <c r="AG3" s="3">
        <f>AD3*100/AC3</f>
        <v>200</v>
      </c>
      <c r="AH3" s="3">
        <f>AE3/AE11*100</f>
        <v>40</v>
      </c>
      <c r="AI3" s="21">
        <f>AD3/3</f>
        <v>96</v>
      </c>
      <c r="AJ3" s="3">
        <v>7</v>
      </c>
      <c r="AK3" s="3">
        <v>2</v>
      </c>
      <c r="AL3" s="17">
        <f>AF3/AJ3/AK3</f>
        <v>3.5714285714285716</v>
      </c>
      <c r="AM3" s="20">
        <v>48</v>
      </c>
    </row>
    <row r="4" spans="1:40" ht="31.5" x14ac:dyDescent="0.25">
      <c r="A4" s="3">
        <v>2</v>
      </c>
      <c r="B4" s="4" t="s">
        <v>5</v>
      </c>
      <c r="C4" s="10">
        <v>282</v>
      </c>
      <c r="D4" s="10">
        <f>C4/C11*100</f>
        <v>15.719063545150503</v>
      </c>
      <c r="E4" s="11">
        <v>144</v>
      </c>
      <c r="F4" s="10"/>
      <c r="G4" s="10"/>
      <c r="H4" s="16">
        <v>10</v>
      </c>
      <c r="I4" s="14">
        <v>117</v>
      </c>
      <c r="J4" s="15">
        <f>SUM(E4:I4)</f>
        <v>271</v>
      </c>
      <c r="K4" s="37">
        <f t="shared" ref="K4:K9" si="1">J4/3</f>
        <v>90.333333333333329</v>
      </c>
      <c r="L4" s="18">
        <v>86</v>
      </c>
      <c r="M4" s="38">
        <f t="shared" ref="M4:M9" si="2">K4/L4-1</f>
        <v>5.0387596899224674E-2</v>
      </c>
      <c r="N4" s="18" t="s">
        <v>39</v>
      </c>
      <c r="O4" s="18">
        <f t="shared" ref="O4:O10" si="3">L4*3</f>
        <v>258</v>
      </c>
      <c r="P4" s="52">
        <f t="shared" si="0"/>
        <v>519</v>
      </c>
      <c r="Q4" s="51">
        <f t="shared" ref="Q4:Q9" si="4">1-O4/P4</f>
        <v>0.50289017341040465</v>
      </c>
      <c r="R4" s="48">
        <f t="shared" ref="R4:R10" si="5">L4*4*3</f>
        <v>1032</v>
      </c>
      <c r="S4" s="50">
        <f t="shared" ref="S4:S10" si="6">VLOOKUP(N4,$W$3:$X$14,2,FALSE)*3</f>
        <v>1038</v>
      </c>
      <c r="T4" s="55">
        <f t="shared" ref="T4:T10" si="7">1-R4/S4</f>
        <v>5.7803468208093012E-3</v>
      </c>
      <c r="U4" s="39" t="s">
        <v>42</v>
      </c>
      <c r="V4" s="56">
        <v>39</v>
      </c>
      <c r="W4" s="39" t="s">
        <v>42</v>
      </c>
      <c r="X4" s="57">
        <v>25</v>
      </c>
      <c r="Y4" s="46">
        <f t="shared" ref="Y4:Y14" si="8">1-V4/X4</f>
        <v>-0.56000000000000005</v>
      </c>
      <c r="Z4"/>
      <c r="AA4" s="3">
        <v>2</v>
      </c>
      <c r="AB4" s="3" t="s">
        <v>31</v>
      </c>
      <c r="AC4" s="27">
        <f>F11</f>
        <v>120</v>
      </c>
      <c r="AD4" s="24">
        <f>3600*AE4/AF4</f>
        <v>240</v>
      </c>
      <c r="AE4" s="23">
        <v>1</v>
      </c>
      <c r="AF4" s="28">
        <f>30/2</f>
        <v>15</v>
      </c>
      <c r="AG4" s="3">
        <f t="shared" ref="AG4:AG7" si="9">AD4*100/AC4</f>
        <v>200</v>
      </c>
      <c r="AH4" s="3">
        <f>AE4/AE11*100</f>
        <v>10</v>
      </c>
      <c r="AI4" s="21">
        <f t="shared" ref="AI4:AI6" si="10">AD4/3</f>
        <v>80</v>
      </c>
      <c r="AJ4" s="3">
        <v>1</v>
      </c>
      <c r="AK4" s="3">
        <v>2</v>
      </c>
      <c r="AL4" s="3">
        <f>AF4/AJ4/AK4</f>
        <v>7.5</v>
      </c>
      <c r="AM4" s="20">
        <v>40</v>
      </c>
    </row>
    <row r="5" spans="1:40" ht="47.25" x14ac:dyDescent="0.25">
      <c r="A5" s="3">
        <v>3</v>
      </c>
      <c r="B5" s="4" t="s">
        <v>6</v>
      </c>
      <c r="C5" s="10">
        <v>251</v>
      </c>
      <c r="D5" s="10">
        <f>C5/C11*100</f>
        <v>13.991081382385731</v>
      </c>
      <c r="E5" s="11">
        <v>144</v>
      </c>
      <c r="F5" s="10"/>
      <c r="G5" s="10"/>
      <c r="H5" s="10"/>
      <c r="I5" s="14">
        <v>117</v>
      </c>
      <c r="J5" s="15">
        <f t="shared" ref="J5:J10" si="11">SUM(E5:I5)</f>
        <v>261</v>
      </c>
      <c r="K5" s="37">
        <f t="shared" si="1"/>
        <v>87</v>
      </c>
      <c r="L5" s="18">
        <v>86</v>
      </c>
      <c r="M5" s="38">
        <f t="shared" si="2"/>
        <v>1.1627906976744207E-2</v>
      </c>
      <c r="N5" s="18" t="s">
        <v>40</v>
      </c>
      <c r="O5" s="18">
        <f t="shared" si="3"/>
        <v>258</v>
      </c>
      <c r="P5" s="52">
        <f t="shared" si="0"/>
        <v>521</v>
      </c>
      <c r="Q5" s="51">
        <f t="shared" si="4"/>
        <v>0.50479846449136279</v>
      </c>
      <c r="R5" s="48">
        <f t="shared" si="5"/>
        <v>1032</v>
      </c>
      <c r="S5" s="50">
        <f t="shared" si="6"/>
        <v>1044</v>
      </c>
      <c r="T5" s="55">
        <f t="shared" si="7"/>
        <v>1.1494252873563204E-2</v>
      </c>
      <c r="U5" s="39" t="s">
        <v>40</v>
      </c>
      <c r="V5" s="56">
        <v>521</v>
      </c>
      <c r="W5" s="39" t="s">
        <v>40</v>
      </c>
      <c r="X5" s="57">
        <v>348</v>
      </c>
      <c r="Y5" s="46">
        <f t="shared" si="8"/>
        <v>-0.49712643678160928</v>
      </c>
      <c r="Z5"/>
      <c r="AA5" s="3">
        <v>3</v>
      </c>
      <c r="AB5" s="4" t="s">
        <v>25</v>
      </c>
      <c r="AC5" s="27">
        <f>G11</f>
        <v>20</v>
      </c>
      <c r="AD5" s="25">
        <f t="shared" ref="AD5:AD7" si="12">3600*AE5/AF5</f>
        <v>40</v>
      </c>
      <c r="AE5" s="23">
        <v>2</v>
      </c>
      <c r="AF5" s="28">
        <f>360/2</f>
        <v>180</v>
      </c>
      <c r="AG5" s="3">
        <f t="shared" si="9"/>
        <v>200</v>
      </c>
      <c r="AH5" s="3">
        <f>AE5/AE11*100</f>
        <v>20</v>
      </c>
      <c r="AI5" s="22">
        <f>AD5/3</f>
        <v>13.333333333333334</v>
      </c>
      <c r="AJ5" s="3">
        <v>4</v>
      </c>
      <c r="AK5" s="3">
        <v>2</v>
      </c>
      <c r="AL5" s="3">
        <f>AF5/AJ5/AK5</f>
        <v>22.5</v>
      </c>
      <c r="AM5" s="20">
        <v>8</v>
      </c>
    </row>
    <row r="6" spans="1:40" ht="31.5" x14ac:dyDescent="0.25">
      <c r="A6" s="3">
        <v>4</v>
      </c>
      <c r="B6" s="3" t="s">
        <v>22</v>
      </c>
      <c r="C6" s="10">
        <v>175</v>
      </c>
      <c r="D6" s="10">
        <f>C6/C11*100</f>
        <v>9.7547380156075807</v>
      </c>
      <c r="E6" s="11">
        <v>144</v>
      </c>
      <c r="F6" s="10"/>
      <c r="G6" s="10"/>
      <c r="H6" s="10"/>
      <c r="I6" s="10"/>
      <c r="J6" s="15">
        <f t="shared" si="11"/>
        <v>144</v>
      </c>
      <c r="K6" s="37">
        <f t="shared" si="1"/>
        <v>48</v>
      </c>
      <c r="L6" s="18">
        <v>48</v>
      </c>
      <c r="M6" s="38">
        <f t="shared" si="2"/>
        <v>0</v>
      </c>
      <c r="N6" s="39" t="s">
        <v>56</v>
      </c>
      <c r="O6" s="18">
        <f t="shared" si="3"/>
        <v>144</v>
      </c>
      <c r="P6" s="52">
        <f t="shared" si="0"/>
        <v>287</v>
      </c>
      <c r="Q6" s="51">
        <f t="shared" si="4"/>
        <v>0.49825783972125437</v>
      </c>
      <c r="R6" s="48">
        <f t="shared" si="5"/>
        <v>576</v>
      </c>
      <c r="S6" s="50">
        <f t="shared" si="6"/>
        <v>576</v>
      </c>
      <c r="T6" s="55">
        <f t="shared" si="7"/>
        <v>0</v>
      </c>
      <c r="U6" s="39" t="s">
        <v>39</v>
      </c>
      <c r="V6" s="56">
        <v>519</v>
      </c>
      <c r="W6" s="39" t="s">
        <v>39</v>
      </c>
      <c r="X6" s="57">
        <v>346</v>
      </c>
      <c r="Y6" s="46">
        <f t="shared" si="8"/>
        <v>-0.5</v>
      </c>
      <c r="Z6"/>
      <c r="AA6" s="3">
        <v>4</v>
      </c>
      <c r="AB6" s="4" t="s">
        <v>16</v>
      </c>
      <c r="AC6" s="27">
        <f>H11</f>
        <v>10</v>
      </c>
      <c r="AD6" s="24">
        <f t="shared" si="12"/>
        <v>20</v>
      </c>
      <c r="AE6" s="23">
        <v>1</v>
      </c>
      <c r="AF6" s="28">
        <f>360/2</f>
        <v>180</v>
      </c>
      <c r="AG6" s="3">
        <f t="shared" si="9"/>
        <v>200</v>
      </c>
      <c r="AH6" s="3">
        <f>AE6/AE11*100</f>
        <v>10</v>
      </c>
      <c r="AI6" s="22">
        <f t="shared" si="10"/>
        <v>6.666666666666667</v>
      </c>
      <c r="AJ6" s="3">
        <v>4</v>
      </c>
      <c r="AK6" s="3">
        <v>2</v>
      </c>
      <c r="AL6" s="3">
        <f>AF6/AJ6/AK6</f>
        <v>22.5</v>
      </c>
      <c r="AM6" s="20">
        <v>4</v>
      </c>
    </row>
    <row r="7" spans="1:40" ht="31.5" x14ac:dyDescent="0.25">
      <c r="A7" s="3">
        <v>5</v>
      </c>
      <c r="B7" s="3" t="s">
        <v>7</v>
      </c>
      <c r="C7" s="10">
        <v>159</v>
      </c>
      <c r="D7" s="10">
        <f>C7/C11*100</f>
        <v>8.8628762541806019</v>
      </c>
      <c r="E7" s="11">
        <v>144</v>
      </c>
      <c r="F7" s="18"/>
      <c r="G7" s="13">
        <v>20</v>
      </c>
      <c r="H7" s="10"/>
      <c r="I7" s="10"/>
      <c r="J7" s="15">
        <f t="shared" si="11"/>
        <v>164</v>
      </c>
      <c r="K7" s="37">
        <f t="shared" si="1"/>
        <v>54.666666666666664</v>
      </c>
      <c r="L7" s="18">
        <v>54</v>
      </c>
      <c r="M7" s="38">
        <f t="shared" si="2"/>
        <v>1.2345679012345734E-2</v>
      </c>
      <c r="N7" s="39" t="s">
        <v>54</v>
      </c>
      <c r="O7" s="18">
        <f t="shared" si="3"/>
        <v>162</v>
      </c>
      <c r="P7" s="52">
        <f t="shared" si="0"/>
        <v>329</v>
      </c>
      <c r="Q7" s="51">
        <f t="shared" si="4"/>
        <v>0.50759878419452886</v>
      </c>
      <c r="R7" s="48">
        <f t="shared" si="5"/>
        <v>648</v>
      </c>
      <c r="S7" s="50">
        <f t="shared" si="6"/>
        <v>654</v>
      </c>
      <c r="T7" s="55">
        <f t="shared" si="7"/>
        <v>9.1743119266054496E-3</v>
      </c>
      <c r="U7" s="39" t="s">
        <v>54</v>
      </c>
      <c r="V7" s="56">
        <v>329</v>
      </c>
      <c r="W7" s="39" t="s">
        <v>54</v>
      </c>
      <c r="X7" s="57">
        <v>218</v>
      </c>
      <c r="Y7" s="46">
        <f t="shared" si="8"/>
        <v>-0.50917431192660545</v>
      </c>
      <c r="Z7"/>
      <c r="AA7" s="3">
        <v>5</v>
      </c>
      <c r="AB7" s="4" t="s">
        <v>26</v>
      </c>
      <c r="AC7" s="27">
        <f>I11</f>
        <v>117</v>
      </c>
      <c r="AD7" s="26">
        <f t="shared" si="12"/>
        <v>232.25806451612902</v>
      </c>
      <c r="AE7" s="23">
        <v>2</v>
      </c>
      <c r="AF7" s="28">
        <f>62/2</f>
        <v>31</v>
      </c>
      <c r="AG7" s="5">
        <f t="shared" si="9"/>
        <v>198.51116625310172</v>
      </c>
      <c r="AH7" s="3">
        <f>AE7/AE11*100</f>
        <v>20</v>
      </c>
      <c r="AI7" s="22">
        <f>AD7/3</f>
        <v>77.41935483870968</v>
      </c>
      <c r="AJ7" s="3">
        <v>4</v>
      </c>
      <c r="AK7" s="3">
        <v>2</v>
      </c>
      <c r="AL7" s="3">
        <f>AF7/AJ7/AK7</f>
        <v>3.875</v>
      </c>
      <c r="AM7" s="20">
        <v>38</v>
      </c>
    </row>
    <row r="8" spans="1:40" ht="31.5" x14ac:dyDescent="0.25">
      <c r="A8" s="3">
        <v>6</v>
      </c>
      <c r="B8" s="4" t="s">
        <v>8</v>
      </c>
      <c r="C8" s="10">
        <v>73</v>
      </c>
      <c r="D8" s="10">
        <f>C8/C11*100</f>
        <v>4.069119286510591</v>
      </c>
      <c r="E8" s="10"/>
      <c r="F8" s="10"/>
      <c r="G8" s="13">
        <v>20</v>
      </c>
      <c r="H8" s="10"/>
      <c r="I8" s="10"/>
      <c r="J8" s="15">
        <f t="shared" si="11"/>
        <v>20</v>
      </c>
      <c r="K8" s="37">
        <f>J8/3</f>
        <v>6.666666666666667</v>
      </c>
      <c r="L8" s="18">
        <v>7</v>
      </c>
      <c r="M8" s="38">
        <f>K8/L8-1</f>
        <v>-4.7619047619047561E-2</v>
      </c>
      <c r="N8" s="18" t="s">
        <v>42</v>
      </c>
      <c r="O8" s="18">
        <f t="shared" si="3"/>
        <v>21</v>
      </c>
      <c r="P8" s="52">
        <f t="shared" si="0"/>
        <v>39</v>
      </c>
      <c r="Q8" s="51">
        <f t="shared" si="4"/>
        <v>0.46153846153846156</v>
      </c>
      <c r="R8" s="48">
        <f t="shared" si="5"/>
        <v>84</v>
      </c>
      <c r="S8" s="50">
        <f t="shared" si="6"/>
        <v>75</v>
      </c>
      <c r="T8" s="55">
        <f t="shared" si="7"/>
        <v>-0.12000000000000011</v>
      </c>
      <c r="U8" s="39" t="s">
        <v>43</v>
      </c>
      <c r="V8" s="56">
        <v>817</v>
      </c>
      <c r="W8" s="39" t="s">
        <v>43</v>
      </c>
      <c r="X8" s="57">
        <v>550</v>
      </c>
      <c r="Y8" s="46">
        <f t="shared" si="8"/>
        <v>-0.48545454545454536</v>
      </c>
      <c r="Z8"/>
    </row>
    <row r="9" spans="1:40" x14ac:dyDescent="0.25">
      <c r="A9" s="3">
        <v>7</v>
      </c>
      <c r="B9" s="4" t="s">
        <v>9</v>
      </c>
      <c r="C9" s="10">
        <v>422</v>
      </c>
      <c r="D9" s="10">
        <f>C9/C11*100</f>
        <v>23.522853957636567</v>
      </c>
      <c r="E9" s="11">
        <v>144</v>
      </c>
      <c r="F9" s="12">
        <v>120</v>
      </c>
      <c r="G9" s="13">
        <v>20</v>
      </c>
      <c r="H9" s="16">
        <v>10</v>
      </c>
      <c r="I9" s="14">
        <v>117</v>
      </c>
      <c r="J9" s="15">
        <f>SUM(E9:I9)</f>
        <v>411</v>
      </c>
      <c r="K9" s="37">
        <f t="shared" si="1"/>
        <v>137</v>
      </c>
      <c r="L9" s="18">
        <v>138</v>
      </c>
      <c r="M9" s="38">
        <f t="shared" si="2"/>
        <v>-7.2463768115942351E-3</v>
      </c>
      <c r="N9" s="18" t="s">
        <v>43</v>
      </c>
      <c r="O9" s="18">
        <f t="shared" si="3"/>
        <v>414</v>
      </c>
      <c r="P9" s="52">
        <f t="shared" si="0"/>
        <v>817</v>
      </c>
      <c r="Q9" s="51">
        <f t="shared" si="4"/>
        <v>0.49326805385556916</v>
      </c>
      <c r="R9" s="48">
        <f t="shared" si="5"/>
        <v>1656</v>
      </c>
      <c r="S9" s="50">
        <f t="shared" si="6"/>
        <v>1650</v>
      </c>
      <c r="T9" s="55">
        <f t="shared" si="7"/>
        <v>-3.6363636363636598E-3</v>
      </c>
      <c r="U9" s="39" t="s">
        <v>55</v>
      </c>
      <c r="V9" s="56">
        <v>21</v>
      </c>
      <c r="W9" s="39" t="s">
        <v>55</v>
      </c>
      <c r="X9" s="57">
        <v>12</v>
      </c>
      <c r="Y9" s="46">
        <f t="shared" si="8"/>
        <v>-0.75</v>
      </c>
      <c r="Z9"/>
    </row>
    <row r="10" spans="1:40" ht="31.5" x14ac:dyDescent="0.25">
      <c r="A10" s="3">
        <v>8</v>
      </c>
      <c r="B10" s="4" t="s">
        <v>10</v>
      </c>
      <c r="C10" s="10">
        <v>10</v>
      </c>
      <c r="D10" s="10">
        <f>C10/C11*100</f>
        <v>0.55741360089186176</v>
      </c>
      <c r="E10" s="10"/>
      <c r="F10" s="10"/>
      <c r="G10" s="10"/>
      <c r="H10" s="16">
        <v>10</v>
      </c>
      <c r="I10" s="10"/>
      <c r="J10" s="15">
        <f t="shared" si="11"/>
        <v>10</v>
      </c>
      <c r="K10" s="37">
        <f>J10/3</f>
        <v>3.3333333333333335</v>
      </c>
      <c r="L10" s="18">
        <v>3</v>
      </c>
      <c r="M10" s="39">
        <v>3</v>
      </c>
      <c r="N10" s="39" t="s">
        <v>57</v>
      </c>
      <c r="O10" s="18">
        <f t="shared" si="3"/>
        <v>9</v>
      </c>
      <c r="P10" s="52">
        <f t="shared" si="0"/>
        <v>21</v>
      </c>
      <c r="Q10" s="51">
        <f>1-O10/P10</f>
        <v>0.5714285714285714</v>
      </c>
      <c r="R10" s="48">
        <f t="shared" si="5"/>
        <v>36</v>
      </c>
      <c r="S10" s="50">
        <f t="shared" si="6"/>
        <v>36</v>
      </c>
      <c r="T10" s="55">
        <f t="shared" si="7"/>
        <v>0</v>
      </c>
      <c r="U10" s="39" t="s">
        <v>56</v>
      </c>
      <c r="V10" s="56">
        <v>287</v>
      </c>
      <c r="W10" s="39" t="s">
        <v>56</v>
      </c>
      <c r="X10" s="57">
        <v>192</v>
      </c>
      <c r="Y10" s="46">
        <f t="shared" si="8"/>
        <v>-0.49479166666666674</v>
      </c>
      <c r="Z10"/>
    </row>
    <row r="11" spans="1:40" x14ac:dyDescent="0.25">
      <c r="A11" s="10" t="s">
        <v>3</v>
      </c>
      <c r="B11" s="10"/>
      <c r="C11" s="10">
        <f>SUM(C3:C10)</f>
        <v>1794</v>
      </c>
      <c r="D11" s="10">
        <f>SUM(D3:D10)</f>
        <v>100</v>
      </c>
      <c r="E11" s="10">
        <f>E3</f>
        <v>144</v>
      </c>
      <c r="F11" s="10">
        <f>F3</f>
        <v>120</v>
      </c>
      <c r="G11" s="10">
        <f>G3</f>
        <v>20</v>
      </c>
      <c r="H11" s="10">
        <f>H9</f>
        <v>10</v>
      </c>
      <c r="I11" s="10">
        <f>I9</f>
        <v>117</v>
      </c>
      <c r="J11" s="15">
        <f t="shared" ref="J11" si="13">SUM(J3:J10)</f>
        <v>1682</v>
      </c>
      <c r="K11" s="34"/>
      <c r="L11" s="34"/>
      <c r="M11" s="34"/>
      <c r="N11" s="34"/>
      <c r="O11" s="34"/>
      <c r="P11" s="33"/>
      <c r="Q11" s="33"/>
      <c r="R11" s="33"/>
      <c r="S11" s="33"/>
      <c r="T11" s="33"/>
      <c r="U11" s="39" t="s">
        <v>57</v>
      </c>
      <c r="V11" s="56">
        <v>21</v>
      </c>
      <c r="W11" s="39" t="s">
        <v>57</v>
      </c>
      <c r="X11" s="57">
        <v>12</v>
      </c>
      <c r="Y11" s="46">
        <f t="shared" si="8"/>
        <v>-0.75</v>
      </c>
      <c r="Z11"/>
      <c r="AC11" s="8">
        <f>SUM(AC3:AC7)</f>
        <v>411</v>
      </c>
      <c r="AD11" s="31">
        <f>SUM(AD3:AD7)</f>
        <v>820.25806451612902</v>
      </c>
      <c r="AE11" s="8">
        <f>SUM(AE3:AE7)</f>
        <v>10</v>
      </c>
      <c r="AF11" s="8">
        <f>SUM(AF3:AF7)</f>
        <v>456</v>
      </c>
      <c r="AG11" s="30">
        <f>AD11/AC11</f>
        <v>1.9957617141511654</v>
      </c>
    </row>
    <row r="12" spans="1:40" x14ac:dyDescent="0.25">
      <c r="U12" s="39" t="s">
        <v>58</v>
      </c>
      <c r="V12" s="56">
        <v>823</v>
      </c>
      <c r="W12" s="39" t="s">
        <v>58</v>
      </c>
      <c r="X12" s="57">
        <v>543</v>
      </c>
      <c r="Y12" s="46">
        <f t="shared" si="8"/>
        <v>-0.51565377532228363</v>
      </c>
      <c r="Z12"/>
    </row>
    <row r="13" spans="1:40" x14ac:dyDescent="0.25">
      <c r="U13" s="39" t="s">
        <v>38</v>
      </c>
      <c r="V13" s="56">
        <v>800</v>
      </c>
      <c r="W13" s="39" t="s">
        <v>38</v>
      </c>
      <c r="X13" s="57">
        <v>531</v>
      </c>
      <c r="Y13" s="46">
        <f t="shared" si="8"/>
        <v>-0.50659133709981163</v>
      </c>
      <c r="Z13"/>
    </row>
    <row r="14" spans="1:40" x14ac:dyDescent="0.25">
      <c r="U14" s="39" t="s">
        <v>59</v>
      </c>
      <c r="V14" s="56">
        <v>21</v>
      </c>
      <c r="W14" s="39" t="s">
        <v>59</v>
      </c>
      <c r="X14" s="57">
        <v>12</v>
      </c>
      <c r="Y14" s="46">
        <f t="shared" si="8"/>
        <v>-0.75</v>
      </c>
      <c r="Z14"/>
    </row>
    <row r="15" spans="1:40" x14ac:dyDescent="0.25">
      <c r="I15" s="19"/>
      <c r="U15" s="58"/>
      <c r="V15" s="59"/>
      <c r="W15" s="59"/>
      <c r="X15" s="59"/>
      <c r="Y15" s="60"/>
    </row>
    <row r="16" spans="1:40" x14ac:dyDescent="0.25">
      <c r="U16" s="61"/>
      <c r="V16" s="62"/>
      <c r="W16" s="62"/>
      <c r="X16" s="62"/>
      <c r="Y16" s="63"/>
    </row>
    <row r="17" spans="1:40" x14ac:dyDescent="0.25">
      <c r="T17" s="8" t="s">
        <v>3</v>
      </c>
      <c r="U17" s="10"/>
      <c r="V17" s="53">
        <f>SUM(V3:V14)</f>
        <v>4486</v>
      </c>
      <c r="W17" s="10"/>
      <c r="X17" s="53">
        <f>SUM(X3:X14)</f>
        <v>2981</v>
      </c>
      <c r="Y17" s="10"/>
    </row>
    <row r="18" spans="1:40" ht="15" customHeight="1" x14ac:dyDescent="0.25">
      <c r="A18" s="2"/>
      <c r="B18" s="2"/>
      <c r="C18" s="2"/>
      <c r="D18" s="2"/>
      <c r="E18" s="2"/>
      <c r="F18" s="2"/>
      <c r="G18" s="2"/>
      <c r="H18" s="2"/>
      <c r="AA18" s="67" t="s">
        <v>0</v>
      </c>
      <c r="AB18" s="67" t="s">
        <v>11</v>
      </c>
      <c r="AC18" s="67" t="s">
        <v>23</v>
      </c>
      <c r="AD18" s="67" t="s">
        <v>24</v>
      </c>
      <c r="AE18" s="67" t="s">
        <v>12</v>
      </c>
      <c r="AF18" s="67" t="s">
        <v>13</v>
      </c>
      <c r="AG18" s="67" t="s">
        <v>28</v>
      </c>
      <c r="AH18" s="67" t="s">
        <v>30</v>
      </c>
      <c r="AI18" s="66" t="s">
        <v>36</v>
      </c>
      <c r="AJ18" s="66" t="s">
        <v>33</v>
      </c>
      <c r="AK18" s="65"/>
      <c r="AL18" s="66" t="s">
        <v>34</v>
      </c>
      <c r="AM18" s="66" t="s">
        <v>35</v>
      </c>
      <c r="AN18" s="82" t="s">
        <v>69</v>
      </c>
    </row>
    <row r="19" spans="1:40" x14ac:dyDescent="0.25">
      <c r="A19" s="1"/>
      <c r="B19" s="2"/>
      <c r="C19" s="2"/>
      <c r="D19" s="2"/>
      <c r="E19" s="2"/>
      <c r="F19" s="2"/>
      <c r="G19" s="2"/>
      <c r="H19" s="2"/>
      <c r="AA19" s="67"/>
      <c r="AB19" s="67"/>
      <c r="AC19" s="67"/>
      <c r="AD19" s="67"/>
      <c r="AE19" s="67"/>
      <c r="AF19" s="67"/>
      <c r="AG19" s="67"/>
      <c r="AH19" s="67"/>
      <c r="AI19" s="66"/>
      <c r="AJ19" s="66"/>
      <c r="AK19" s="65"/>
      <c r="AL19" s="66"/>
      <c r="AM19" s="66"/>
      <c r="AN19" s="82"/>
    </row>
    <row r="20" spans="1:40" ht="47.25" x14ac:dyDescent="0.25">
      <c r="A20" s="1"/>
      <c r="B20" s="2"/>
      <c r="C20" s="2"/>
      <c r="D20" s="2"/>
      <c r="E20" s="2"/>
      <c r="F20" s="2"/>
      <c r="G20" s="2"/>
      <c r="H20" s="2"/>
      <c r="AA20" s="3">
        <v>1</v>
      </c>
      <c r="AB20" s="4" t="s">
        <v>32</v>
      </c>
      <c r="AC20" s="27">
        <f>E11</f>
        <v>144</v>
      </c>
      <c r="AD20" s="24">
        <f>3600*AE20/AF20</f>
        <v>144</v>
      </c>
      <c r="AE20" s="23">
        <v>4</v>
      </c>
      <c r="AF20" s="28">
        <v>100</v>
      </c>
      <c r="AG20" s="3">
        <f>AD20*100/AC20</f>
        <v>100</v>
      </c>
      <c r="AH20" s="64">
        <f>AE20/AE27</f>
        <v>0.4</v>
      </c>
      <c r="AI20" s="21">
        <f>AD20/3</f>
        <v>48</v>
      </c>
      <c r="AJ20" s="3">
        <v>7</v>
      </c>
      <c r="AK20" s="3">
        <v>2</v>
      </c>
      <c r="AL20" s="17">
        <f>AF20/AJ20/AK20</f>
        <v>7.1428571428571432</v>
      </c>
      <c r="AM20" s="20">
        <v>48</v>
      </c>
    </row>
    <row r="21" spans="1:40" x14ac:dyDescent="0.25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AA21" s="3">
        <v>2</v>
      </c>
      <c r="AB21" s="3" t="s">
        <v>31</v>
      </c>
      <c r="AC21" s="27">
        <f>F11</f>
        <v>120</v>
      </c>
      <c r="AD21" s="24">
        <f>3600*AE21/AF21</f>
        <v>120</v>
      </c>
      <c r="AE21" s="23">
        <v>1</v>
      </c>
      <c r="AF21" s="28">
        <v>30</v>
      </c>
      <c r="AG21" s="3">
        <f t="shared" ref="AG21:AG24" si="14">AD21*100/AC21</f>
        <v>100</v>
      </c>
      <c r="AH21" s="64">
        <f>AE21/AE27</f>
        <v>0.1</v>
      </c>
      <c r="AI21" s="21">
        <f t="shared" ref="AI21:AI23" si="15">AD21/3</f>
        <v>40</v>
      </c>
      <c r="AJ21" s="3">
        <v>1</v>
      </c>
      <c r="AK21" s="3">
        <v>2</v>
      </c>
      <c r="AL21" s="3">
        <f>AF21/AJ21/AK21</f>
        <v>15</v>
      </c>
      <c r="AM21" s="20">
        <v>40</v>
      </c>
    </row>
    <row r="22" spans="1:40" ht="47.25" x14ac:dyDescent="0.25">
      <c r="A22" s="40"/>
      <c r="B22" s="42"/>
      <c r="C22" s="42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AA22" s="3">
        <v>3</v>
      </c>
      <c r="AB22" s="4" t="s">
        <v>25</v>
      </c>
      <c r="AC22" s="27">
        <f>G11</f>
        <v>20</v>
      </c>
      <c r="AD22" s="25">
        <f t="shared" ref="AD22:AD24" si="16">3600*AE22/AF22</f>
        <v>20</v>
      </c>
      <c r="AE22" s="23">
        <v>2</v>
      </c>
      <c r="AF22" s="28">
        <v>360</v>
      </c>
      <c r="AG22" s="3">
        <f t="shared" si="14"/>
        <v>100</v>
      </c>
      <c r="AH22" s="64">
        <f>AE22/AE27</f>
        <v>0.2</v>
      </c>
      <c r="AI22" s="22">
        <f>AD22/3</f>
        <v>6.666666666666667</v>
      </c>
      <c r="AJ22" s="3">
        <v>4</v>
      </c>
      <c r="AK22" s="3">
        <v>2</v>
      </c>
      <c r="AL22" s="3">
        <f>AF22/AJ22/AK22</f>
        <v>45</v>
      </c>
      <c r="AM22" s="20">
        <v>8</v>
      </c>
    </row>
    <row r="23" spans="1:40" ht="31.5" x14ac:dyDescent="0.25">
      <c r="A23" s="40"/>
      <c r="B23" s="42"/>
      <c r="C23" s="42"/>
      <c r="D23" s="42"/>
      <c r="E23" s="42"/>
      <c r="F23" s="42"/>
      <c r="G23" s="41"/>
      <c r="H23" s="41"/>
      <c r="I23" s="41"/>
      <c r="J23" s="41"/>
      <c r="K23" s="41"/>
      <c r="L23" s="41"/>
      <c r="M23" s="41"/>
      <c r="N23" s="41"/>
      <c r="O23" s="41"/>
      <c r="AA23" s="3">
        <v>4</v>
      </c>
      <c r="AB23" s="4" t="s">
        <v>16</v>
      </c>
      <c r="AC23" s="27">
        <f>H11</f>
        <v>10</v>
      </c>
      <c r="AD23" s="24">
        <f t="shared" si="16"/>
        <v>10</v>
      </c>
      <c r="AE23" s="23">
        <v>1</v>
      </c>
      <c r="AF23" s="28">
        <v>360</v>
      </c>
      <c r="AG23" s="3">
        <f t="shared" si="14"/>
        <v>100</v>
      </c>
      <c r="AH23" s="64">
        <f>AE23/AE27</f>
        <v>0.1</v>
      </c>
      <c r="AI23" s="22">
        <f t="shared" si="15"/>
        <v>3.3333333333333335</v>
      </c>
      <c r="AJ23" s="3">
        <v>4</v>
      </c>
      <c r="AK23" s="3">
        <v>2</v>
      </c>
      <c r="AL23" s="3">
        <f>AF23/AJ23/AK23</f>
        <v>45</v>
      </c>
      <c r="AM23" s="20">
        <v>4</v>
      </c>
    </row>
    <row r="24" spans="1:40" ht="31.5" x14ac:dyDescent="0.25">
      <c r="A24" s="40"/>
      <c r="B24" s="42"/>
      <c r="C24" s="42"/>
      <c r="D24" s="42"/>
      <c r="E24" s="42"/>
      <c r="F24" s="42"/>
      <c r="G24" s="41"/>
      <c r="H24" s="41"/>
      <c r="I24" s="41"/>
      <c r="J24" s="41"/>
      <c r="K24" s="41"/>
      <c r="L24" s="41"/>
      <c r="M24" s="41"/>
      <c r="N24" s="41"/>
      <c r="O24" s="41"/>
      <c r="AA24" s="3">
        <v>5</v>
      </c>
      <c r="AB24" s="4" t="s">
        <v>26</v>
      </c>
      <c r="AC24" s="27">
        <f>I11</f>
        <v>117</v>
      </c>
      <c r="AD24" s="26">
        <f t="shared" si="16"/>
        <v>116.12903225806451</v>
      </c>
      <c r="AE24" s="23">
        <v>2</v>
      </c>
      <c r="AF24" s="28">
        <v>62</v>
      </c>
      <c r="AG24" s="5">
        <f t="shared" si="14"/>
        <v>99.25558312655086</v>
      </c>
      <c r="AH24" s="64">
        <f>AE24/AE27</f>
        <v>0.2</v>
      </c>
      <c r="AI24" s="22">
        <f>AD24/3</f>
        <v>38.70967741935484</v>
      </c>
      <c r="AJ24" s="3">
        <v>4</v>
      </c>
      <c r="AK24" s="3">
        <v>2</v>
      </c>
      <c r="AL24" s="3">
        <f>AF24/AJ24/AK24</f>
        <v>7.75</v>
      </c>
      <c r="AM24" s="20">
        <v>38</v>
      </c>
    </row>
    <row r="25" spans="1:40" ht="15.75" customHeight="1" x14ac:dyDescent="0.25">
      <c r="A25" s="40"/>
      <c r="B25" s="42"/>
      <c r="C25" s="42"/>
      <c r="D25" s="42"/>
      <c r="E25" s="42"/>
      <c r="F25" s="42"/>
      <c r="G25" s="41"/>
      <c r="H25" s="41"/>
      <c r="I25" s="41"/>
      <c r="J25" s="41"/>
      <c r="K25" s="41"/>
      <c r="L25" s="41"/>
      <c r="M25" s="41"/>
      <c r="N25" s="41"/>
      <c r="O25" s="41"/>
    </row>
    <row r="26" spans="1:40" x14ac:dyDescent="0.25">
      <c r="A26" s="40"/>
      <c r="B26" s="42"/>
      <c r="C26" s="42"/>
      <c r="D26" s="42"/>
      <c r="E26" s="42"/>
      <c r="F26" s="42"/>
      <c r="G26" s="41"/>
      <c r="H26" s="41"/>
      <c r="I26" s="41"/>
      <c r="J26" s="41"/>
      <c r="K26" s="41"/>
      <c r="L26" s="41"/>
      <c r="M26" s="41"/>
      <c r="N26" s="41"/>
      <c r="O26" s="41"/>
    </row>
    <row r="27" spans="1:40" x14ac:dyDescent="0.25">
      <c r="A27" s="40"/>
      <c r="B27" s="42"/>
      <c r="C27" s="42"/>
      <c r="D27" s="42"/>
      <c r="E27" s="42"/>
      <c r="F27" s="42"/>
      <c r="G27" s="41"/>
      <c r="H27" s="41"/>
      <c r="I27" s="41"/>
      <c r="J27" s="41"/>
      <c r="K27" s="41"/>
      <c r="L27" s="41"/>
      <c r="M27" s="41"/>
      <c r="N27" s="41"/>
      <c r="O27" s="41"/>
      <c r="AC27" s="8">
        <f>SUM(AC20:AC24)</f>
        <v>411</v>
      </c>
      <c r="AD27" s="31">
        <f>SUM(AD20:AD24)</f>
        <v>410.12903225806451</v>
      </c>
      <c r="AE27" s="8">
        <f>SUM(AE20:AE24)</f>
        <v>10</v>
      </c>
      <c r="AF27" s="8">
        <f>SUM(AF20:AF24)</f>
        <v>912</v>
      </c>
      <c r="AG27" s="8">
        <f>SUM(AG20:AG24)</f>
        <v>499.25558312655085</v>
      </c>
    </row>
    <row r="28" spans="1:40" x14ac:dyDescent="0.25">
      <c r="A28" s="40"/>
      <c r="B28" s="42"/>
      <c r="C28" s="42"/>
      <c r="D28" s="42"/>
      <c r="E28" s="42"/>
      <c r="F28" s="42"/>
      <c r="G28" s="41"/>
      <c r="H28" s="41"/>
      <c r="I28" s="41"/>
      <c r="J28" s="41"/>
      <c r="K28" s="41"/>
      <c r="L28" s="41"/>
      <c r="M28" s="41"/>
      <c r="N28" s="41"/>
      <c r="O28" s="41"/>
    </row>
    <row r="29" spans="1:40" x14ac:dyDescent="0.25">
      <c r="A29" s="40"/>
      <c r="B29" s="42"/>
      <c r="C29" s="42"/>
      <c r="D29" s="42"/>
      <c r="E29" s="42"/>
      <c r="F29" s="42"/>
      <c r="G29" s="41"/>
      <c r="H29" s="41"/>
      <c r="I29" s="41"/>
      <c r="J29" s="41"/>
      <c r="K29" s="41"/>
      <c r="L29" s="41"/>
      <c r="M29" s="41"/>
      <c r="N29" s="41"/>
      <c r="O29" s="41"/>
    </row>
    <row r="30" spans="1:40" x14ac:dyDescent="0.25">
      <c r="A30" s="40"/>
      <c r="B30" s="42"/>
      <c r="C30" s="42"/>
      <c r="D30" s="42"/>
      <c r="E30" s="42"/>
      <c r="F30" s="42"/>
      <c r="G30" s="41"/>
      <c r="H30" s="41"/>
      <c r="I30" s="41"/>
      <c r="J30" s="41"/>
      <c r="K30" s="41"/>
      <c r="L30" s="41"/>
      <c r="M30" s="41"/>
      <c r="N30" s="41"/>
      <c r="O30" s="41"/>
    </row>
    <row r="31" spans="1:40" x14ac:dyDescent="0.25">
      <c r="A31" s="40"/>
      <c r="B31" s="43"/>
      <c r="C31" s="43"/>
      <c r="D31" s="43"/>
      <c r="E31" s="43"/>
      <c r="F31" s="43"/>
      <c r="G31" s="41"/>
      <c r="H31" s="41"/>
      <c r="I31" s="41"/>
      <c r="J31" s="41"/>
      <c r="K31" s="41"/>
      <c r="L31" s="41"/>
      <c r="M31" s="41"/>
      <c r="N31" s="41"/>
      <c r="O31" s="41"/>
    </row>
    <row r="35" spans="27:34" x14ac:dyDescent="0.25">
      <c r="AA35" s="71" t="s">
        <v>0</v>
      </c>
      <c r="AB35" s="71" t="s">
        <v>11</v>
      </c>
      <c r="AC35" s="71" t="s">
        <v>23</v>
      </c>
      <c r="AD35" s="71" t="s">
        <v>24</v>
      </c>
      <c r="AE35" s="71" t="s">
        <v>12</v>
      </c>
      <c r="AF35" s="71" t="s">
        <v>13</v>
      </c>
      <c r="AG35" s="71" t="s">
        <v>28</v>
      </c>
      <c r="AH35" s="72" t="s">
        <v>30</v>
      </c>
    </row>
    <row r="36" spans="27:34" x14ac:dyDescent="0.25">
      <c r="AA36" s="71"/>
      <c r="AB36" s="71"/>
      <c r="AC36" s="71"/>
      <c r="AD36" s="71"/>
      <c r="AE36" s="71"/>
      <c r="AF36" s="71"/>
      <c r="AG36" s="71"/>
      <c r="AH36" s="72"/>
    </row>
    <row r="37" spans="27:34" ht="47.25" x14ac:dyDescent="0.25">
      <c r="AA37" s="3">
        <v>1</v>
      </c>
      <c r="AB37" s="4" t="s">
        <v>14</v>
      </c>
      <c r="AC37" s="3">
        <v>144</v>
      </c>
      <c r="AD37" s="3">
        <f>3600*AE37/AF37</f>
        <v>144</v>
      </c>
      <c r="AE37" s="3">
        <v>4</v>
      </c>
      <c r="AF37" s="3">
        <v>100</v>
      </c>
      <c r="AG37" s="3">
        <f>AD37*100/AC37</f>
        <v>100</v>
      </c>
      <c r="AH37" s="3">
        <f>AE37/AE42*100</f>
        <v>40</v>
      </c>
    </row>
    <row r="38" spans="27:34" x14ac:dyDescent="0.25">
      <c r="AA38" s="3">
        <v>2</v>
      </c>
      <c r="AB38" s="3" t="s">
        <v>15</v>
      </c>
      <c r="AC38" s="3">
        <v>120</v>
      </c>
      <c r="AD38" s="3">
        <f t="shared" ref="AD38:AD41" si="17">3600*AE38/AF38</f>
        <v>120</v>
      </c>
      <c r="AE38" s="3">
        <v>1</v>
      </c>
      <c r="AF38" s="3">
        <v>30</v>
      </c>
      <c r="AG38" s="3">
        <f t="shared" ref="AG38:AG41" si="18">AD38*100/AC38</f>
        <v>100</v>
      </c>
      <c r="AH38" s="3">
        <f>AE38/AE42*100</f>
        <v>10</v>
      </c>
    </row>
    <row r="39" spans="27:34" ht="47.25" x14ac:dyDescent="0.25">
      <c r="AA39" s="3">
        <v>3</v>
      </c>
      <c r="AB39" s="4" t="s">
        <v>25</v>
      </c>
      <c r="AC39" s="3">
        <v>20</v>
      </c>
      <c r="AD39" s="5">
        <f t="shared" si="17"/>
        <v>20</v>
      </c>
      <c r="AE39" s="3">
        <v>2</v>
      </c>
      <c r="AF39" s="3">
        <v>360</v>
      </c>
      <c r="AG39" s="3">
        <f t="shared" si="18"/>
        <v>100</v>
      </c>
      <c r="AH39" s="3">
        <f>AE39/AE42*100</f>
        <v>20</v>
      </c>
    </row>
    <row r="40" spans="27:34" ht="31.5" x14ac:dyDescent="0.25">
      <c r="AA40" s="3">
        <v>4</v>
      </c>
      <c r="AB40" s="4" t="s">
        <v>16</v>
      </c>
      <c r="AC40" s="3">
        <v>10</v>
      </c>
      <c r="AD40" s="3">
        <f t="shared" si="17"/>
        <v>10</v>
      </c>
      <c r="AE40" s="3">
        <v>1</v>
      </c>
      <c r="AF40" s="3">
        <v>360</v>
      </c>
      <c r="AG40" s="3">
        <f t="shared" si="18"/>
        <v>100</v>
      </c>
      <c r="AH40" s="3">
        <f>AE40/AE42*100</f>
        <v>10</v>
      </c>
    </row>
    <row r="41" spans="27:34" ht="31.5" x14ac:dyDescent="0.25">
      <c r="AA41" s="3">
        <v>5</v>
      </c>
      <c r="AB41" s="4" t="s">
        <v>26</v>
      </c>
      <c r="AC41" s="3">
        <v>117</v>
      </c>
      <c r="AD41" s="5">
        <f t="shared" si="17"/>
        <v>116.12903225806451</v>
      </c>
      <c r="AE41" s="3">
        <v>2</v>
      </c>
      <c r="AF41" s="3">
        <v>62</v>
      </c>
      <c r="AG41" s="3">
        <f t="shared" si="18"/>
        <v>99.25558312655086</v>
      </c>
      <c r="AH41" s="3">
        <f>AE41/AE42*100</f>
        <v>20</v>
      </c>
    </row>
    <row r="42" spans="27:34" x14ac:dyDescent="0.25">
      <c r="AA42" s="73" t="s">
        <v>3</v>
      </c>
      <c r="AB42" s="74"/>
      <c r="AC42" s="3">
        <f t="shared" ref="AC42:AH42" si="19">SUM(AC37:AC41)</f>
        <v>411</v>
      </c>
      <c r="AD42" s="29">
        <f t="shared" si="19"/>
        <v>410.12903225806451</v>
      </c>
      <c r="AE42" s="3">
        <f t="shared" si="19"/>
        <v>10</v>
      </c>
      <c r="AF42" s="3">
        <f t="shared" si="19"/>
        <v>912</v>
      </c>
      <c r="AG42" s="6">
        <f>AD42/AC42</f>
        <v>0.99788085707558272</v>
      </c>
      <c r="AH42" s="3">
        <f t="shared" si="19"/>
        <v>100</v>
      </c>
    </row>
  </sheetData>
  <mergeCells count="40">
    <mergeCell ref="AN18:AN19"/>
    <mergeCell ref="AN1:AN2"/>
    <mergeCell ref="AF35:AF36"/>
    <mergeCell ref="AG35:AG36"/>
    <mergeCell ref="AH35:AH36"/>
    <mergeCell ref="AA42:AB42"/>
    <mergeCell ref="AA35:AA36"/>
    <mergeCell ref="AB35:AB36"/>
    <mergeCell ref="AC35:AC36"/>
    <mergeCell ref="AD35:AD36"/>
    <mergeCell ref="AE35:AE36"/>
    <mergeCell ref="AD1:AD2"/>
    <mergeCell ref="AE1:AE2"/>
    <mergeCell ref="AF1:AF2"/>
    <mergeCell ref="AG1:AG2"/>
    <mergeCell ref="AH1:AH2"/>
    <mergeCell ref="AC1:AC2"/>
    <mergeCell ref="C1:J1"/>
    <mergeCell ref="B1:B2"/>
    <mergeCell ref="A1:A2"/>
    <mergeCell ref="AA1:AA2"/>
    <mergeCell ref="AB1:AB2"/>
    <mergeCell ref="AI1:AI2"/>
    <mergeCell ref="AJ1:AJ2"/>
    <mergeCell ref="AM1:AM2"/>
    <mergeCell ref="AK1:AK2"/>
    <mergeCell ref="AL1:AL2"/>
    <mergeCell ref="AA18:AA19"/>
    <mergeCell ref="AB18:AB19"/>
    <mergeCell ref="AC18:AC19"/>
    <mergeCell ref="AD18:AD19"/>
    <mergeCell ref="AE18:AE19"/>
    <mergeCell ref="AK18:AK19"/>
    <mergeCell ref="AL18:AL19"/>
    <mergeCell ref="AM18:AM19"/>
    <mergeCell ref="AF18:AF19"/>
    <mergeCell ref="AG18:AG19"/>
    <mergeCell ref="AH18:AH19"/>
    <mergeCell ref="AI18:AI19"/>
    <mergeCell ref="AJ18:AJ1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8" sqref="E28"/>
    </sheetView>
  </sheetViews>
  <sheetFormatPr defaultRowHeight="15" x14ac:dyDescent="0.25"/>
  <cols>
    <col min="1" max="1" width="16.7109375" customWidth="1"/>
    <col min="2" max="2" width="20.28515625" bestFit="1" customWidth="1"/>
    <col min="3" max="3" width="16.140625" customWidth="1"/>
    <col min="4" max="4" width="17.5703125" customWidth="1"/>
    <col min="5" max="5" width="16.7109375" customWidth="1"/>
    <col min="13" max="13" width="22.140625" bestFit="1" customWidth="1"/>
  </cols>
  <sheetData>
    <row r="1" spans="1:9" x14ac:dyDescent="0.25">
      <c r="A1" s="75" t="s">
        <v>51</v>
      </c>
      <c r="B1" s="76"/>
      <c r="C1" s="76"/>
      <c r="D1" s="76"/>
      <c r="E1" s="76"/>
      <c r="F1" s="76"/>
      <c r="G1" s="76"/>
      <c r="H1" s="76"/>
      <c r="I1" s="76"/>
    </row>
    <row r="2" spans="1:9" ht="42.75" x14ac:dyDescent="0.25">
      <c r="A2" s="44" t="s">
        <v>46</v>
      </c>
      <c r="B2" s="44" t="s">
        <v>47</v>
      </c>
      <c r="C2" s="77" t="s">
        <v>48</v>
      </c>
      <c r="D2" s="77"/>
      <c r="E2" s="77"/>
      <c r="F2" s="81" t="s">
        <v>49</v>
      </c>
      <c r="G2" s="81"/>
      <c r="H2" s="81"/>
      <c r="I2" s="44" t="s">
        <v>50</v>
      </c>
    </row>
    <row r="3" spans="1:9" ht="15.75" x14ac:dyDescent="0.25">
      <c r="A3" s="3" t="s">
        <v>4</v>
      </c>
      <c r="B3" s="18" t="s">
        <v>38</v>
      </c>
      <c r="C3" s="10">
        <v>401</v>
      </c>
      <c r="D3" s="39">
        <v>4</v>
      </c>
      <c r="E3" s="39">
        <f>C3*D3</f>
        <v>1604</v>
      </c>
      <c r="F3" s="39">
        <v>531</v>
      </c>
      <c r="G3" s="45">
        <v>3</v>
      </c>
      <c r="H3" s="39">
        <f>F3*G3</f>
        <v>1593</v>
      </c>
      <c r="I3" s="46">
        <f>1-E3/H3</f>
        <v>-6.9052102950408756E-3</v>
      </c>
    </row>
    <row r="4" spans="1:9" ht="15.75" customHeight="1" x14ac:dyDescent="0.25">
      <c r="A4" s="4" t="s">
        <v>5</v>
      </c>
      <c r="B4" s="18" t="s">
        <v>39</v>
      </c>
      <c r="C4" s="10">
        <v>271</v>
      </c>
      <c r="D4" s="39">
        <v>4</v>
      </c>
      <c r="E4" s="39">
        <f t="shared" ref="E4:E10" si="0">C4*D4</f>
        <v>1084</v>
      </c>
      <c r="F4" s="39">
        <v>346</v>
      </c>
      <c r="G4" s="45">
        <v>3</v>
      </c>
      <c r="H4" s="39">
        <f t="shared" ref="H4:H10" si="1">F4*G4</f>
        <v>1038</v>
      </c>
      <c r="I4" s="46">
        <f t="shared" ref="I4:I10" si="2">1-E4/H4</f>
        <v>-4.4315992292870865E-2</v>
      </c>
    </row>
    <row r="5" spans="1:9" ht="15.75" customHeight="1" x14ac:dyDescent="0.25">
      <c r="A5" s="4" t="s">
        <v>6</v>
      </c>
      <c r="B5" s="18" t="s">
        <v>40</v>
      </c>
      <c r="C5" s="10">
        <v>261</v>
      </c>
      <c r="D5" s="39">
        <v>4</v>
      </c>
      <c r="E5" s="39">
        <f t="shared" si="0"/>
        <v>1044</v>
      </c>
      <c r="F5" s="39">
        <v>348</v>
      </c>
      <c r="G5" s="45">
        <v>3</v>
      </c>
      <c r="H5" s="39">
        <f t="shared" si="1"/>
        <v>1044</v>
      </c>
      <c r="I5" s="46">
        <f t="shared" si="2"/>
        <v>0</v>
      </c>
    </row>
    <row r="6" spans="1:9" ht="15.75" customHeight="1" x14ac:dyDescent="0.25">
      <c r="A6" s="3" t="s">
        <v>22</v>
      </c>
      <c r="B6" s="18" t="s">
        <v>45</v>
      </c>
      <c r="C6" s="10">
        <v>144</v>
      </c>
      <c r="D6" s="39">
        <v>4</v>
      </c>
      <c r="E6" s="39">
        <f t="shared" si="0"/>
        <v>576</v>
      </c>
      <c r="F6" s="39">
        <v>192</v>
      </c>
      <c r="G6" s="45">
        <v>3</v>
      </c>
      <c r="H6" s="39">
        <f t="shared" si="1"/>
        <v>576</v>
      </c>
      <c r="I6" s="46">
        <f t="shared" si="2"/>
        <v>0</v>
      </c>
    </row>
    <row r="7" spans="1:9" ht="15.75" customHeight="1" x14ac:dyDescent="0.25">
      <c r="A7" s="3" t="s">
        <v>7</v>
      </c>
      <c r="B7" s="18" t="s">
        <v>41</v>
      </c>
      <c r="C7" s="10">
        <v>164</v>
      </c>
      <c r="D7" s="39">
        <v>4</v>
      </c>
      <c r="E7" s="39">
        <f t="shared" si="0"/>
        <v>656</v>
      </c>
      <c r="F7" s="39">
        <v>218</v>
      </c>
      <c r="G7" s="45">
        <v>3</v>
      </c>
      <c r="H7" s="39">
        <f t="shared" si="1"/>
        <v>654</v>
      </c>
      <c r="I7" s="46">
        <f t="shared" si="2"/>
        <v>-3.0581039755350758E-3</v>
      </c>
    </row>
    <row r="8" spans="1:9" ht="15.75" customHeight="1" x14ac:dyDescent="0.25">
      <c r="A8" s="4" t="s">
        <v>8</v>
      </c>
      <c r="B8" s="18" t="s">
        <v>42</v>
      </c>
      <c r="C8" s="10">
        <v>20</v>
      </c>
      <c r="D8" s="39">
        <v>4</v>
      </c>
      <c r="E8" s="39">
        <f t="shared" si="0"/>
        <v>80</v>
      </c>
      <c r="F8" s="39">
        <v>25</v>
      </c>
      <c r="G8" s="45">
        <v>3</v>
      </c>
      <c r="H8" s="39">
        <f t="shared" si="1"/>
        <v>75</v>
      </c>
      <c r="I8" s="46">
        <f t="shared" si="2"/>
        <v>-6.6666666666666652E-2</v>
      </c>
    </row>
    <row r="9" spans="1:9" ht="15.75" customHeight="1" x14ac:dyDescent="0.25">
      <c r="A9" s="4" t="s">
        <v>9</v>
      </c>
      <c r="B9" s="18" t="s">
        <v>43</v>
      </c>
      <c r="C9" s="10">
        <v>411</v>
      </c>
      <c r="D9" s="39">
        <v>4</v>
      </c>
      <c r="E9" s="39">
        <f t="shared" si="0"/>
        <v>1644</v>
      </c>
      <c r="F9" s="39">
        <v>550</v>
      </c>
      <c r="G9" s="45">
        <v>3</v>
      </c>
      <c r="H9" s="39">
        <f t="shared" si="1"/>
        <v>1650</v>
      </c>
      <c r="I9" s="46">
        <f t="shared" si="2"/>
        <v>3.6363636363636598E-3</v>
      </c>
    </row>
    <row r="10" spans="1:9" ht="15.75" customHeight="1" x14ac:dyDescent="0.25">
      <c r="A10" s="4" t="s">
        <v>10</v>
      </c>
      <c r="B10" s="18" t="s">
        <v>44</v>
      </c>
      <c r="C10" s="10">
        <v>10</v>
      </c>
      <c r="D10" s="39">
        <v>4</v>
      </c>
      <c r="E10" s="39">
        <f t="shared" si="0"/>
        <v>40</v>
      </c>
      <c r="F10" s="39">
        <v>12</v>
      </c>
      <c r="G10" s="45">
        <v>3</v>
      </c>
      <c r="H10" s="39">
        <f t="shared" si="1"/>
        <v>36</v>
      </c>
      <c r="I10" s="46">
        <f t="shared" si="2"/>
        <v>-0.11111111111111116</v>
      </c>
    </row>
    <row r="11" spans="1:9" ht="15.75" customHeight="1" x14ac:dyDescent="0.25">
      <c r="A11" s="42"/>
      <c r="B11" s="42"/>
      <c r="C11" s="42"/>
      <c r="D11" s="42"/>
      <c r="E11" s="42"/>
      <c r="F11" s="42"/>
      <c r="H11" s="47">
        <f>SUM(H3:H10)</f>
        <v>6666</v>
      </c>
    </row>
    <row r="12" spans="1:9" x14ac:dyDescent="0.25">
      <c r="A12" s="42"/>
      <c r="B12" s="42"/>
      <c r="C12" s="42"/>
      <c r="D12" s="42"/>
      <c r="E12" s="42"/>
      <c r="F12" s="42"/>
    </row>
    <row r="13" spans="1:9" x14ac:dyDescent="0.25">
      <c r="A13" s="75" t="s">
        <v>52</v>
      </c>
      <c r="B13" s="76"/>
      <c r="C13" s="76"/>
      <c r="D13" s="76"/>
      <c r="E13" s="76"/>
      <c r="F13" s="76"/>
      <c r="G13" s="76"/>
      <c r="H13" s="76"/>
      <c r="I13" s="76"/>
    </row>
    <row r="14" spans="1:9" ht="42.75" x14ac:dyDescent="0.25">
      <c r="A14" s="44" t="s">
        <v>46</v>
      </c>
      <c r="B14" s="44" t="s">
        <v>47</v>
      </c>
      <c r="C14" s="77" t="s">
        <v>48</v>
      </c>
      <c r="D14" s="77"/>
      <c r="E14" s="77"/>
      <c r="F14" s="78" t="s">
        <v>49</v>
      </c>
      <c r="G14" s="79"/>
      <c r="H14" s="80"/>
      <c r="I14" s="44" t="s">
        <v>50</v>
      </c>
    </row>
    <row r="15" spans="1:9" ht="15.75" x14ac:dyDescent="0.25">
      <c r="A15" s="3" t="s">
        <v>4</v>
      </c>
      <c r="B15" s="18" t="s">
        <v>38</v>
      </c>
      <c r="C15" s="10">
        <v>401</v>
      </c>
      <c r="D15" s="39">
        <v>4</v>
      </c>
      <c r="E15" s="39">
        <f>C15*D15</f>
        <v>1604</v>
      </c>
      <c r="F15" s="39">
        <v>1600</v>
      </c>
      <c r="G15" s="45">
        <v>1</v>
      </c>
      <c r="H15" s="39">
        <f>F15*G15</f>
        <v>1600</v>
      </c>
      <c r="I15" s="46">
        <f t="shared" ref="I15:I22" si="3">1-E15/H15</f>
        <v>-2.4999999999999467E-3</v>
      </c>
    </row>
    <row r="16" spans="1:9" ht="47.25" x14ac:dyDescent="0.25">
      <c r="A16" s="4" t="s">
        <v>5</v>
      </c>
      <c r="B16" s="18" t="s">
        <v>39</v>
      </c>
      <c r="C16" s="10">
        <v>271</v>
      </c>
      <c r="D16" s="39">
        <v>4</v>
      </c>
      <c r="E16" s="39">
        <f t="shared" ref="E16:E22" si="4">C16*D16</f>
        <v>1084</v>
      </c>
      <c r="F16" s="39">
        <v>1040</v>
      </c>
      <c r="G16" s="45">
        <v>1</v>
      </c>
      <c r="H16" s="39">
        <f t="shared" ref="H16" si="5">F16*G16</f>
        <v>1040</v>
      </c>
      <c r="I16" s="46">
        <f t="shared" si="3"/>
        <v>-4.2307692307692379E-2</v>
      </c>
    </row>
    <row r="17" spans="1:9" ht="31.5" x14ac:dyDescent="0.25">
      <c r="A17" s="4" t="s">
        <v>6</v>
      </c>
      <c r="B17" s="18" t="s">
        <v>40</v>
      </c>
      <c r="C17" s="10">
        <v>261</v>
      </c>
      <c r="D17" s="39">
        <v>4</v>
      </c>
      <c r="E17" s="39">
        <f t="shared" si="4"/>
        <v>1044</v>
      </c>
      <c r="F17" s="39">
        <v>348</v>
      </c>
      <c r="G17" s="45">
        <v>1</v>
      </c>
      <c r="H17" s="39">
        <v>1042</v>
      </c>
      <c r="I17" s="46">
        <f t="shared" si="3"/>
        <v>-1.9193857965451588E-3</v>
      </c>
    </row>
    <row r="18" spans="1:9" ht="15.75" x14ac:dyDescent="0.25">
      <c r="A18" s="3" t="s">
        <v>22</v>
      </c>
      <c r="B18" s="18" t="s">
        <v>45</v>
      </c>
      <c r="C18" s="10">
        <v>144</v>
      </c>
      <c r="D18" s="39">
        <v>4</v>
      </c>
      <c r="E18" s="39">
        <f t="shared" si="4"/>
        <v>576</v>
      </c>
      <c r="F18" s="39">
        <v>192</v>
      </c>
      <c r="G18" s="45">
        <v>1</v>
      </c>
      <c r="H18" s="39">
        <v>576</v>
      </c>
      <c r="I18" s="46">
        <f t="shared" si="3"/>
        <v>0</v>
      </c>
    </row>
    <row r="19" spans="1:9" ht="15.75" customHeight="1" x14ac:dyDescent="0.25">
      <c r="A19" s="3" t="s">
        <v>7</v>
      </c>
      <c r="B19" s="18" t="s">
        <v>41</v>
      </c>
      <c r="C19" s="10">
        <v>164</v>
      </c>
      <c r="D19" s="39">
        <v>4</v>
      </c>
      <c r="E19" s="39">
        <f t="shared" si="4"/>
        <v>656</v>
      </c>
      <c r="F19" s="39">
        <v>218</v>
      </c>
      <c r="G19" s="45">
        <v>1</v>
      </c>
      <c r="H19" s="39">
        <v>656</v>
      </c>
      <c r="I19" s="46">
        <f t="shared" si="3"/>
        <v>0</v>
      </c>
    </row>
    <row r="20" spans="1:9" ht="15.75" customHeight="1" x14ac:dyDescent="0.25">
      <c r="A20" s="4" t="s">
        <v>8</v>
      </c>
      <c r="B20" s="18" t="s">
        <v>42</v>
      </c>
      <c r="C20" s="10">
        <v>20</v>
      </c>
      <c r="D20" s="39">
        <v>4</v>
      </c>
      <c r="E20" s="39">
        <f t="shared" si="4"/>
        <v>80</v>
      </c>
      <c r="F20" s="39">
        <v>25</v>
      </c>
      <c r="G20" s="45">
        <v>1</v>
      </c>
      <c r="H20" s="39">
        <v>80</v>
      </c>
      <c r="I20" s="46">
        <f t="shared" si="3"/>
        <v>0</v>
      </c>
    </row>
    <row r="21" spans="1:9" ht="15.75" customHeight="1" x14ac:dyDescent="0.25">
      <c r="A21" s="4" t="s">
        <v>9</v>
      </c>
      <c r="B21" s="18" t="s">
        <v>43</v>
      </c>
      <c r="C21" s="10">
        <v>411</v>
      </c>
      <c r="D21" s="39">
        <v>4</v>
      </c>
      <c r="E21" s="39">
        <f t="shared" si="4"/>
        <v>1644</v>
      </c>
      <c r="F21" s="39">
        <v>550</v>
      </c>
      <c r="G21" s="45">
        <v>1</v>
      </c>
      <c r="H21" s="39">
        <v>1640</v>
      </c>
      <c r="I21" s="46">
        <f t="shared" si="3"/>
        <v>-2.4390243902439046E-3</v>
      </c>
    </row>
    <row r="22" spans="1:9" ht="15.75" customHeight="1" x14ac:dyDescent="0.25">
      <c r="A22" s="4" t="s">
        <v>10</v>
      </c>
      <c r="B22" s="18" t="s">
        <v>44</v>
      </c>
      <c r="C22" s="10">
        <v>10</v>
      </c>
      <c r="D22" s="39">
        <v>4</v>
      </c>
      <c r="E22" s="39">
        <f t="shared" si="4"/>
        <v>40</v>
      </c>
      <c r="F22" s="39">
        <v>12</v>
      </c>
      <c r="G22" s="45">
        <v>1</v>
      </c>
      <c r="H22" s="39">
        <v>40</v>
      </c>
      <c r="I22" s="46">
        <f t="shared" si="3"/>
        <v>0</v>
      </c>
    </row>
    <row r="23" spans="1:9" ht="15.75" customHeight="1" x14ac:dyDescent="0.25">
      <c r="A23" s="42"/>
      <c r="B23" s="42"/>
      <c r="C23" s="42"/>
      <c r="D23" s="42"/>
      <c r="E23" s="42"/>
      <c r="F23" s="42"/>
      <c r="H23">
        <f>SUM(H15:H22)</f>
        <v>6674</v>
      </c>
    </row>
    <row r="24" spans="1:9" ht="15.75" customHeight="1" x14ac:dyDescent="0.25">
      <c r="A24" s="42"/>
      <c r="B24" s="42"/>
      <c r="C24" s="42">
        <f>SUM(C15:C22)</f>
        <v>1682</v>
      </c>
      <c r="D24" s="42"/>
      <c r="E24" s="42"/>
      <c r="F24" s="42"/>
    </row>
    <row r="25" spans="1:9" ht="15.75" customHeight="1" x14ac:dyDescent="0.25">
      <c r="A25" s="42"/>
      <c r="B25" s="42"/>
      <c r="C25" s="42"/>
      <c r="D25" s="42"/>
      <c r="E25" s="42"/>
      <c r="F25" s="42"/>
    </row>
    <row r="26" spans="1:9" ht="15.75" customHeight="1" x14ac:dyDescent="0.25">
      <c r="A26" s="42"/>
      <c r="B26" s="42"/>
      <c r="C26" s="42"/>
      <c r="D26" s="42"/>
      <c r="E26" s="42"/>
      <c r="F26" s="42"/>
    </row>
  </sheetData>
  <mergeCells count="6">
    <mergeCell ref="A1:I1"/>
    <mergeCell ref="A13:I13"/>
    <mergeCell ref="C14:E14"/>
    <mergeCell ref="F14:H14"/>
    <mergeCell ref="F2:H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NT 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2020-10-05T14:08:51Z</dcterms:modified>
</cp:coreProperties>
</file>